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28800" windowHeight="12450"/>
  </bookViews>
  <sheets>
    <sheet name="検証シート" sheetId="1" r:id="rId1"/>
    <sheet name="画像" sheetId="6" r:id="rId2"/>
    <sheet name="気づき" sheetId="5" r:id="rId3"/>
    <sheet name="検証終了通貨" sheetId="2" r:id="rId4"/>
    <sheet name="検証シート (18％)" sheetId="8" r:id="rId5"/>
    <sheet name="検証シート (10％) " sheetId="9" r:id="rId6"/>
    <sheet name="検証シート (10％)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0" i="1" l="1"/>
  <c r="P62" i="1" s="1"/>
  <c r="Q60" i="1" l="1"/>
  <c r="Q62" i="1" s="1"/>
  <c r="U60" i="1"/>
  <c r="U62" i="1" s="1"/>
  <c r="T60" i="1"/>
  <c r="T62" i="1" s="1"/>
  <c r="S60" i="1"/>
  <c r="S62" i="1" s="1"/>
  <c r="R60" i="1"/>
  <c r="R62" i="1" s="1"/>
  <c r="E59" i="1" l="1"/>
  <c r="K59" i="9" l="1"/>
  <c r="K59" i="8"/>
  <c r="K59" i="1" l="1"/>
  <c r="K59" i="7"/>
  <c r="F61" i="9" l="1"/>
  <c r="E61" i="9"/>
  <c r="D61" i="9"/>
  <c r="F60" i="9"/>
  <c r="E60" i="9"/>
  <c r="D60" i="9"/>
  <c r="F59" i="9"/>
  <c r="E59" i="9"/>
  <c r="D59" i="9"/>
  <c r="J9" i="9"/>
  <c r="M9" i="9" s="1"/>
  <c r="J8" i="9"/>
  <c r="I8" i="9"/>
  <c r="L9" i="9" s="1"/>
  <c r="O9" i="9" s="1"/>
  <c r="I9" i="9" s="1"/>
  <c r="H8" i="9"/>
  <c r="G8" i="9"/>
  <c r="F61" i="8"/>
  <c r="E61" i="8"/>
  <c r="D61" i="8"/>
  <c r="F60" i="8"/>
  <c r="E60" i="8"/>
  <c r="D60" i="8"/>
  <c r="F59" i="8"/>
  <c r="E59" i="8"/>
  <c r="D59" i="8"/>
  <c r="K9" i="8"/>
  <c r="N9" i="8" s="1"/>
  <c r="J8" i="8"/>
  <c r="I8" i="8"/>
  <c r="H8" i="8"/>
  <c r="G8" i="8"/>
  <c r="F61" i="7"/>
  <c r="E61" i="7"/>
  <c r="D61" i="7"/>
  <c r="F60" i="7"/>
  <c r="E60" i="7"/>
  <c r="D60" i="7"/>
  <c r="F59" i="7"/>
  <c r="E59" i="7"/>
  <c r="D59" i="7"/>
  <c r="J8" i="7"/>
  <c r="I8" i="7"/>
  <c r="L9" i="7" s="1"/>
  <c r="O9" i="7" s="1"/>
  <c r="H8" i="7"/>
  <c r="K9" i="7" s="1"/>
  <c r="N9" i="7" s="1"/>
  <c r="G8" i="7"/>
  <c r="J9" i="7" s="1"/>
  <c r="M9" i="7" s="1"/>
  <c r="F62" i="8" l="1"/>
  <c r="E62" i="7"/>
  <c r="D62" i="9"/>
  <c r="D62" i="8"/>
  <c r="E62" i="9"/>
  <c r="E62" i="8"/>
  <c r="F62" i="9"/>
  <c r="L10" i="9"/>
  <c r="O10" i="9" s="1"/>
  <c r="I10" i="9" s="1"/>
  <c r="K9" i="9"/>
  <c r="N9" i="9" s="1"/>
  <c r="H9" i="9" s="1"/>
  <c r="G9" i="9"/>
  <c r="J9" i="8"/>
  <c r="M9" i="8" s="1"/>
  <c r="G9" i="8" s="1"/>
  <c r="L9" i="8"/>
  <c r="O9" i="8" s="1"/>
  <c r="I9" i="8" s="1"/>
  <c r="H9" i="8"/>
  <c r="F62" i="7"/>
  <c r="G9" i="7"/>
  <c r="H9" i="7"/>
  <c r="D62" i="7"/>
  <c r="I9" i="7"/>
  <c r="L11" i="9" l="1"/>
  <c r="O11" i="9" s="1"/>
  <c r="I11" i="9" s="1"/>
  <c r="K10" i="9"/>
  <c r="N10" i="9" s="1"/>
  <c r="H10" i="9" s="1"/>
  <c r="J10" i="9"/>
  <c r="M10" i="9" s="1"/>
  <c r="G10" i="9" s="1"/>
  <c r="J10" i="8"/>
  <c r="M10" i="8" s="1"/>
  <c r="G10" i="8" s="1"/>
  <c r="L10" i="8"/>
  <c r="O10" i="8" s="1"/>
  <c r="I10" i="8" s="1"/>
  <c r="K10" i="8"/>
  <c r="N10" i="8" s="1"/>
  <c r="H10" i="8" s="1"/>
  <c r="J10" i="7"/>
  <c r="M10" i="7" s="1"/>
  <c r="G10" i="7" s="1"/>
  <c r="K10" i="7"/>
  <c r="N10" i="7" s="1"/>
  <c r="H10" i="7" s="1"/>
  <c r="L10" i="7"/>
  <c r="O10" i="7" s="1"/>
  <c r="I10" i="7" s="1"/>
  <c r="L12" i="9" l="1"/>
  <c r="O12" i="9" s="1"/>
  <c r="I12" i="9" s="1"/>
  <c r="J11" i="9"/>
  <c r="M11" i="9" s="1"/>
  <c r="G11" i="9" s="1"/>
  <c r="K11" i="9"/>
  <c r="N11" i="9" s="1"/>
  <c r="H11" i="9" s="1"/>
  <c r="J11" i="8"/>
  <c r="M11" i="8" s="1"/>
  <c r="G11" i="8" s="1"/>
  <c r="K11" i="8"/>
  <c r="N11" i="8" s="1"/>
  <c r="H11" i="8" s="1"/>
  <c r="L11" i="8"/>
  <c r="O11" i="8" s="1"/>
  <c r="I11" i="8" s="1"/>
  <c r="J11" i="7"/>
  <c r="M11" i="7" s="1"/>
  <c r="G11" i="7" s="1"/>
  <c r="K11" i="7"/>
  <c r="N11" i="7" s="1"/>
  <c r="H11" i="7" s="1"/>
  <c r="L11" i="7"/>
  <c r="O11" i="7" s="1"/>
  <c r="I11" i="7" s="1"/>
  <c r="L13" i="9" l="1"/>
  <c r="O13" i="9" s="1"/>
  <c r="I13" i="9" s="1"/>
  <c r="J12" i="9"/>
  <c r="M12" i="9" s="1"/>
  <c r="G12" i="9" s="1"/>
  <c r="K12" i="9"/>
  <c r="N12" i="9" s="1"/>
  <c r="H12" i="9" s="1"/>
  <c r="J12" i="8"/>
  <c r="M12" i="8" s="1"/>
  <c r="G12" i="8" s="1"/>
  <c r="K12" i="8"/>
  <c r="N12" i="8" s="1"/>
  <c r="H12" i="8" s="1"/>
  <c r="L12" i="8"/>
  <c r="O12" i="8" s="1"/>
  <c r="I12" i="8" s="1"/>
  <c r="L12" i="7"/>
  <c r="O12" i="7" s="1"/>
  <c r="I12" i="7" s="1"/>
  <c r="K12" i="7"/>
  <c r="N12" i="7" s="1"/>
  <c r="H12" i="7" s="1"/>
  <c r="J12" i="7"/>
  <c r="M12" i="7" s="1"/>
  <c r="G12" i="7" s="1"/>
  <c r="J13" i="9" l="1"/>
  <c r="M13" i="9" s="1"/>
  <c r="G13" i="9" s="1"/>
  <c r="L14" i="9"/>
  <c r="O14" i="9" s="1"/>
  <c r="I14" i="9" s="1"/>
  <c r="K13" i="9"/>
  <c r="N13" i="9" s="1"/>
  <c r="H13" i="9" s="1"/>
  <c r="L13" i="8"/>
  <c r="O13" i="8" s="1"/>
  <c r="I13" i="8" s="1"/>
  <c r="K13" i="8"/>
  <c r="N13" i="8" s="1"/>
  <c r="H13" i="8" s="1"/>
  <c r="J13" i="8"/>
  <c r="M13" i="8" s="1"/>
  <c r="G13" i="8" s="1"/>
  <c r="K13" i="7"/>
  <c r="N13" i="7" s="1"/>
  <c r="H13" i="7" s="1"/>
  <c r="L13" i="7"/>
  <c r="O13" i="7" s="1"/>
  <c r="I13" i="7" s="1"/>
  <c r="J13" i="7"/>
  <c r="M13" i="7" s="1"/>
  <c r="G13" i="7" s="1"/>
  <c r="L15" i="9" l="1"/>
  <c r="O15" i="9" s="1"/>
  <c r="I15" i="9" s="1"/>
  <c r="J14" i="9"/>
  <c r="M14" i="9" s="1"/>
  <c r="G14" i="9" s="1"/>
  <c r="K14" i="9"/>
  <c r="N14" i="9" s="1"/>
  <c r="H14" i="9" s="1"/>
  <c r="K14" i="8"/>
  <c r="N14" i="8" s="1"/>
  <c r="H14" i="8" s="1"/>
  <c r="L14" i="8"/>
  <c r="O14" i="8" s="1"/>
  <c r="I14" i="8" s="1"/>
  <c r="J14" i="8"/>
  <c r="M14" i="8" s="1"/>
  <c r="G14" i="8" s="1"/>
  <c r="L14" i="7"/>
  <c r="O14" i="7" s="1"/>
  <c r="I14" i="7" s="1"/>
  <c r="K14" i="7"/>
  <c r="N14" i="7" s="1"/>
  <c r="H14" i="7" s="1"/>
  <c r="J14" i="7"/>
  <c r="M14" i="7" s="1"/>
  <c r="G14" i="7" s="1"/>
  <c r="L16" i="9" l="1"/>
  <c r="O16" i="9" s="1"/>
  <c r="I16" i="9" s="1"/>
  <c r="K15" i="9"/>
  <c r="N15" i="9" s="1"/>
  <c r="H15" i="9" s="1"/>
  <c r="J15" i="9"/>
  <c r="M15" i="9" s="1"/>
  <c r="G15" i="9" s="1"/>
  <c r="J15" i="8"/>
  <c r="M15" i="8" s="1"/>
  <c r="G15" i="8" s="1"/>
  <c r="L15" i="8"/>
  <c r="O15" i="8" s="1"/>
  <c r="I15" i="8" s="1"/>
  <c r="K15" i="8"/>
  <c r="N15" i="8" s="1"/>
  <c r="H15" i="8" s="1"/>
  <c r="J15" i="7"/>
  <c r="M15" i="7" s="1"/>
  <c r="G15" i="7" s="1"/>
  <c r="K15" i="7"/>
  <c r="N15" i="7" s="1"/>
  <c r="H15" i="7" s="1"/>
  <c r="L15" i="7"/>
  <c r="O15" i="7" s="1"/>
  <c r="I15" i="7" s="1"/>
  <c r="J16" i="9" l="1"/>
  <c r="M16" i="9" s="1"/>
  <c r="G16" i="9" s="1"/>
  <c r="K16" i="9"/>
  <c r="N16" i="9" s="1"/>
  <c r="H16" i="9" s="1"/>
  <c r="L17" i="9"/>
  <c r="O17" i="9" s="1"/>
  <c r="I17" i="9" s="1"/>
  <c r="L16" i="8"/>
  <c r="O16" i="8" s="1"/>
  <c r="I16" i="8" s="1"/>
  <c r="J16" i="8"/>
  <c r="M16" i="8" s="1"/>
  <c r="G16" i="8" s="1"/>
  <c r="K16" i="8"/>
  <c r="N16" i="8" s="1"/>
  <c r="H16" i="8" s="1"/>
  <c r="L16" i="7"/>
  <c r="O16" i="7" s="1"/>
  <c r="I16" i="7" s="1"/>
  <c r="K16" i="7"/>
  <c r="N16" i="7" s="1"/>
  <c r="H16" i="7" s="1"/>
  <c r="J16" i="7"/>
  <c r="M16" i="7" s="1"/>
  <c r="G16" i="7" s="1"/>
  <c r="L18" i="9" l="1"/>
  <c r="O18" i="9" s="1"/>
  <c r="I18" i="9" s="1"/>
  <c r="K17" i="9"/>
  <c r="N17" i="9" s="1"/>
  <c r="H17" i="9" s="1"/>
  <c r="J17" i="9"/>
  <c r="M17" i="9" s="1"/>
  <c r="G17" i="9" s="1"/>
  <c r="K17" i="8"/>
  <c r="N17" i="8" s="1"/>
  <c r="H17" i="8" s="1"/>
  <c r="J17" i="8"/>
  <c r="M17" i="8" s="1"/>
  <c r="G17" i="8" s="1"/>
  <c r="L17" i="8"/>
  <c r="O17" i="8" s="1"/>
  <c r="I17" i="8" s="1"/>
  <c r="L17" i="7"/>
  <c r="O17" i="7" s="1"/>
  <c r="I17" i="7" s="1"/>
  <c r="K17" i="7"/>
  <c r="N17" i="7" s="1"/>
  <c r="H17" i="7" s="1"/>
  <c r="J17" i="7"/>
  <c r="M17" i="7" s="1"/>
  <c r="G17" i="7" s="1"/>
  <c r="J18" i="9" l="1"/>
  <c r="M18" i="9" s="1"/>
  <c r="G18" i="9" s="1"/>
  <c r="K18" i="9"/>
  <c r="N18" i="9" s="1"/>
  <c r="H18" i="9" s="1"/>
  <c r="L19" i="9"/>
  <c r="O19" i="9" s="1"/>
  <c r="I19" i="9" s="1"/>
  <c r="J18" i="8"/>
  <c r="M18" i="8" s="1"/>
  <c r="G18" i="8" s="1"/>
  <c r="L18" i="8"/>
  <c r="O18" i="8" s="1"/>
  <c r="I18" i="8" s="1"/>
  <c r="K18" i="8"/>
  <c r="N18" i="8" s="1"/>
  <c r="H18" i="8" s="1"/>
  <c r="J18" i="7"/>
  <c r="M18" i="7" s="1"/>
  <c r="G18" i="7" s="1"/>
  <c r="K18" i="7"/>
  <c r="N18" i="7" s="1"/>
  <c r="H18" i="7" s="1"/>
  <c r="L18" i="7"/>
  <c r="O18" i="7" s="1"/>
  <c r="I18" i="7" s="1"/>
  <c r="L20" i="9" l="1"/>
  <c r="O20" i="9" s="1"/>
  <c r="I20" i="9" s="1"/>
  <c r="K19" i="9"/>
  <c r="N19" i="9" s="1"/>
  <c r="H19" i="9" s="1"/>
  <c r="J19" i="9"/>
  <c r="M19" i="9" s="1"/>
  <c r="G19" i="9" s="1"/>
  <c r="L19" i="8"/>
  <c r="O19" i="8" s="1"/>
  <c r="I19" i="8" s="1"/>
  <c r="K19" i="8"/>
  <c r="N19" i="8" s="1"/>
  <c r="H19" i="8" s="1"/>
  <c r="J19" i="8"/>
  <c r="M19" i="8" s="1"/>
  <c r="G19" i="8" s="1"/>
  <c r="K19" i="7"/>
  <c r="N19" i="7" s="1"/>
  <c r="H19" i="7" s="1"/>
  <c r="J19" i="7"/>
  <c r="M19" i="7" s="1"/>
  <c r="G19" i="7" s="1"/>
  <c r="L19" i="7"/>
  <c r="O19" i="7" s="1"/>
  <c r="I19" i="7" s="1"/>
  <c r="J20" i="9" l="1"/>
  <c r="M20" i="9" s="1"/>
  <c r="G20" i="9" s="1"/>
  <c r="K20" i="9"/>
  <c r="N20" i="9" s="1"/>
  <c r="H20" i="9" s="1"/>
  <c r="L21" i="9"/>
  <c r="O21" i="9" s="1"/>
  <c r="I21" i="9" s="1"/>
  <c r="J20" i="8"/>
  <c r="M20" i="8" s="1"/>
  <c r="G20" i="8" s="1"/>
  <c r="K20" i="8"/>
  <c r="N20" i="8" s="1"/>
  <c r="H20" i="8" s="1"/>
  <c r="L20" i="8"/>
  <c r="O20" i="8" s="1"/>
  <c r="I20" i="8" s="1"/>
  <c r="L20" i="7"/>
  <c r="O20" i="7" s="1"/>
  <c r="I20" i="7" s="1"/>
  <c r="J20" i="7"/>
  <c r="M20" i="7" s="1"/>
  <c r="G20" i="7" s="1"/>
  <c r="K20" i="7"/>
  <c r="N20" i="7" s="1"/>
  <c r="H20" i="7" s="1"/>
  <c r="L22" i="9" l="1"/>
  <c r="O22" i="9" s="1"/>
  <c r="I22" i="9" s="1"/>
  <c r="K21" i="9"/>
  <c r="N21" i="9" s="1"/>
  <c r="H21" i="9" s="1"/>
  <c r="J21" i="9"/>
  <c r="M21" i="9" s="1"/>
  <c r="G21" i="9" s="1"/>
  <c r="K21" i="8"/>
  <c r="N21" i="8" s="1"/>
  <c r="H21" i="8" s="1"/>
  <c r="J21" i="8"/>
  <c r="M21" i="8" s="1"/>
  <c r="G21" i="8" s="1"/>
  <c r="L21" i="8"/>
  <c r="O21" i="8" s="1"/>
  <c r="I21" i="8" s="1"/>
  <c r="J21" i="7"/>
  <c r="M21" i="7" s="1"/>
  <c r="G21" i="7" s="1"/>
  <c r="L21" i="7"/>
  <c r="O21" i="7" s="1"/>
  <c r="I21" i="7" s="1"/>
  <c r="K21" i="7"/>
  <c r="N21" i="7" s="1"/>
  <c r="H21" i="7" s="1"/>
  <c r="J22" i="9" l="1"/>
  <c r="M22" i="9" s="1"/>
  <c r="G22" i="9" s="1"/>
  <c r="K22" i="9"/>
  <c r="N22" i="9" s="1"/>
  <c r="H22" i="9" s="1"/>
  <c r="L23" i="9"/>
  <c r="O23" i="9" s="1"/>
  <c r="I23" i="9" s="1"/>
  <c r="L22" i="8"/>
  <c r="O22" i="8" s="1"/>
  <c r="I22" i="8" s="1"/>
  <c r="K22" i="8"/>
  <c r="N22" i="8" s="1"/>
  <c r="H22" i="8" s="1"/>
  <c r="J22" i="8"/>
  <c r="M22" i="8" s="1"/>
  <c r="G22" i="8" s="1"/>
  <c r="K22" i="7"/>
  <c r="N22" i="7" s="1"/>
  <c r="H22" i="7" s="1"/>
  <c r="L22" i="7"/>
  <c r="O22" i="7" s="1"/>
  <c r="I22" i="7" s="1"/>
  <c r="J22" i="7"/>
  <c r="M22" i="7" s="1"/>
  <c r="G22" i="7" s="1"/>
  <c r="K23" i="9" l="1"/>
  <c r="N23" i="9" s="1"/>
  <c r="H23" i="9" s="1"/>
  <c r="L24" i="9"/>
  <c r="O24" i="9" s="1"/>
  <c r="I24" i="9" s="1"/>
  <c r="J23" i="9"/>
  <c r="M23" i="9" s="1"/>
  <c r="G23" i="9" s="1"/>
  <c r="J23" i="8"/>
  <c r="M23" i="8" s="1"/>
  <c r="G23" i="8" s="1"/>
  <c r="K23" i="8"/>
  <c r="N23" i="8" s="1"/>
  <c r="H23" i="8" s="1"/>
  <c r="L23" i="8"/>
  <c r="O23" i="8" s="1"/>
  <c r="I23" i="8" s="1"/>
  <c r="K23" i="7"/>
  <c r="N23" i="7" s="1"/>
  <c r="H23" i="7" s="1"/>
  <c r="L23" i="7"/>
  <c r="O23" i="7" s="1"/>
  <c r="I23" i="7" s="1"/>
  <c r="J23" i="7"/>
  <c r="M23" i="7" s="1"/>
  <c r="G23" i="7" s="1"/>
  <c r="J24" i="9" l="1"/>
  <c r="M24" i="9" s="1"/>
  <c r="G24" i="9" s="1"/>
  <c r="L25" i="9"/>
  <c r="O25" i="9" s="1"/>
  <c r="I25" i="9" s="1"/>
  <c r="K24" i="9"/>
  <c r="N24" i="9" s="1"/>
  <c r="H24" i="9" s="1"/>
  <c r="L24" i="8"/>
  <c r="O24" i="8" s="1"/>
  <c r="I24" i="8" s="1"/>
  <c r="K24" i="8"/>
  <c r="N24" i="8" s="1"/>
  <c r="H24" i="8" s="1"/>
  <c r="J24" i="8"/>
  <c r="M24" i="8" s="1"/>
  <c r="G24" i="8" s="1"/>
  <c r="J24" i="7"/>
  <c r="M24" i="7" s="1"/>
  <c r="G24" i="7" s="1"/>
  <c r="L24" i="7"/>
  <c r="O24" i="7" s="1"/>
  <c r="I24" i="7" s="1"/>
  <c r="K24" i="7"/>
  <c r="N24" i="7" s="1"/>
  <c r="H24" i="7" s="1"/>
  <c r="J25" i="9" l="1"/>
  <c r="M25" i="9" s="1"/>
  <c r="G25" i="9" s="1"/>
  <c r="L26" i="9"/>
  <c r="O26" i="9" s="1"/>
  <c r="I26" i="9" s="1"/>
  <c r="K25" i="9"/>
  <c r="N25" i="9" s="1"/>
  <c r="H25" i="9" s="1"/>
  <c r="L25" i="8"/>
  <c r="O25" i="8" s="1"/>
  <c r="I25" i="8" s="1"/>
  <c r="K25" i="8"/>
  <c r="N25" i="8" s="1"/>
  <c r="H25" i="8" s="1"/>
  <c r="J25" i="8"/>
  <c r="M25" i="8" s="1"/>
  <c r="G25" i="8" s="1"/>
  <c r="L25" i="7"/>
  <c r="O25" i="7" s="1"/>
  <c r="I25" i="7" s="1"/>
  <c r="J25" i="7"/>
  <c r="M25" i="7" s="1"/>
  <c r="G25" i="7" s="1"/>
  <c r="K25" i="7"/>
  <c r="N25" i="7" s="1"/>
  <c r="H25" i="7" s="1"/>
  <c r="K26" i="9" l="1"/>
  <c r="N26" i="9" s="1"/>
  <c r="H26" i="9" s="1"/>
  <c r="L27" i="9"/>
  <c r="O27" i="9" s="1"/>
  <c r="I27" i="9" s="1"/>
  <c r="J26" i="9"/>
  <c r="M26" i="9" s="1"/>
  <c r="G26" i="9" s="1"/>
  <c r="J26" i="8"/>
  <c r="M26" i="8" s="1"/>
  <c r="G26" i="8" s="1"/>
  <c r="K26" i="8"/>
  <c r="N26" i="8" s="1"/>
  <c r="H26" i="8" s="1"/>
  <c r="L26" i="8"/>
  <c r="O26" i="8" s="1"/>
  <c r="I26" i="8" s="1"/>
  <c r="L26" i="7"/>
  <c r="O26" i="7" s="1"/>
  <c r="I26" i="7" s="1"/>
  <c r="J26" i="7"/>
  <c r="M26" i="7" s="1"/>
  <c r="G26" i="7" s="1"/>
  <c r="K26" i="7"/>
  <c r="N26" i="7" s="1"/>
  <c r="H26" i="7" s="1"/>
  <c r="J27" i="9" l="1"/>
  <c r="M27" i="9" s="1"/>
  <c r="G27" i="9" s="1"/>
  <c r="L28" i="9"/>
  <c r="O28" i="9" s="1"/>
  <c r="I28" i="9" s="1"/>
  <c r="K27" i="9"/>
  <c r="N27" i="9" s="1"/>
  <c r="H27" i="9" s="1"/>
  <c r="L27" i="8"/>
  <c r="O27" i="8" s="1"/>
  <c r="I27" i="8" s="1"/>
  <c r="J27" i="8"/>
  <c r="M27" i="8" s="1"/>
  <c r="G27" i="8" s="1"/>
  <c r="K27" i="8"/>
  <c r="N27" i="8" s="1"/>
  <c r="H27" i="8" s="1"/>
  <c r="J27" i="7"/>
  <c r="M27" i="7" s="1"/>
  <c r="G27" i="7" s="1"/>
  <c r="L27" i="7"/>
  <c r="O27" i="7" s="1"/>
  <c r="I27" i="7" s="1"/>
  <c r="K27" i="7"/>
  <c r="N27" i="7" s="1"/>
  <c r="H27" i="7" s="1"/>
  <c r="K28" i="9" l="1"/>
  <c r="N28" i="9" s="1"/>
  <c r="H28" i="9" s="1"/>
  <c r="L29" i="9"/>
  <c r="O29" i="9" s="1"/>
  <c r="I29" i="9" s="1"/>
  <c r="J28" i="9"/>
  <c r="M28" i="9" s="1"/>
  <c r="G28" i="9" s="1"/>
  <c r="L28" i="8"/>
  <c r="O28" i="8" s="1"/>
  <c r="I28" i="8" s="1"/>
  <c r="J28" i="8"/>
  <c r="M28" i="8" s="1"/>
  <c r="G28" i="8" s="1"/>
  <c r="K28" i="8"/>
  <c r="N28" i="8" s="1"/>
  <c r="H28" i="8" s="1"/>
  <c r="K28" i="7"/>
  <c r="N28" i="7" s="1"/>
  <c r="H28" i="7" s="1"/>
  <c r="L28" i="7"/>
  <c r="O28" i="7" s="1"/>
  <c r="I28" i="7" s="1"/>
  <c r="J28" i="7"/>
  <c r="M28" i="7" s="1"/>
  <c r="G28" i="7" s="1"/>
  <c r="J29" i="9" l="1"/>
  <c r="M29" i="9" s="1"/>
  <c r="G29" i="9" s="1"/>
  <c r="K29" i="9"/>
  <c r="N29" i="9" s="1"/>
  <c r="H29" i="9" s="1"/>
  <c r="L30" i="9"/>
  <c r="O30" i="9" s="1"/>
  <c r="I30" i="9" s="1"/>
  <c r="J29" i="8"/>
  <c r="M29" i="8" s="1"/>
  <c r="G29" i="8" s="1"/>
  <c r="L29" i="8"/>
  <c r="O29" i="8" s="1"/>
  <c r="I29" i="8" s="1"/>
  <c r="K29" i="8"/>
  <c r="N29" i="8" s="1"/>
  <c r="H29" i="8" s="1"/>
  <c r="J29" i="7"/>
  <c r="M29" i="7" s="1"/>
  <c r="G29" i="7" s="1"/>
  <c r="L29" i="7"/>
  <c r="O29" i="7" s="1"/>
  <c r="I29" i="7" s="1"/>
  <c r="K29" i="7"/>
  <c r="N29" i="7" s="1"/>
  <c r="H29" i="7" s="1"/>
  <c r="L31" i="9" l="1"/>
  <c r="O31" i="9" s="1"/>
  <c r="I31" i="9" s="1"/>
  <c r="K30" i="9"/>
  <c r="N30" i="9" s="1"/>
  <c r="H30" i="9" s="1"/>
  <c r="J30" i="9"/>
  <c r="M30" i="9" s="1"/>
  <c r="G30" i="9" s="1"/>
  <c r="K30" i="8"/>
  <c r="N30" i="8" s="1"/>
  <c r="H30" i="8" s="1"/>
  <c r="L30" i="8"/>
  <c r="O30" i="8" s="1"/>
  <c r="I30" i="8" s="1"/>
  <c r="J30" i="8"/>
  <c r="M30" i="8" s="1"/>
  <c r="G30" i="8" s="1"/>
  <c r="L30" i="7"/>
  <c r="O30" i="7" s="1"/>
  <c r="I30" i="7" s="1"/>
  <c r="J30" i="7"/>
  <c r="M30" i="7" s="1"/>
  <c r="G30" i="7" s="1"/>
  <c r="K30" i="7"/>
  <c r="N30" i="7" s="1"/>
  <c r="H30" i="7" s="1"/>
  <c r="J31" i="9" l="1"/>
  <c r="M31" i="9" s="1"/>
  <c r="G31" i="9" s="1"/>
  <c r="K31" i="9"/>
  <c r="N31" i="9" s="1"/>
  <c r="H31" i="9" s="1"/>
  <c r="L32" i="9"/>
  <c r="O32" i="9" s="1"/>
  <c r="I32" i="9" s="1"/>
  <c r="J31" i="8"/>
  <c r="M31" i="8" s="1"/>
  <c r="G31" i="8" s="1"/>
  <c r="K31" i="8"/>
  <c r="N31" i="8" s="1"/>
  <c r="H31" i="8" s="1"/>
  <c r="L31" i="8"/>
  <c r="O31" i="8" s="1"/>
  <c r="I31" i="8" s="1"/>
  <c r="L31" i="7"/>
  <c r="O31" i="7" s="1"/>
  <c r="I31" i="7" s="1"/>
  <c r="J31" i="7"/>
  <c r="M31" i="7" s="1"/>
  <c r="G31" i="7" s="1"/>
  <c r="K31" i="7"/>
  <c r="N31" i="7" s="1"/>
  <c r="H31" i="7" s="1"/>
  <c r="L33" i="9" l="1"/>
  <c r="O33" i="9" s="1"/>
  <c r="I33" i="9" s="1"/>
  <c r="K32" i="9"/>
  <c r="N32" i="9" s="1"/>
  <c r="H32" i="9" s="1"/>
  <c r="J32" i="9"/>
  <c r="M32" i="9" s="1"/>
  <c r="G32" i="9" s="1"/>
  <c r="L32" i="8"/>
  <c r="O32" i="8" s="1"/>
  <c r="I32" i="8" s="1"/>
  <c r="J32" i="8"/>
  <c r="M32" i="8" s="1"/>
  <c r="G32" i="8" s="1"/>
  <c r="K32" i="8"/>
  <c r="N32" i="8" s="1"/>
  <c r="H32" i="8" s="1"/>
  <c r="K32" i="7"/>
  <c r="N32" i="7" s="1"/>
  <c r="H32" i="7" s="1"/>
  <c r="J32" i="7"/>
  <c r="M32" i="7" s="1"/>
  <c r="G32" i="7" s="1"/>
  <c r="L32" i="7"/>
  <c r="O32" i="7" s="1"/>
  <c r="I32" i="7" s="1"/>
  <c r="J33" i="9" l="1"/>
  <c r="M33" i="9" s="1"/>
  <c r="G33" i="9" s="1"/>
  <c r="K33" i="9"/>
  <c r="N33" i="9" s="1"/>
  <c r="H33" i="9" s="1"/>
  <c r="L34" i="9"/>
  <c r="O34" i="9" s="1"/>
  <c r="I34" i="9" s="1"/>
  <c r="L33" i="8"/>
  <c r="O33" i="8" s="1"/>
  <c r="I33" i="8" s="1"/>
  <c r="J33" i="8"/>
  <c r="M33" i="8" s="1"/>
  <c r="G33" i="8" s="1"/>
  <c r="K33" i="8"/>
  <c r="N33" i="8" s="1"/>
  <c r="H33" i="8" s="1"/>
  <c r="L33" i="7"/>
  <c r="O33" i="7" s="1"/>
  <c r="I33" i="7" s="1"/>
  <c r="J33" i="7"/>
  <c r="M33" i="7" s="1"/>
  <c r="G33" i="7" s="1"/>
  <c r="K33" i="7"/>
  <c r="N33" i="7" s="1"/>
  <c r="H33" i="7" s="1"/>
  <c r="L35" i="9" l="1"/>
  <c r="O35" i="9" s="1"/>
  <c r="I35" i="9" s="1"/>
  <c r="K34" i="9"/>
  <c r="N34" i="9" s="1"/>
  <c r="H34" i="9" s="1"/>
  <c r="J34" i="9"/>
  <c r="M34" i="9" s="1"/>
  <c r="G34" i="9" s="1"/>
  <c r="K34" i="8"/>
  <c r="N34" i="8" s="1"/>
  <c r="H34" i="8" s="1"/>
  <c r="L34" i="8"/>
  <c r="O34" i="8" s="1"/>
  <c r="I34" i="8" s="1"/>
  <c r="J34" i="8"/>
  <c r="M34" i="8" s="1"/>
  <c r="G34" i="8" s="1"/>
  <c r="K34" i="7"/>
  <c r="N34" i="7" s="1"/>
  <c r="H34" i="7" s="1"/>
  <c r="J34" i="7"/>
  <c r="M34" i="7" s="1"/>
  <c r="G34" i="7" s="1"/>
  <c r="L34" i="7"/>
  <c r="O34" i="7" s="1"/>
  <c r="I34" i="7" s="1"/>
  <c r="J35" i="9" l="1"/>
  <c r="M35" i="9" s="1"/>
  <c r="G35" i="9" s="1"/>
  <c r="K35" i="9"/>
  <c r="N35" i="9" s="1"/>
  <c r="H35" i="9" s="1"/>
  <c r="L36" i="9"/>
  <c r="O36" i="9" s="1"/>
  <c r="I36" i="9" s="1"/>
  <c r="J35" i="8"/>
  <c r="M35" i="8" s="1"/>
  <c r="G35" i="8" s="1"/>
  <c r="K35" i="8"/>
  <c r="N35" i="8" s="1"/>
  <c r="H35" i="8" s="1"/>
  <c r="L35" i="8"/>
  <c r="O35" i="8" s="1"/>
  <c r="I35" i="8" s="1"/>
  <c r="L35" i="7"/>
  <c r="O35" i="7" s="1"/>
  <c r="I35" i="7" s="1"/>
  <c r="J35" i="7"/>
  <c r="M35" i="7" s="1"/>
  <c r="G35" i="7" s="1"/>
  <c r="K35" i="7"/>
  <c r="N35" i="7" s="1"/>
  <c r="H35" i="7" s="1"/>
  <c r="L37" i="9" l="1"/>
  <c r="O37" i="9" s="1"/>
  <c r="I37" i="9" s="1"/>
  <c r="K36" i="9"/>
  <c r="N36" i="9" s="1"/>
  <c r="H36" i="9" s="1"/>
  <c r="J36" i="9"/>
  <c r="M36" i="9" s="1"/>
  <c r="G36" i="9" s="1"/>
  <c r="L36" i="8"/>
  <c r="O36" i="8" s="1"/>
  <c r="I36" i="8" s="1"/>
  <c r="J36" i="8"/>
  <c r="M36" i="8" s="1"/>
  <c r="G36" i="8" s="1"/>
  <c r="K36" i="8"/>
  <c r="N36" i="8" s="1"/>
  <c r="H36" i="8" s="1"/>
  <c r="K36" i="7"/>
  <c r="N36" i="7" s="1"/>
  <c r="H36" i="7" s="1"/>
  <c r="J36" i="7"/>
  <c r="M36" i="7" s="1"/>
  <c r="G36" i="7" s="1"/>
  <c r="L36" i="7"/>
  <c r="O36" i="7" s="1"/>
  <c r="I36" i="7" s="1"/>
  <c r="J37" i="9" l="1"/>
  <c r="M37" i="9" s="1"/>
  <c r="G37" i="9" s="1"/>
  <c r="K37" i="9"/>
  <c r="N37" i="9" s="1"/>
  <c r="H37" i="9" s="1"/>
  <c r="L38" i="9"/>
  <c r="O38" i="9" s="1"/>
  <c r="I38" i="9" s="1"/>
  <c r="K37" i="8"/>
  <c r="N37" i="8" s="1"/>
  <c r="H37" i="8" s="1"/>
  <c r="L37" i="8"/>
  <c r="O37" i="8" s="1"/>
  <c r="I37" i="8" s="1"/>
  <c r="J37" i="8"/>
  <c r="M37" i="8" s="1"/>
  <c r="G37" i="8" s="1"/>
  <c r="L37" i="7"/>
  <c r="O37" i="7" s="1"/>
  <c r="I37" i="7" s="1"/>
  <c r="J37" i="7"/>
  <c r="M37" i="7" s="1"/>
  <c r="G37" i="7" s="1"/>
  <c r="K37" i="7"/>
  <c r="N37" i="7" s="1"/>
  <c r="H37" i="7" s="1"/>
  <c r="L39" i="9" l="1"/>
  <c r="O39" i="9" s="1"/>
  <c r="I39" i="9" s="1"/>
  <c r="K38" i="9"/>
  <c r="N38" i="9" s="1"/>
  <c r="H38" i="9" s="1"/>
  <c r="J38" i="9"/>
  <c r="M38" i="9" s="1"/>
  <c r="G38" i="9" s="1"/>
  <c r="L38" i="8"/>
  <c r="O38" i="8" s="1"/>
  <c r="I38" i="8" s="1"/>
  <c r="J38" i="8"/>
  <c r="M38" i="8" s="1"/>
  <c r="G38" i="8" s="1"/>
  <c r="K38" i="8"/>
  <c r="N38" i="8" s="1"/>
  <c r="H38" i="8" s="1"/>
  <c r="K38" i="7"/>
  <c r="N38" i="7" s="1"/>
  <c r="H38" i="7" s="1"/>
  <c r="J38" i="7"/>
  <c r="M38" i="7" s="1"/>
  <c r="G38" i="7" s="1"/>
  <c r="L38" i="7"/>
  <c r="O38" i="7" s="1"/>
  <c r="I38" i="7" s="1"/>
  <c r="J39" i="9" l="1"/>
  <c r="M39" i="9" s="1"/>
  <c r="G39" i="9" s="1"/>
  <c r="K39" i="9"/>
  <c r="N39" i="9" s="1"/>
  <c r="H39" i="9" s="1"/>
  <c r="L40" i="9"/>
  <c r="O40" i="9" s="1"/>
  <c r="I40" i="9" s="1"/>
  <c r="K39" i="8"/>
  <c r="N39" i="8" s="1"/>
  <c r="H39" i="8" s="1"/>
  <c r="J39" i="8"/>
  <c r="M39" i="8" s="1"/>
  <c r="G39" i="8" s="1"/>
  <c r="L39" i="8"/>
  <c r="O39" i="8" s="1"/>
  <c r="I39" i="8" s="1"/>
  <c r="L39" i="7"/>
  <c r="O39" i="7" s="1"/>
  <c r="I39" i="7" s="1"/>
  <c r="J39" i="7"/>
  <c r="M39" i="7" s="1"/>
  <c r="G39" i="7" s="1"/>
  <c r="K39" i="7"/>
  <c r="N39" i="7" s="1"/>
  <c r="H39" i="7" s="1"/>
  <c r="L41" i="9" l="1"/>
  <c r="O41" i="9" s="1"/>
  <c r="I41" i="9" s="1"/>
  <c r="K40" i="9"/>
  <c r="N40" i="9" s="1"/>
  <c r="H40" i="9" s="1"/>
  <c r="J40" i="9"/>
  <c r="M40" i="9" s="1"/>
  <c r="G40" i="9" s="1"/>
  <c r="J40" i="8"/>
  <c r="M40" i="8" s="1"/>
  <c r="G40" i="8" s="1"/>
  <c r="L40" i="8"/>
  <c r="O40" i="8" s="1"/>
  <c r="I40" i="8" s="1"/>
  <c r="K40" i="8"/>
  <c r="N40" i="8" s="1"/>
  <c r="H40" i="8" s="1"/>
  <c r="K40" i="7"/>
  <c r="N40" i="7" s="1"/>
  <c r="H40" i="7" s="1"/>
  <c r="J40" i="7"/>
  <c r="M40" i="7" s="1"/>
  <c r="G40" i="7" s="1"/>
  <c r="L40" i="7"/>
  <c r="O40" i="7" s="1"/>
  <c r="I40" i="7" s="1"/>
  <c r="J41" i="9" l="1"/>
  <c r="M41" i="9" s="1"/>
  <c r="G41" i="9" s="1"/>
  <c r="K41" i="9"/>
  <c r="N41" i="9" s="1"/>
  <c r="H41" i="9" s="1"/>
  <c r="L42" i="9"/>
  <c r="O42" i="9" s="1"/>
  <c r="I42" i="9" s="1"/>
  <c r="L41" i="8"/>
  <c r="O41" i="8" s="1"/>
  <c r="I41" i="8" s="1"/>
  <c r="K41" i="8"/>
  <c r="N41" i="8" s="1"/>
  <c r="H41" i="8" s="1"/>
  <c r="J41" i="8"/>
  <c r="M41" i="8" s="1"/>
  <c r="G41" i="8" s="1"/>
  <c r="L41" i="7"/>
  <c r="O41" i="7" s="1"/>
  <c r="I41" i="7" s="1"/>
  <c r="J41" i="7"/>
  <c r="M41" i="7" s="1"/>
  <c r="G41" i="7" s="1"/>
  <c r="K41" i="7"/>
  <c r="N41" i="7" s="1"/>
  <c r="H41" i="7" s="1"/>
  <c r="L43" i="9" l="1"/>
  <c r="O43" i="9" s="1"/>
  <c r="I43" i="9" s="1"/>
  <c r="K42" i="9"/>
  <c r="N42" i="9" s="1"/>
  <c r="H42" i="9" s="1"/>
  <c r="J42" i="9"/>
  <c r="M42" i="9" s="1"/>
  <c r="G42" i="9" s="1"/>
  <c r="K42" i="8"/>
  <c r="N42" i="8" s="1"/>
  <c r="H42" i="8" s="1"/>
  <c r="L42" i="8"/>
  <c r="O42" i="8" s="1"/>
  <c r="I42" i="8" s="1"/>
  <c r="J42" i="8"/>
  <c r="M42" i="8" s="1"/>
  <c r="G42" i="8" s="1"/>
  <c r="K42" i="7"/>
  <c r="N42" i="7" s="1"/>
  <c r="H42" i="7" s="1"/>
  <c r="L42" i="7"/>
  <c r="O42" i="7" s="1"/>
  <c r="I42" i="7" s="1"/>
  <c r="J42" i="7"/>
  <c r="M42" i="7" s="1"/>
  <c r="G42" i="7" s="1"/>
  <c r="J43" i="9" l="1"/>
  <c r="M43" i="9" s="1"/>
  <c r="G43" i="9" s="1"/>
  <c r="K43" i="9"/>
  <c r="N43" i="9" s="1"/>
  <c r="H43" i="9" s="1"/>
  <c r="L44" i="9"/>
  <c r="O44" i="9" s="1"/>
  <c r="I44" i="9" s="1"/>
  <c r="J43" i="8"/>
  <c r="M43" i="8" s="1"/>
  <c r="G43" i="8" s="1"/>
  <c r="L43" i="8"/>
  <c r="O43" i="8" s="1"/>
  <c r="I43" i="8" s="1"/>
  <c r="K43" i="8"/>
  <c r="N43" i="8" s="1"/>
  <c r="H43" i="8" s="1"/>
  <c r="J43" i="7"/>
  <c r="M43" i="7" s="1"/>
  <c r="G43" i="7" s="1"/>
  <c r="L43" i="7"/>
  <c r="O43" i="7" s="1"/>
  <c r="I43" i="7" s="1"/>
  <c r="K43" i="7"/>
  <c r="N43" i="7" s="1"/>
  <c r="H43" i="7" s="1"/>
  <c r="L45" i="9" l="1"/>
  <c r="O45" i="9" s="1"/>
  <c r="I45" i="9" s="1"/>
  <c r="K44" i="9"/>
  <c r="N44" i="9" s="1"/>
  <c r="H44" i="9" s="1"/>
  <c r="J44" i="9"/>
  <c r="M44" i="9" s="1"/>
  <c r="G44" i="9" s="1"/>
  <c r="L44" i="8"/>
  <c r="O44" i="8" s="1"/>
  <c r="I44" i="8" s="1"/>
  <c r="K44" i="8"/>
  <c r="N44" i="8" s="1"/>
  <c r="H44" i="8" s="1"/>
  <c r="J44" i="8"/>
  <c r="M44" i="8" s="1"/>
  <c r="G44" i="8" s="1"/>
  <c r="K44" i="7"/>
  <c r="N44" i="7" s="1"/>
  <c r="H44" i="7" s="1"/>
  <c r="L44" i="7"/>
  <c r="O44" i="7" s="1"/>
  <c r="I44" i="7" s="1"/>
  <c r="J44" i="7"/>
  <c r="M44" i="7" s="1"/>
  <c r="G44" i="7" s="1"/>
  <c r="J45" i="9" l="1"/>
  <c r="M45" i="9" s="1"/>
  <c r="G45" i="9" s="1"/>
  <c r="K45" i="9"/>
  <c r="N45" i="9" s="1"/>
  <c r="H45" i="9" s="1"/>
  <c r="L46" i="9"/>
  <c r="O46" i="9" s="1"/>
  <c r="I46" i="9" s="1"/>
  <c r="J45" i="8"/>
  <c r="M45" i="8" s="1"/>
  <c r="G45" i="8" s="1"/>
  <c r="K45" i="8"/>
  <c r="N45" i="8" s="1"/>
  <c r="H45" i="8" s="1"/>
  <c r="L45" i="8"/>
  <c r="O45" i="8" s="1"/>
  <c r="I45" i="8" s="1"/>
  <c r="J45" i="7"/>
  <c r="M45" i="7" s="1"/>
  <c r="G45" i="7" s="1"/>
  <c r="L45" i="7"/>
  <c r="O45" i="7" s="1"/>
  <c r="I45" i="7" s="1"/>
  <c r="K45" i="7"/>
  <c r="N45" i="7" s="1"/>
  <c r="H45" i="7" s="1"/>
  <c r="L47" i="9" l="1"/>
  <c r="O47" i="9" s="1"/>
  <c r="I47" i="9" s="1"/>
  <c r="K46" i="9"/>
  <c r="N46" i="9" s="1"/>
  <c r="H46" i="9" s="1"/>
  <c r="J46" i="9"/>
  <c r="M46" i="9" s="1"/>
  <c r="G46" i="9" s="1"/>
  <c r="L46" i="8"/>
  <c r="O46" i="8" s="1"/>
  <c r="I46" i="8" s="1"/>
  <c r="K46" i="8"/>
  <c r="N46" i="8" s="1"/>
  <c r="H46" i="8" s="1"/>
  <c r="J46" i="8"/>
  <c r="M46" i="8" s="1"/>
  <c r="G46" i="8" s="1"/>
  <c r="K46" i="7"/>
  <c r="N46" i="7" s="1"/>
  <c r="H46" i="7" s="1"/>
  <c r="L46" i="7"/>
  <c r="O46" i="7" s="1"/>
  <c r="I46" i="7" s="1"/>
  <c r="J46" i="7"/>
  <c r="M46" i="7" s="1"/>
  <c r="G46" i="7" s="1"/>
  <c r="J47" i="9" l="1"/>
  <c r="M47" i="9" s="1"/>
  <c r="G47" i="9" s="1"/>
  <c r="K47" i="9"/>
  <c r="N47" i="9" s="1"/>
  <c r="H47" i="9" s="1"/>
  <c r="L48" i="9"/>
  <c r="O48" i="9" s="1"/>
  <c r="I48" i="9" s="1"/>
  <c r="J47" i="8"/>
  <c r="M47" i="8" s="1"/>
  <c r="G47" i="8" s="1"/>
  <c r="K47" i="8"/>
  <c r="N47" i="8" s="1"/>
  <c r="H47" i="8" s="1"/>
  <c r="L47" i="8"/>
  <c r="O47" i="8" s="1"/>
  <c r="I47" i="8" s="1"/>
  <c r="J47" i="7"/>
  <c r="M47" i="7" s="1"/>
  <c r="G47" i="7" s="1"/>
  <c r="L47" i="7"/>
  <c r="O47" i="7" s="1"/>
  <c r="I47" i="7" s="1"/>
  <c r="K47" i="7"/>
  <c r="N47" i="7" s="1"/>
  <c r="H47" i="7" s="1"/>
  <c r="L49" i="9" l="1"/>
  <c r="O49" i="9" s="1"/>
  <c r="I49" i="9" s="1"/>
  <c r="K48" i="9"/>
  <c r="N48" i="9" s="1"/>
  <c r="H48" i="9" s="1"/>
  <c r="J48" i="9"/>
  <c r="M48" i="9" s="1"/>
  <c r="G48" i="9" s="1"/>
  <c r="L48" i="8"/>
  <c r="O48" i="8" s="1"/>
  <c r="I48" i="8" s="1"/>
  <c r="K48" i="8"/>
  <c r="N48" i="8" s="1"/>
  <c r="H48" i="8" s="1"/>
  <c r="J48" i="8"/>
  <c r="M48" i="8" s="1"/>
  <c r="G48" i="8" s="1"/>
  <c r="K48" i="7"/>
  <c r="N48" i="7" s="1"/>
  <c r="H48" i="7" s="1"/>
  <c r="L48" i="7"/>
  <c r="O48" i="7" s="1"/>
  <c r="I48" i="7" s="1"/>
  <c r="J48" i="7"/>
  <c r="M48" i="7" s="1"/>
  <c r="G48" i="7" s="1"/>
  <c r="J49" i="9" l="1"/>
  <c r="M49" i="9" s="1"/>
  <c r="G49" i="9" s="1"/>
  <c r="K49" i="9"/>
  <c r="N49" i="9" s="1"/>
  <c r="H49" i="9" s="1"/>
  <c r="L50" i="9"/>
  <c r="O50" i="9" s="1"/>
  <c r="I50" i="9" s="1"/>
  <c r="K49" i="8"/>
  <c r="N49" i="8" s="1"/>
  <c r="H49" i="8" s="1"/>
  <c r="L49" i="8"/>
  <c r="O49" i="8" s="1"/>
  <c r="I49" i="8" s="1"/>
  <c r="J49" i="8"/>
  <c r="M49" i="8" s="1"/>
  <c r="G49" i="8" s="1"/>
  <c r="J49" i="7"/>
  <c r="M49" i="7" s="1"/>
  <c r="G49" i="7" s="1"/>
  <c r="L49" i="7"/>
  <c r="O49" i="7" s="1"/>
  <c r="I49" i="7" s="1"/>
  <c r="K49" i="7"/>
  <c r="N49" i="7" s="1"/>
  <c r="H49" i="7" s="1"/>
  <c r="L51" i="9" l="1"/>
  <c r="O51" i="9" s="1"/>
  <c r="I51" i="9" s="1"/>
  <c r="K50" i="9"/>
  <c r="N50" i="9" s="1"/>
  <c r="H50" i="9" s="1"/>
  <c r="J50" i="9"/>
  <c r="M50" i="9" s="1"/>
  <c r="G50" i="9" s="1"/>
  <c r="L50" i="8"/>
  <c r="O50" i="8" s="1"/>
  <c r="I50" i="8" s="1"/>
  <c r="K50" i="8"/>
  <c r="N50" i="8" s="1"/>
  <c r="H50" i="8" s="1"/>
  <c r="J50" i="8"/>
  <c r="M50" i="8" s="1"/>
  <c r="G50" i="8" s="1"/>
  <c r="K50" i="7"/>
  <c r="N50" i="7" s="1"/>
  <c r="H50" i="7" s="1"/>
  <c r="L50" i="7"/>
  <c r="O50" i="7" s="1"/>
  <c r="I50" i="7" s="1"/>
  <c r="J50" i="7"/>
  <c r="M50" i="7" s="1"/>
  <c r="G50" i="7" s="1"/>
  <c r="J51" i="9" l="1"/>
  <c r="M51" i="9" s="1"/>
  <c r="G51" i="9" s="1"/>
  <c r="K51" i="9"/>
  <c r="N51" i="9" s="1"/>
  <c r="H51" i="9" s="1"/>
  <c r="L52" i="9"/>
  <c r="O52" i="9" s="1"/>
  <c r="I52" i="9" s="1"/>
  <c r="J51" i="8"/>
  <c r="M51" i="8" s="1"/>
  <c r="G51" i="8" s="1"/>
  <c r="K51" i="8"/>
  <c r="N51" i="8" s="1"/>
  <c r="H51" i="8" s="1"/>
  <c r="L51" i="8"/>
  <c r="O51" i="8" s="1"/>
  <c r="I51" i="8" s="1"/>
  <c r="J51" i="7"/>
  <c r="M51" i="7" s="1"/>
  <c r="G51" i="7" s="1"/>
  <c r="L51" i="7"/>
  <c r="O51" i="7" s="1"/>
  <c r="I51" i="7" s="1"/>
  <c r="K51" i="7"/>
  <c r="N51" i="7" s="1"/>
  <c r="H51" i="7" s="1"/>
  <c r="L53" i="9" l="1"/>
  <c r="O53" i="9" s="1"/>
  <c r="I53" i="9" s="1"/>
  <c r="K52" i="9"/>
  <c r="N52" i="9" s="1"/>
  <c r="H52" i="9" s="1"/>
  <c r="J52" i="9"/>
  <c r="M52" i="9" s="1"/>
  <c r="G52" i="9" s="1"/>
  <c r="L52" i="8"/>
  <c r="O52" i="8" s="1"/>
  <c r="I52" i="8" s="1"/>
  <c r="K52" i="8"/>
  <c r="N52" i="8" s="1"/>
  <c r="H52" i="8" s="1"/>
  <c r="J52" i="8"/>
  <c r="M52" i="8" s="1"/>
  <c r="G52" i="8" s="1"/>
  <c r="K52" i="7"/>
  <c r="N52" i="7" s="1"/>
  <c r="H52" i="7" s="1"/>
  <c r="J52" i="7"/>
  <c r="M52" i="7" s="1"/>
  <c r="G52" i="7" s="1"/>
  <c r="L52" i="7"/>
  <c r="O52" i="7" s="1"/>
  <c r="I52" i="7" s="1"/>
  <c r="J53" i="9" l="1"/>
  <c r="M53" i="9" s="1"/>
  <c r="G53" i="9" s="1"/>
  <c r="K53" i="9"/>
  <c r="N53" i="9" s="1"/>
  <c r="H53" i="9" s="1"/>
  <c r="L54" i="9"/>
  <c r="O54" i="9" s="1"/>
  <c r="I54" i="9" s="1"/>
  <c r="K53" i="8"/>
  <c r="N53" i="8" s="1"/>
  <c r="H53" i="8" s="1"/>
  <c r="L53" i="8"/>
  <c r="O53" i="8" s="1"/>
  <c r="I53" i="8" s="1"/>
  <c r="J53" i="8"/>
  <c r="M53" i="8" s="1"/>
  <c r="G53" i="8" s="1"/>
  <c r="L53" i="7"/>
  <c r="O53" i="7" s="1"/>
  <c r="I53" i="7" s="1"/>
  <c r="J53" i="7"/>
  <c r="M53" i="7" s="1"/>
  <c r="G53" i="7" s="1"/>
  <c r="K53" i="7"/>
  <c r="N53" i="7" s="1"/>
  <c r="H53" i="7" s="1"/>
  <c r="L55" i="9" l="1"/>
  <c r="O55" i="9" s="1"/>
  <c r="I55" i="9" s="1"/>
  <c r="K54" i="9"/>
  <c r="N54" i="9" s="1"/>
  <c r="H54" i="9" s="1"/>
  <c r="J54" i="9"/>
  <c r="M54" i="9" s="1"/>
  <c r="G54" i="9" s="1"/>
  <c r="J54" i="8"/>
  <c r="M54" i="8" s="1"/>
  <c r="G54" i="8" s="1"/>
  <c r="L54" i="8"/>
  <c r="O54" i="8" s="1"/>
  <c r="I54" i="8" s="1"/>
  <c r="K54" i="8"/>
  <c r="N54" i="8" s="1"/>
  <c r="H54" i="8" s="1"/>
  <c r="K54" i="7"/>
  <c r="N54" i="7" s="1"/>
  <c r="H54" i="7" s="1"/>
  <c r="L54" i="7"/>
  <c r="O54" i="7" s="1"/>
  <c r="I54" i="7" s="1"/>
  <c r="J54" i="7"/>
  <c r="M54" i="7" s="1"/>
  <c r="G54" i="7" s="1"/>
  <c r="J55" i="9" l="1"/>
  <c r="M55" i="9" s="1"/>
  <c r="G55" i="9" s="1"/>
  <c r="K55" i="9"/>
  <c r="N55" i="9" s="1"/>
  <c r="H55" i="9" s="1"/>
  <c r="L56" i="9"/>
  <c r="O56" i="9" s="1"/>
  <c r="I56" i="9" s="1"/>
  <c r="K55" i="8"/>
  <c r="N55" i="8" s="1"/>
  <c r="H55" i="8" s="1"/>
  <c r="L55" i="8"/>
  <c r="O55" i="8" s="1"/>
  <c r="I55" i="8" s="1"/>
  <c r="J55" i="8"/>
  <c r="M55" i="8" s="1"/>
  <c r="G55" i="8" s="1"/>
  <c r="J55" i="7"/>
  <c r="M55" i="7" s="1"/>
  <c r="G55" i="7" s="1"/>
  <c r="L55" i="7"/>
  <c r="O55" i="7" s="1"/>
  <c r="I55" i="7" s="1"/>
  <c r="K55" i="7"/>
  <c r="N55" i="7" s="1"/>
  <c r="H55" i="7" s="1"/>
  <c r="L57" i="9" l="1"/>
  <c r="O57" i="9" s="1"/>
  <c r="I57" i="9" s="1"/>
  <c r="K56" i="9"/>
  <c r="N56" i="9" s="1"/>
  <c r="H56" i="9" s="1"/>
  <c r="J56" i="9"/>
  <c r="M56" i="9" s="1"/>
  <c r="G56" i="9" s="1"/>
  <c r="L56" i="8"/>
  <c r="O56" i="8" s="1"/>
  <c r="I56" i="8" s="1"/>
  <c r="J56" i="8"/>
  <c r="M56" i="8" s="1"/>
  <c r="G56" i="8" s="1"/>
  <c r="K56" i="8"/>
  <c r="N56" i="8" s="1"/>
  <c r="H56" i="8" s="1"/>
  <c r="K56" i="7"/>
  <c r="N56" i="7" s="1"/>
  <c r="H56" i="7" s="1"/>
  <c r="J56" i="7"/>
  <c r="M56" i="7" s="1"/>
  <c r="G56" i="7" s="1"/>
  <c r="L56" i="7"/>
  <c r="O56" i="7" s="1"/>
  <c r="I56" i="7" s="1"/>
  <c r="J57" i="9" l="1"/>
  <c r="M57" i="9" s="1"/>
  <c r="G57" i="9" s="1"/>
  <c r="K57" i="9"/>
  <c r="N57" i="9" s="1"/>
  <c r="H57" i="9" s="1"/>
  <c r="L58" i="9"/>
  <c r="O58" i="9" s="1"/>
  <c r="I58" i="9" s="1"/>
  <c r="I59" i="9" s="1"/>
  <c r="I61" i="9" s="1"/>
  <c r="L61" i="9" s="1"/>
  <c r="J57" i="8"/>
  <c r="M57" i="8" s="1"/>
  <c r="G57" i="8" s="1"/>
  <c r="L57" i="8"/>
  <c r="O57" i="8" s="1"/>
  <c r="I57" i="8" s="1"/>
  <c r="K57" i="8"/>
  <c r="N57" i="8" s="1"/>
  <c r="H57" i="8" s="1"/>
  <c r="L57" i="7"/>
  <c r="O57" i="7" s="1"/>
  <c r="I57" i="7" s="1"/>
  <c r="J57" i="7"/>
  <c r="M57" i="7" s="1"/>
  <c r="G57" i="7" s="1"/>
  <c r="K57" i="7"/>
  <c r="N57" i="7" s="1"/>
  <c r="H57" i="7" s="1"/>
  <c r="K58" i="9" l="1"/>
  <c r="N58" i="9" s="1"/>
  <c r="H58" i="9" s="1"/>
  <c r="H59" i="9" s="1"/>
  <c r="H61" i="9" s="1"/>
  <c r="K61" i="9" s="1"/>
  <c r="J58" i="9"/>
  <c r="M58" i="9" s="1"/>
  <c r="G58" i="9" s="1"/>
  <c r="G59" i="9" s="1"/>
  <c r="G61" i="9" s="1"/>
  <c r="J61" i="9" s="1"/>
  <c r="K58" i="8"/>
  <c r="N58" i="8" s="1"/>
  <c r="H58" i="8" s="1"/>
  <c r="H59" i="8" s="1"/>
  <c r="L58" i="8"/>
  <c r="O58" i="8" s="1"/>
  <c r="I58" i="8" s="1"/>
  <c r="I59" i="8" s="1"/>
  <c r="I61" i="8" s="1"/>
  <c r="L61" i="8" s="1"/>
  <c r="J58" i="8"/>
  <c r="M58" i="8" s="1"/>
  <c r="G58" i="8" s="1"/>
  <c r="J58" i="7"/>
  <c r="K58" i="7"/>
  <c r="L58" i="7"/>
  <c r="H61" i="8" l="1"/>
  <c r="K61" i="8" s="1"/>
  <c r="G59" i="8"/>
  <c r="G61" i="8" s="1"/>
  <c r="J61" i="8" s="1"/>
  <c r="N58" i="7"/>
  <c r="H58" i="7" s="1"/>
  <c r="H59" i="7" s="1"/>
  <c r="H61" i="7" s="1"/>
  <c r="K61" i="7" s="1"/>
  <c r="O58" i="7"/>
  <c r="I58" i="7" s="1"/>
  <c r="I59" i="7" s="1"/>
  <c r="I61" i="7" s="1"/>
  <c r="L61" i="7" s="1"/>
  <c r="M58" i="7"/>
  <c r="G58" i="7" s="1"/>
  <c r="G59" i="7" s="1"/>
  <c r="G61" i="7" s="1"/>
  <c r="J61" i="7" s="1"/>
  <c r="F59" i="1" l="1"/>
  <c r="D59" i="1"/>
  <c r="D61" i="1" l="1"/>
  <c r="E61" i="1"/>
  <c r="F61" i="1"/>
  <c r="I8" i="1" l="1"/>
  <c r="L9" i="1" s="1"/>
  <c r="O9" i="1" s="1"/>
  <c r="I9" i="1" s="1"/>
  <c r="L10" i="1" s="1"/>
  <c r="O10" i="1" s="1"/>
  <c r="I10" i="1" s="1"/>
  <c r="H8" i="1"/>
  <c r="K9" i="1" s="1"/>
  <c r="N9" i="1" s="1"/>
  <c r="H9" i="1" s="1"/>
  <c r="K10" i="1" s="1"/>
  <c r="N10" i="1" s="1"/>
  <c r="H10" i="1" s="1"/>
  <c r="K11" i="1" s="1"/>
  <c r="N11" i="1" s="1"/>
  <c r="H11" i="1" s="1"/>
  <c r="K12" i="1" s="1"/>
  <c r="N12" i="1" s="1"/>
  <c r="H12" i="1" s="1"/>
  <c r="G8" i="1"/>
  <c r="J9" i="1" s="1"/>
  <c r="M9" i="1" s="1"/>
  <c r="G9" i="1" s="1"/>
  <c r="J10" i="1" s="1"/>
  <c r="M10" i="1" s="1"/>
  <c r="G10" i="1" s="1"/>
  <c r="F60" i="1"/>
  <c r="F62" i="1" s="1"/>
  <c r="E60" i="1"/>
  <c r="E62" i="1" s="1"/>
  <c r="D60" i="1"/>
  <c r="D62" i="1" s="1"/>
  <c r="J11" i="1" l="1"/>
  <c r="M11" i="1" s="1"/>
  <c r="G11" i="1" s="1"/>
  <c r="J12" i="1" s="1"/>
  <c r="M12" i="1" s="1"/>
  <c r="G12" i="1" s="1"/>
  <c r="J13" i="1" s="1"/>
  <c r="M13" i="1" s="1"/>
  <c r="G13" i="1" s="1"/>
  <c r="J14" i="1" s="1"/>
  <c r="M14" i="1" s="1"/>
  <c r="G14" i="1" s="1"/>
  <c r="J15" i="1" s="1"/>
  <c r="M15" i="1" s="1"/>
  <c r="G15" i="1" s="1"/>
  <c r="J16" i="1" s="1"/>
  <c r="M16" i="1" s="1"/>
  <c r="G16" i="1" s="1"/>
  <c r="J17" i="1" s="1"/>
  <c r="M17" i="1" s="1"/>
  <c r="G17" i="1" s="1"/>
  <c r="J18" i="1" s="1"/>
  <c r="M18" i="1" s="1"/>
  <c r="G18" i="1" s="1"/>
  <c r="J19" i="1" s="1"/>
  <c r="M19" i="1" s="1"/>
  <c r="G19" i="1" s="1"/>
  <c r="J20" i="1" s="1"/>
  <c r="M20" i="1" s="1"/>
  <c r="G20" i="1" s="1"/>
  <c r="J21" i="1" s="1"/>
  <c r="M21" i="1" s="1"/>
  <c r="G21" i="1" s="1"/>
  <c r="J22" i="1" s="1"/>
  <c r="M22" i="1" s="1"/>
  <c r="G22" i="1" s="1"/>
  <c r="J23" i="1" s="1"/>
  <c r="M23" i="1" s="1"/>
  <c r="G23" i="1" s="1"/>
  <c r="J24" i="1" s="1"/>
  <c r="M24" i="1" s="1"/>
  <c r="G24" i="1" s="1"/>
  <c r="J25" i="1" s="1"/>
  <c r="M25" i="1" s="1"/>
  <c r="G25" i="1" s="1"/>
  <c r="J26" i="1" s="1"/>
  <c r="M26" i="1" s="1"/>
  <c r="G26" i="1" s="1"/>
  <c r="J27" i="1" s="1"/>
  <c r="M27" i="1" s="1"/>
  <c r="G27" i="1" s="1"/>
  <c r="K13" i="1"/>
  <c r="N13" i="1" s="1"/>
  <c r="H13" i="1" s="1"/>
  <c r="K14" i="1" s="1"/>
  <c r="N14" i="1" s="1"/>
  <c r="H14" i="1" s="1"/>
  <c r="K15" i="1" s="1"/>
  <c r="N15" i="1" s="1"/>
  <c r="H15" i="1" s="1"/>
  <c r="K16" i="1" s="1"/>
  <c r="N16" i="1" s="1"/>
  <c r="H16" i="1" s="1"/>
  <c r="K17" i="1" s="1"/>
  <c r="N17" i="1" s="1"/>
  <c r="H17" i="1" s="1"/>
  <c r="K18" i="1" s="1"/>
  <c r="N18" i="1" s="1"/>
  <c r="H18" i="1" s="1"/>
  <c r="K19" i="1" s="1"/>
  <c r="N19" i="1" s="1"/>
  <c r="H19" i="1" s="1"/>
  <c r="K20" i="1" s="1"/>
  <c r="N20" i="1" s="1"/>
  <c r="H20" i="1" s="1"/>
  <c r="K21" i="1" s="1"/>
  <c r="N21" i="1" s="1"/>
  <c r="H21" i="1" s="1"/>
  <c r="K22" i="1" s="1"/>
  <c r="N22" i="1" s="1"/>
  <c r="H22" i="1" s="1"/>
  <c r="K23" i="1" s="1"/>
  <c r="N23" i="1" s="1"/>
  <c r="H23" i="1" s="1"/>
  <c r="K24" i="1" s="1"/>
  <c r="N24" i="1" s="1"/>
  <c r="H24" i="1" s="1"/>
  <c r="K25" i="1" s="1"/>
  <c r="N25" i="1" s="1"/>
  <c r="H25" i="1" s="1"/>
  <c r="K26" i="1" s="1"/>
  <c r="N26" i="1" s="1"/>
  <c r="H26" i="1" s="1"/>
  <c r="K27" i="1" s="1"/>
  <c r="N27" i="1" s="1"/>
  <c r="H27" i="1" s="1"/>
  <c r="K28" i="1" s="1"/>
  <c r="N28" i="1" s="1"/>
  <c r="H28" i="1" s="1"/>
  <c r="K29" i="1" s="1"/>
  <c r="N29" i="1" s="1"/>
  <c r="H29" i="1" s="1"/>
  <c r="K30" i="1" s="1"/>
  <c r="N30" i="1" s="1"/>
  <c r="H30" i="1" s="1"/>
  <c r="K31" i="1" s="1"/>
  <c r="N31" i="1" s="1"/>
  <c r="H31" i="1" s="1"/>
  <c r="K32" i="1" s="1"/>
  <c r="N32" i="1" s="1"/>
  <c r="H32" i="1" s="1"/>
  <c r="K33" i="1" s="1"/>
  <c r="N33" i="1" s="1"/>
  <c r="H33" i="1" s="1"/>
  <c r="K34" i="1" s="1"/>
  <c r="N34" i="1" s="1"/>
  <c r="H34" i="1" s="1"/>
  <c r="K35" i="1" s="1"/>
  <c r="N35" i="1" s="1"/>
  <c r="H35" i="1" s="1"/>
  <c r="K36" i="1" s="1"/>
  <c r="N36" i="1" s="1"/>
  <c r="H36" i="1" s="1"/>
  <c r="K37" i="1" s="1"/>
  <c r="N37" i="1" s="1"/>
  <c r="H37" i="1" s="1"/>
  <c r="K38" i="1" s="1"/>
  <c r="N38" i="1" s="1"/>
  <c r="H38" i="1" s="1"/>
  <c r="K39" i="1" s="1"/>
  <c r="N39" i="1" s="1"/>
  <c r="H39" i="1" s="1"/>
  <c r="K40" i="1" s="1"/>
  <c r="N40" i="1" s="1"/>
  <c r="H40" i="1" s="1"/>
  <c r="K41" i="1" s="1"/>
  <c r="N41" i="1" s="1"/>
  <c r="H41" i="1" s="1"/>
  <c r="K42" i="1" s="1"/>
  <c r="N42" i="1" s="1"/>
  <c r="H42" i="1" s="1"/>
  <c r="K43" i="1" s="1"/>
  <c r="N43" i="1" s="1"/>
  <c r="H43" i="1" s="1"/>
  <c r="K44" i="1" s="1"/>
  <c r="N44" i="1" s="1"/>
  <c r="H44" i="1" s="1"/>
  <c r="K45" i="1" s="1"/>
  <c r="N45" i="1" s="1"/>
  <c r="H45" i="1" s="1"/>
  <c r="K46" i="1" s="1"/>
  <c r="N46" i="1" s="1"/>
  <c r="H46" i="1" s="1"/>
  <c r="K47" i="1" s="1"/>
  <c r="N47" i="1" s="1"/>
  <c r="H47" i="1" s="1"/>
  <c r="K48" i="1" s="1"/>
  <c r="N48" i="1" s="1"/>
  <c r="H48" i="1" s="1"/>
  <c r="K49" i="1" s="1"/>
  <c r="N49" i="1" s="1"/>
  <c r="H49" i="1" s="1"/>
  <c r="K50" i="1" s="1"/>
  <c r="N50" i="1" s="1"/>
  <c r="H50" i="1" s="1"/>
  <c r="K51" i="1" s="1"/>
  <c r="N51" i="1" s="1"/>
  <c r="H51" i="1" s="1"/>
  <c r="K52" i="1" s="1"/>
  <c r="N52" i="1" s="1"/>
  <c r="H52" i="1" s="1"/>
  <c r="K53" i="1" s="1"/>
  <c r="N53" i="1" s="1"/>
  <c r="H53" i="1" s="1"/>
  <c r="K54" i="1" s="1"/>
  <c r="N54" i="1" s="1"/>
  <c r="H54" i="1" s="1"/>
  <c r="K55" i="1" s="1"/>
  <c r="N55" i="1" s="1"/>
  <c r="H55" i="1" s="1"/>
  <c r="K56" i="1" s="1"/>
  <c r="N56" i="1" s="1"/>
  <c r="H56" i="1" s="1"/>
  <c r="K57" i="1" s="1"/>
  <c r="N57" i="1" s="1"/>
  <c r="H57" i="1" s="1"/>
  <c r="K58" i="1" s="1"/>
  <c r="N58" i="1" s="1"/>
  <c r="H58" i="1" s="1"/>
  <c r="L11" i="1"/>
  <c r="O11" i="1" s="1"/>
  <c r="I11" i="1" s="1"/>
  <c r="L12" i="1" s="1"/>
  <c r="O12" i="1" s="1"/>
  <c r="I12" i="1" s="1"/>
  <c r="L13" i="1" s="1"/>
  <c r="O13" i="1" s="1"/>
  <c r="I13" i="1" s="1"/>
  <c r="J28" i="1" l="1"/>
  <c r="M28" i="1" s="1"/>
  <c r="G28" i="1" s="1"/>
  <c r="H59" i="1"/>
  <c r="H61" i="1" s="1"/>
  <c r="K61" i="1" s="1"/>
  <c r="L14" i="1"/>
  <c r="O14" i="1" s="1"/>
  <c r="I14" i="1" s="1"/>
  <c r="J29" i="1" l="1"/>
  <c r="M29" i="1" s="1"/>
  <c r="G29" i="1" s="1"/>
  <c r="J30" i="1" s="1"/>
  <c r="M30" i="1" s="1"/>
  <c r="G30" i="1" s="1"/>
  <c r="J31" i="1" s="1"/>
  <c r="M31" i="1" s="1"/>
  <c r="G31" i="1" s="1"/>
  <c r="J32" i="1" s="1"/>
  <c r="M32" i="1" s="1"/>
  <c r="G32" i="1" s="1"/>
  <c r="J33" i="1" s="1"/>
  <c r="M33" i="1" s="1"/>
  <c r="G33" i="1" s="1"/>
  <c r="J34" i="1" s="1"/>
  <c r="M34" i="1" s="1"/>
  <c r="G34" i="1" s="1"/>
  <c r="J35" i="1" s="1"/>
  <c r="M35" i="1" s="1"/>
  <c r="G35" i="1" s="1"/>
  <c r="J36" i="1" s="1"/>
  <c r="M36" i="1" s="1"/>
  <c r="G36" i="1" s="1"/>
  <c r="J37" i="1" s="1"/>
  <c r="M37" i="1" s="1"/>
  <c r="G37" i="1" s="1"/>
  <c r="J38" i="1" s="1"/>
  <c r="M38" i="1" s="1"/>
  <c r="G38" i="1" s="1"/>
  <c r="J39" i="1" s="1"/>
  <c r="M39" i="1" s="1"/>
  <c r="G39" i="1" s="1"/>
  <c r="J40" i="1" s="1"/>
  <c r="M40" i="1" s="1"/>
  <c r="G40" i="1" s="1"/>
  <c r="J41" i="1" s="1"/>
  <c r="M41" i="1" s="1"/>
  <c r="G41" i="1" s="1"/>
  <c r="J42" i="1" s="1"/>
  <c r="M42" i="1" s="1"/>
  <c r="G42" i="1" s="1"/>
  <c r="J43" i="1" s="1"/>
  <c r="M43" i="1" s="1"/>
  <c r="G43" i="1" s="1"/>
  <c r="J44" i="1" s="1"/>
  <c r="M44" i="1" s="1"/>
  <c r="G44" i="1" s="1"/>
  <c r="J45" i="1" s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G48" i="1" s="1"/>
  <c r="J49" i="1" s="1"/>
  <c r="M49" i="1" s="1"/>
  <c r="G49" i="1" s="1"/>
  <c r="J50" i="1" s="1"/>
  <c r="M50" i="1" s="1"/>
  <c r="G50" i="1" s="1"/>
  <c r="J51" i="1" s="1"/>
  <c r="M51" i="1" s="1"/>
  <c r="G51" i="1" s="1"/>
  <c r="J52" i="1" s="1"/>
  <c r="M52" i="1" s="1"/>
  <c r="G52" i="1" s="1"/>
  <c r="J53" i="1" s="1"/>
  <c r="M53" i="1" s="1"/>
  <c r="G53" i="1" s="1"/>
  <c r="J54" i="1" s="1"/>
  <c r="M54" i="1" s="1"/>
  <c r="G54" i="1" s="1"/>
  <c r="J55" i="1" s="1"/>
  <c r="M55" i="1" s="1"/>
  <c r="G55" i="1" s="1"/>
  <c r="J56" i="1" s="1"/>
  <c r="M56" i="1" s="1"/>
  <c r="G56" i="1" s="1"/>
  <c r="J57" i="1" s="1"/>
  <c r="M57" i="1" s="1"/>
  <c r="G57" i="1" s="1"/>
  <c r="J58" i="1" s="1"/>
  <c r="M58" i="1" s="1"/>
  <c r="G58" i="1" s="1"/>
  <c r="L15" i="1"/>
  <c r="O15" i="1" s="1"/>
  <c r="I15" i="1" s="1"/>
  <c r="L16" i="1" s="1"/>
  <c r="O16" i="1" s="1"/>
  <c r="I16" i="1" s="1"/>
  <c r="L17" i="1" s="1"/>
  <c r="O17" i="1" s="1"/>
  <c r="I17" i="1" s="1"/>
  <c r="L18" i="1" s="1"/>
  <c r="O18" i="1" s="1"/>
  <c r="I18" i="1" s="1"/>
  <c r="L19" i="1" s="1"/>
  <c r="O19" i="1" s="1"/>
  <c r="I19" i="1" s="1"/>
  <c r="L20" i="1" s="1"/>
  <c r="O20" i="1" s="1"/>
  <c r="I20" i="1" s="1"/>
  <c r="L21" i="1" s="1"/>
  <c r="O21" i="1" s="1"/>
  <c r="I21" i="1" s="1"/>
  <c r="L22" i="1" s="1"/>
  <c r="O22" i="1" s="1"/>
  <c r="I22" i="1" s="1"/>
  <c r="L23" i="1" s="1"/>
  <c r="O23" i="1" s="1"/>
  <c r="I23" i="1" s="1"/>
  <c r="L24" i="1" s="1"/>
  <c r="O24" i="1" s="1"/>
  <c r="I24" i="1" s="1"/>
  <c r="L25" i="1" s="1"/>
  <c r="O25" i="1" s="1"/>
  <c r="I25" i="1" s="1"/>
  <c r="L26" i="1" s="1"/>
  <c r="O26" i="1" s="1"/>
  <c r="I26" i="1" s="1"/>
  <c r="L27" i="1" s="1"/>
  <c r="O27" i="1" s="1"/>
  <c r="I27" i="1" s="1"/>
  <c r="L28" i="1" s="1"/>
  <c r="O28" i="1" s="1"/>
  <c r="I28" i="1" s="1"/>
  <c r="L29" i="1" s="1"/>
  <c r="O29" i="1" s="1"/>
  <c r="I29" i="1" s="1"/>
  <c r="L30" i="1" s="1"/>
  <c r="O30" i="1" s="1"/>
  <c r="I30" i="1" s="1"/>
  <c r="L31" i="1" s="1"/>
  <c r="O31" i="1" s="1"/>
  <c r="I31" i="1" s="1"/>
  <c r="L32" i="1" s="1"/>
  <c r="O32" i="1" s="1"/>
  <c r="I32" i="1" s="1"/>
  <c r="L33" i="1" s="1"/>
  <c r="O33" i="1" s="1"/>
  <c r="I33" i="1" s="1"/>
  <c r="L34" i="1" s="1"/>
  <c r="O34" i="1" s="1"/>
  <c r="I34" i="1" s="1"/>
  <c r="L35" i="1" s="1"/>
  <c r="O35" i="1" s="1"/>
  <c r="I35" i="1" s="1"/>
  <c r="L36" i="1" s="1"/>
  <c r="O36" i="1" s="1"/>
  <c r="I36" i="1" s="1"/>
  <c r="L37" i="1" s="1"/>
  <c r="O37" i="1" s="1"/>
  <c r="I37" i="1" s="1"/>
  <c r="L38" i="1" s="1"/>
  <c r="O38" i="1" s="1"/>
  <c r="I38" i="1" s="1"/>
  <c r="L39" i="1" s="1"/>
  <c r="O39" i="1" s="1"/>
  <c r="I39" i="1" s="1"/>
  <c r="L40" i="1" s="1"/>
  <c r="O40" i="1" s="1"/>
  <c r="I40" i="1" s="1"/>
  <c r="L41" i="1" s="1"/>
  <c r="O41" i="1" s="1"/>
  <c r="I41" i="1" s="1"/>
  <c r="L42" i="1" s="1"/>
  <c r="O42" i="1" s="1"/>
  <c r="I42" i="1" s="1"/>
  <c r="L43" i="1" s="1"/>
  <c r="O43" i="1" s="1"/>
  <c r="I43" i="1" s="1"/>
  <c r="L44" i="1" s="1"/>
  <c r="O44" i="1" s="1"/>
  <c r="I44" i="1" s="1"/>
  <c r="L45" i="1" s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I49" i="1" s="1"/>
  <c r="L50" i="1" s="1"/>
  <c r="O50" i="1" s="1"/>
  <c r="I50" i="1" s="1"/>
  <c r="L51" i="1" s="1"/>
  <c r="O51" i="1" s="1"/>
  <c r="I51" i="1" s="1"/>
  <c r="L52" i="1" s="1"/>
  <c r="O52" i="1" s="1"/>
  <c r="I52" i="1" s="1"/>
  <c r="L53" i="1" s="1"/>
  <c r="O53" i="1" s="1"/>
  <c r="I53" i="1" s="1"/>
  <c r="L54" i="1" s="1"/>
  <c r="O54" i="1" s="1"/>
  <c r="I54" i="1" s="1"/>
  <c r="L55" i="1" s="1"/>
  <c r="O55" i="1" s="1"/>
  <c r="I55" i="1" s="1"/>
  <c r="L56" i="1" s="1"/>
  <c r="O56" i="1" s="1"/>
  <c r="I56" i="1" s="1"/>
  <c r="L57" i="1" s="1"/>
  <c r="O57" i="1" s="1"/>
  <c r="I57" i="1" s="1"/>
  <c r="L58" i="1" s="1"/>
  <c r="O58" i="1" s="1"/>
  <c r="I58" i="1" s="1"/>
  <c r="G59" i="1" l="1"/>
  <c r="G61" i="1" s="1"/>
  <c r="J61" i="1" s="1"/>
  <c r="I59" i="1"/>
  <c r="I61" i="1" s="1"/>
  <c r="L61" i="1" s="1"/>
</calcChain>
</file>

<file path=xl/comments1.xml><?xml version="1.0" encoding="utf-8"?>
<comments xmlns="http://schemas.openxmlformats.org/spreadsheetml/2006/main">
  <authors>
    <author>user</author>
  </authors>
  <commentList>
    <comment ref="P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達成なら「○」
ダメなら「×」
並行レンジなら「-」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F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※2015/1/1～</t>
        </r>
      </text>
    </commen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2020/11/23～過去へ</t>
        </r>
      </text>
    </comment>
    <comment ref="H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2020/11/26～過去へ</t>
        </r>
      </text>
    </comment>
    <comment ref="F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
2020/11/20～過去へ</t>
        </r>
      </text>
    </comment>
  </commentList>
</comments>
</file>

<file path=xl/sharedStrings.xml><?xml version="1.0" encoding="utf-8"?>
<sst xmlns="http://schemas.openxmlformats.org/spreadsheetml/2006/main" count="333" uniqueCount="83">
  <si>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</si>
  <si>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</si>
  <si>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</si>
  <si>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</si>
  <si>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</si>
  <si>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</si>
  <si>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</si>
  <si>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</si>
  <si>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</si>
  <si>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</si>
  <si>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</si>
  <si>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</si>
  <si>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</si>
  <si>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</si>
  <si>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</si>
  <si>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</si>
  <si>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</si>
  <si>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</si>
  <si>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</si>
  <si>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</si>
  <si>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</si>
  <si>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</si>
  <si>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</si>
  <si>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</si>
  <si>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</si>
  <si>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</si>
  <si>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</si>
  <si>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</si>
  <si>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</si>
  <si>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</si>
  <si>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</si>
  <si>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</si>
  <si>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</si>
  <si>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</si>
  <si>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</si>
  <si>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</si>
  <si>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</t>
    <phoneticPr fontId="1"/>
  </si>
  <si>
    <t>エントリー</t>
    <phoneticPr fontId="1"/>
  </si>
  <si>
    <t>エントリー</t>
    <phoneticPr fontId="1"/>
  </si>
  <si>
    <t>EUR/USD</t>
    <phoneticPr fontId="5"/>
  </si>
  <si>
    <t>1:1.27</t>
    <phoneticPr fontId="1"/>
  </si>
  <si>
    <t>1:5</t>
    <phoneticPr fontId="1"/>
  </si>
  <si>
    <t>1:2</t>
    <phoneticPr fontId="1"/>
  </si>
  <si>
    <t>リスクリワード</t>
    <phoneticPr fontId="1"/>
  </si>
  <si>
    <t>勝率</t>
    <phoneticPr fontId="1"/>
  </si>
  <si>
    <t>最適リスク率表</t>
    <rPh sb="0" eb="2">
      <t>サイテキ</t>
    </rPh>
    <rPh sb="5" eb="6">
      <t>リツ</t>
    </rPh>
    <rPh sb="6" eb="7">
      <t>ヒョウ</t>
    </rPh>
    <phoneticPr fontId="1"/>
  </si>
  <si>
    <t>通貨ペア</t>
    <rPh sb="0" eb="2">
      <t>ツウカ</t>
    </rPh>
    <phoneticPr fontId="1"/>
  </si>
  <si>
    <t>足</t>
    <rPh sb="0" eb="1">
      <t>アシ</t>
    </rPh>
    <phoneticPr fontId="1"/>
  </si>
  <si>
    <t>EUR/USD</t>
  </si>
  <si>
    <t>EUR/USD</t>
    <phoneticPr fontId="5"/>
  </si>
  <si>
    <t>４H</t>
    <phoneticPr fontId="1"/>
  </si>
  <si>
    <t>期間</t>
    <rPh sb="0" eb="2">
      <t>キカン</t>
    </rPh>
    <phoneticPr fontId="1"/>
  </si>
  <si>
    <t>利益率(リスク3%)</t>
    <rPh sb="0" eb="3">
      <t>リエキリツ</t>
    </rPh>
    <phoneticPr fontId="1"/>
  </si>
  <si>
    <t>１H</t>
    <phoneticPr fontId="1"/>
  </si>
  <si>
    <t>勝率</t>
    <rPh sb="0" eb="2">
      <t>ショウリツ</t>
    </rPh>
    <phoneticPr fontId="1"/>
  </si>
  <si>
    <t>USDJPY</t>
    <phoneticPr fontId="1"/>
  </si>
  <si>
    <t>USD/JPY</t>
    <phoneticPr fontId="1"/>
  </si>
  <si>
    <t>最適リスク率</t>
    <rPh sb="0" eb="2">
      <t>サイテキ</t>
    </rPh>
    <rPh sb="5" eb="6">
      <t>リツ</t>
    </rPh>
    <phoneticPr fontId="1"/>
  </si>
  <si>
    <t>最適リスク率での利益率</t>
    <rPh sb="0" eb="2">
      <t>サイテキ</t>
    </rPh>
    <rPh sb="5" eb="6">
      <t>リツ</t>
    </rPh>
    <rPh sb="8" eb="11">
      <t>リエキリツ</t>
    </rPh>
    <phoneticPr fontId="1"/>
  </si>
  <si>
    <t>USD/JPY</t>
    <phoneticPr fontId="1"/>
  </si>
  <si>
    <t>EUR/JPY</t>
    <phoneticPr fontId="1"/>
  </si>
  <si>
    <t>EUR/JPY</t>
    <phoneticPr fontId="1"/>
  </si>
  <si>
    <t>GBP/USD</t>
    <phoneticPr fontId="1"/>
  </si>
  <si>
    <t>USD/CHF</t>
    <phoneticPr fontId="1"/>
  </si>
  <si>
    <t>GBP/JPY</t>
    <phoneticPr fontId="1"/>
  </si>
  <si>
    <t>AUD/USD</t>
    <phoneticPr fontId="1"/>
  </si>
  <si>
    <t>達成数</t>
    <rPh sb="0" eb="3">
      <t>タッセイスウ</t>
    </rPh>
    <phoneticPr fontId="1"/>
  </si>
  <si>
    <t>達成率</t>
    <rPh sb="0" eb="3">
      <t>タッセイリツ</t>
    </rPh>
    <phoneticPr fontId="1"/>
  </si>
  <si>
    <t>トレンド転換</t>
    <rPh sb="4" eb="6">
      <t>テンカン</t>
    </rPh>
    <phoneticPr fontId="1"/>
  </si>
  <si>
    <t>達成なら○、ダメなら×、レンジなら－</t>
    <rPh sb="0" eb="2">
      <t>タッセイ</t>
    </rPh>
    <phoneticPr fontId="1"/>
  </si>
  <si>
    <t>トレンドフォロー</t>
    <phoneticPr fontId="1"/>
  </si>
  <si>
    <t>GBP/USD</t>
    <phoneticPr fontId="5"/>
  </si>
  <si>
    <t>１H</t>
    <phoneticPr fontId="1"/>
  </si>
  <si>
    <t>NZDUSD</t>
    <phoneticPr fontId="1"/>
  </si>
  <si>
    <t>10MA・20MAの両方の上側にキャンドルがあれば買い方向、下側なら売り方向。MAに触れてEB出現でエントリー待ち、EB高値or安値ブレイクでエントリー。</t>
    <phoneticPr fontId="1"/>
  </si>
  <si>
    <t>EB</t>
    <phoneticPr fontId="5"/>
  </si>
  <si>
    <t>NZD/USD</t>
    <phoneticPr fontId="1"/>
  </si>
  <si>
    <t>NZD/USD</t>
    <phoneticPr fontId="1"/>
  </si>
  <si>
    <t>○</t>
  </si>
  <si>
    <t>×</t>
  </si>
  <si>
    <t>　トレンドが出ている個所で勝ちやすい。</t>
    <rPh sb="6" eb="7">
      <t>デ</t>
    </rPh>
    <rPh sb="10" eb="12">
      <t>カショ</t>
    </rPh>
    <rPh sb="13" eb="14">
      <t>カ</t>
    </rPh>
    <phoneticPr fontId="1"/>
  </si>
  <si>
    <t>　EBはPBと違って、見つけにくいし、PBより発生が少ない様な気がする。原理原則的には、一つ前のロウソク足を全否定しているんだと云うことなので、それを意識してチャートを見ていると、なるほどなと、思える箇所がかなりある。それと、きれいな形のEBが出ると、やはり、チャートを見ている人達にも意識されるのか、勝ちやすい気がする。</t>
    <phoneticPr fontId="1"/>
  </si>
  <si>
    <t>　EBの発生が少ないので、かなりむりくりにEBにしているが、もっと吟味して勝率の高いEBを探していきたい。</t>
    <rPh sb="4" eb="6">
      <t>ハッセイ</t>
    </rPh>
    <rPh sb="7" eb="8">
      <t>スク</t>
    </rPh>
    <rPh sb="33" eb="35">
      <t>ギンミ</t>
    </rPh>
    <rPh sb="37" eb="39">
      <t>ショウリツ</t>
    </rPh>
    <rPh sb="40" eb="41">
      <t>タカ</t>
    </rPh>
    <rPh sb="45" eb="46">
      <t>サガ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</si>
</sst>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yyyy/m/d;@"/>
    <numFmt numFmtId="177" formatCode="#,##0_);[Red]\(#,##0\)"/>
    <numFmt numFmtId="178" formatCode="#,##0_ "/>
    <numFmt numFmtId="179" formatCode="0.0%"/>
    <numFmt numFmtId="180" formatCode="m/d;@"/>
    <numFmt numFmtId="181" formatCode="&quot;損失上限(リスク&quot;##&quot;%)&quot;"/>
    <numFmt numFmtId="182" formatCode="#&quot;日&quot;"/>
    <numFmt numFmtId="183" formatCode="#&quot;%&quot;"/>
    <numFmt numFmtId="184" formatCode="&quot;損失上限(リスク&quot;0&quot;%)&quot;"/>
    <numFmt numFmtId="185" formatCode="0&quot;%&quot;"/>
  </numFmts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23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0" borderId="9" xfId="0" applyNumberFormat="1" applyFont="1" applyFill="1" applyBorder="1">
      <alignment vertical="center"/>
    </xf>
    <xf numFmtId="0" fontId="11" fillId="3" borderId="9" xfId="0" applyNumberFormat="1" applyFont="1" applyFill="1" applyBorder="1">
      <alignment vertical="center"/>
    </xf>
    <xf numFmtId="177" fontId="13" fillId="0" borderId="0" xfId="0" applyNumberFormat="1" applyFont="1">
      <alignment vertical="center"/>
    </xf>
    <xf numFmtId="177" fontId="0" fillId="0" borderId="0" xfId="0" applyNumberFormat="1" applyBorder="1" applyAlignment="1">
      <alignment vertical="center" shrinkToFit="1"/>
    </xf>
    <xf numFmtId="38" fontId="0" fillId="0" borderId="8" xfId="1" applyFont="1" applyBorder="1" applyAlignment="1">
      <alignment vertical="center" shrinkToFit="1"/>
    </xf>
    <xf numFmtId="38" fontId="0" fillId="0" borderId="0" xfId="1" applyFont="1" applyBorder="1" applyAlignment="1">
      <alignment vertical="center" shrinkToFit="1"/>
    </xf>
    <xf numFmtId="38" fontId="0" fillId="0" borderId="9" xfId="1" applyFont="1" applyBorder="1" applyAlignment="1">
      <alignment vertical="center" shrinkToFit="1"/>
    </xf>
    <xf numFmtId="38" fontId="0" fillId="0" borderId="3" xfId="1" applyFont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0" fillId="0" borderId="5" xfId="1" applyFont="1" applyBorder="1" applyAlignment="1">
      <alignment vertical="center" shrinkToFit="1"/>
    </xf>
    <xf numFmtId="177" fontId="0" fillId="0" borderId="13" xfId="0" applyNumberFormat="1" applyFill="1" applyBorder="1" applyAlignment="1">
      <alignment vertical="center" shrinkToFit="1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shrinkToFit="1"/>
    </xf>
    <xf numFmtId="0" fontId="2" fillId="0" borderId="2" xfId="0" applyFont="1" applyBorder="1" applyAlignment="1">
      <alignment horizontal="center" vertical="center" shrinkToFit="1"/>
    </xf>
    <xf numFmtId="38" fontId="12" fillId="0" borderId="13" xfId="1" applyFont="1" applyFill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9" fontId="2" fillId="0" borderId="13" xfId="3" applyFont="1" applyBorder="1" applyAlignment="1">
      <alignment vertical="center" shrinkToFit="1"/>
    </xf>
    <xf numFmtId="9" fontId="2" fillId="0" borderId="14" xfId="3" applyFont="1" applyBorder="1" applyAlignment="1">
      <alignment vertical="center" shrinkToFit="1"/>
    </xf>
    <xf numFmtId="9" fontId="2" fillId="0" borderId="15" xfId="3" applyFont="1" applyBorder="1" applyAlignment="1">
      <alignment vertical="center" shrinkToFit="1"/>
    </xf>
    <xf numFmtId="179" fontId="2" fillId="0" borderId="13" xfId="3" applyNumberFormat="1" applyFont="1" applyBorder="1" applyAlignment="1">
      <alignment vertical="center" shrinkToFit="1"/>
    </xf>
    <xf numFmtId="179" fontId="2" fillId="0" borderId="2" xfId="3" applyNumberFormat="1" applyFont="1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177" fontId="11" fillId="0" borderId="0" xfId="0" applyNumberFormat="1" applyFont="1" applyBorder="1" applyAlignment="1">
      <alignment vertical="center" shrinkToFit="1"/>
    </xf>
    <xf numFmtId="0" fontId="4" fillId="0" borderId="16" xfId="0" applyFont="1" applyBorder="1" applyAlignment="1">
      <alignment horizontal="center" vertical="center" shrinkToFit="1"/>
    </xf>
    <xf numFmtId="14" fontId="7" fillId="0" borderId="16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177" fontId="11" fillId="4" borderId="0" xfId="0" applyNumberFormat="1" applyFont="1" applyFill="1" applyBorder="1" applyAlignment="1">
      <alignment vertical="center" shrinkToFi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1" fillId="0" borderId="0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1" fillId="0" borderId="3" xfId="0" applyNumberFormat="1" applyFont="1" applyFill="1" applyBorder="1">
      <alignment vertical="center"/>
    </xf>
    <xf numFmtId="0" fontId="11" fillId="0" borderId="4" xfId="0" applyNumberFormat="1" applyFont="1" applyFill="1" applyBorder="1">
      <alignment vertical="center"/>
    </xf>
    <xf numFmtId="180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1" fillId="0" borderId="8" xfId="0" applyNumberFormat="1" applyFont="1" applyFill="1" applyBorder="1">
      <alignment vertical="center"/>
    </xf>
    <xf numFmtId="0" fontId="11" fillId="0" borderId="6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177" fontId="11" fillId="0" borderId="0" xfId="0" applyNumberFormat="1" applyFont="1" applyFill="1" applyBorder="1" applyAlignment="1">
      <alignment vertical="center" shrinkToFit="1"/>
    </xf>
    <xf numFmtId="0" fontId="10" fillId="0" borderId="16" xfId="2" applyBorder="1">
      <alignment vertical="center"/>
    </xf>
    <xf numFmtId="49" fontId="10" fillId="7" borderId="16" xfId="2" applyNumberFormat="1" applyFill="1" applyBorder="1" applyAlignment="1">
      <alignment horizontal="center" vertical="center"/>
    </xf>
    <xf numFmtId="9" fontId="10" fillId="4" borderId="16" xfId="2" applyNumberFormat="1" applyFill="1" applyBorder="1">
      <alignment vertical="center"/>
    </xf>
    <xf numFmtId="0" fontId="10" fillId="0" borderId="16" xfId="2" applyFill="1" applyBorder="1" applyAlignment="1">
      <alignment vertical="center" textRotation="255"/>
    </xf>
    <xf numFmtId="0" fontId="10" fillId="0" borderId="16" xfId="2" applyFill="1" applyBorder="1">
      <alignment vertical="center"/>
    </xf>
    <xf numFmtId="0" fontId="10" fillId="0" borderId="21" xfId="2" applyBorder="1" applyAlignment="1">
      <alignment horizontal="center" vertical="center"/>
    </xf>
    <xf numFmtId="9" fontId="15" fillId="0" borderId="16" xfId="2" applyNumberFormat="1" applyFont="1" applyBorder="1" applyAlignment="1">
      <alignment horizontal="center" vertical="center"/>
    </xf>
    <xf numFmtId="0" fontId="3" fillId="0" borderId="2" xfId="0" applyFont="1" applyFill="1" applyBorder="1">
      <alignment vertical="center"/>
    </xf>
    <xf numFmtId="0" fontId="0" fillId="0" borderId="8" xfId="0" applyFill="1" applyBorder="1">
      <alignment vertical="center"/>
    </xf>
    <xf numFmtId="0" fontId="0" fillId="0" borderId="0" xfId="0" applyFill="1" applyBorder="1">
      <alignment vertical="center"/>
    </xf>
    <xf numFmtId="0" fontId="0" fillId="8" borderId="16" xfId="0" applyFill="1" applyBorder="1">
      <alignment vertical="center"/>
    </xf>
    <xf numFmtId="176" fontId="0" fillId="0" borderId="11" xfId="0" applyNumberFormat="1" applyFill="1" applyBorder="1">
      <alignment vertical="center"/>
    </xf>
    <xf numFmtId="183" fontId="0" fillId="0" borderId="18" xfId="0" applyNumberFormat="1" applyFill="1" applyBorder="1">
      <alignment vertical="center"/>
    </xf>
    <xf numFmtId="183" fontId="14" fillId="0" borderId="18" xfId="0" applyNumberFormat="1" applyFont="1" applyFill="1" applyBorder="1">
      <alignment vertical="center"/>
    </xf>
    <xf numFmtId="183" fontId="0" fillId="0" borderId="30" xfId="0" applyNumberFormat="1" applyFill="1" applyBorder="1">
      <alignment vertical="center"/>
    </xf>
    <xf numFmtId="183" fontId="14" fillId="0" borderId="30" xfId="0" applyNumberFormat="1" applyFont="1" applyFill="1" applyBorder="1">
      <alignment vertical="center"/>
    </xf>
    <xf numFmtId="183" fontId="0" fillId="0" borderId="31" xfId="0" applyNumberFormat="1" applyFill="1" applyBorder="1">
      <alignment vertical="center"/>
    </xf>
    <xf numFmtId="183" fontId="14" fillId="0" borderId="31" xfId="0" applyNumberFormat="1" applyFont="1" applyFill="1" applyBorder="1">
      <alignment vertical="center"/>
    </xf>
    <xf numFmtId="183" fontId="0" fillId="0" borderId="20" xfId="0" applyNumberFormat="1" applyFill="1" applyBorder="1">
      <alignment vertical="center"/>
    </xf>
    <xf numFmtId="183" fontId="14" fillId="0" borderId="20" xfId="0" applyNumberFormat="1" applyFont="1" applyFill="1" applyBorder="1">
      <alignment vertical="center"/>
    </xf>
    <xf numFmtId="185" fontId="0" fillId="0" borderId="18" xfId="0" applyNumberFormat="1" applyFill="1" applyBorder="1">
      <alignment vertical="center"/>
    </xf>
    <xf numFmtId="0" fontId="14" fillId="0" borderId="0" xfId="0" applyFont="1">
      <alignment vertical="center"/>
    </xf>
    <xf numFmtId="0" fontId="18" fillId="0" borderId="0" xfId="0" applyFont="1">
      <alignment vertical="center"/>
    </xf>
    <xf numFmtId="183" fontId="11" fillId="0" borderId="31" xfId="0" applyNumberFormat="1" applyFont="1" applyFill="1" applyBorder="1">
      <alignment vertical="center"/>
    </xf>
    <xf numFmtId="183" fontId="11" fillId="0" borderId="20" xfId="0" applyNumberFormat="1" applyFont="1" applyFill="1" applyBorder="1">
      <alignment vertical="center"/>
    </xf>
    <xf numFmtId="183" fontId="11" fillId="0" borderId="18" xfId="0" applyNumberFormat="1" applyFont="1" applyFill="1" applyBorder="1">
      <alignment vertical="center"/>
    </xf>
    <xf numFmtId="185" fontId="11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>
      <alignment vertical="center"/>
    </xf>
    <xf numFmtId="0" fontId="19" fillId="0" borderId="0" xfId="2" applyFont="1" applyAlignment="1">
      <alignment horizontal="right" vertical="center"/>
    </xf>
    <xf numFmtId="177" fontId="20" fillId="0" borderId="0" xfId="0" applyNumberFormat="1" applyFont="1" applyAlignment="1">
      <alignment horizontal="center" vertical="center"/>
    </xf>
    <xf numFmtId="177" fontId="20" fillId="0" borderId="3" xfId="0" applyNumberFormat="1" applyFont="1" applyBorder="1" applyAlignment="1">
      <alignment horizontal="center" vertical="center"/>
    </xf>
    <xf numFmtId="177" fontId="20" fillId="0" borderId="4" xfId="0" applyNumberFormat="1" applyFont="1" applyBorder="1" applyAlignment="1">
      <alignment horizontal="center" vertical="center"/>
    </xf>
    <xf numFmtId="177" fontId="20" fillId="0" borderId="5" xfId="0" applyNumberFormat="1" applyFont="1" applyBorder="1" applyAlignment="1">
      <alignment horizontal="center" vertical="center"/>
    </xf>
    <xf numFmtId="177" fontId="20" fillId="0" borderId="8" xfId="0" applyNumberFormat="1" applyFont="1" applyBorder="1" applyAlignment="1">
      <alignment horizontal="center" vertical="center"/>
    </xf>
    <xf numFmtId="177" fontId="20" fillId="0" borderId="0" xfId="0" applyNumberFormat="1" applyFont="1" applyBorder="1" applyAlignment="1">
      <alignment horizontal="center" vertical="center"/>
    </xf>
    <xf numFmtId="177" fontId="20" fillId="0" borderId="9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177" fontId="20" fillId="0" borderId="7" xfId="0" applyNumberFormat="1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9" fontId="0" fillId="0" borderId="13" xfId="0" applyNumberFormat="1" applyBorder="1">
      <alignment vertical="center"/>
    </xf>
    <xf numFmtId="9" fontId="0" fillId="0" borderId="14" xfId="0" applyNumberFormat="1" applyBorder="1">
      <alignment vertical="center"/>
    </xf>
    <xf numFmtId="9" fontId="0" fillId="0" borderId="15" xfId="0" applyNumberFormat="1" applyBorder="1">
      <alignment vertical="center"/>
    </xf>
    <xf numFmtId="0" fontId="21" fillId="0" borderId="0" xfId="2" applyFont="1" applyAlignment="1">
      <alignment horizontal="center" vertical="center"/>
    </xf>
    <xf numFmtId="0" fontId="22" fillId="0" borderId="0" xfId="2" applyFont="1">
      <alignment vertical="center"/>
    </xf>
    <xf numFmtId="14" fontId="21" fillId="0" borderId="0" xfId="2" applyNumberFormat="1" applyFont="1" applyAlignment="1">
      <alignment horizontal="center" vertical="center"/>
    </xf>
    <xf numFmtId="20" fontId="21" fillId="0" borderId="0" xfId="2" applyNumberFormat="1" applyFont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176" fontId="0" fillId="0" borderId="12" xfId="0" applyNumberFormat="1" applyFill="1" applyBorder="1">
      <alignment vertical="center"/>
    </xf>
    <xf numFmtId="0" fontId="11" fillId="3" borderId="7" xfId="0" applyNumberFormat="1" applyFont="1" applyFill="1" applyBorder="1">
      <alignment vertical="center"/>
    </xf>
    <xf numFmtId="0" fontId="11" fillId="3" borderId="5" xfId="0" applyNumberFormat="1" applyFont="1" applyFill="1" applyBorder="1">
      <alignment vertical="center"/>
    </xf>
    <xf numFmtId="185" fontId="14" fillId="0" borderId="18" xfId="0" applyNumberFormat="1" applyFont="1" applyFill="1" applyBorder="1">
      <alignment vertical="center"/>
    </xf>
    <xf numFmtId="183" fontId="11" fillId="0" borderId="30" xfId="0" applyNumberFormat="1" applyFont="1" applyFill="1" applyBorder="1" applyAlignment="1">
      <alignment vertical="center" shrinkToFit="1"/>
    </xf>
    <xf numFmtId="183" fontId="14" fillId="0" borderId="30" xfId="0" applyNumberFormat="1" applyFont="1" applyFill="1" applyBorder="1" applyAlignment="1">
      <alignment vertical="center" shrinkToFit="1"/>
    </xf>
    <xf numFmtId="0" fontId="11" fillId="0" borderId="5" xfId="0" applyNumberFormat="1" applyFont="1" applyFill="1" applyBorder="1">
      <alignment vertical="center"/>
    </xf>
    <xf numFmtId="0" fontId="11" fillId="0" borderId="7" xfId="0" applyNumberFormat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16" xfId="2" applyFill="1" applyBorder="1" applyAlignment="1">
      <alignment horizontal="center" vertical="center"/>
    </xf>
    <xf numFmtId="0" fontId="10" fillId="5" borderId="18" xfId="2" applyFill="1" applyBorder="1" applyAlignment="1">
      <alignment horizontal="center" vertical="center" textRotation="255"/>
    </xf>
    <xf numFmtId="0" fontId="10" fillId="5" borderId="19" xfId="2" applyFill="1" applyBorder="1" applyAlignment="1">
      <alignment horizontal="center" vertical="center" textRotation="255"/>
    </xf>
    <xf numFmtId="0" fontId="10" fillId="5" borderId="20" xfId="2" applyFill="1" applyBorder="1" applyAlignment="1">
      <alignment horizontal="center" vertical="center" textRotation="255"/>
    </xf>
    <xf numFmtId="0" fontId="10" fillId="0" borderId="17" xfId="2" applyBorder="1" applyAlignment="1">
      <alignment horizontal="center" vertical="center"/>
    </xf>
    <xf numFmtId="183" fontId="11" fillId="0" borderId="18" xfId="0" applyNumberFormat="1" applyFont="1" applyFill="1" applyBorder="1" applyAlignment="1">
      <alignment horizontal="right" vertical="center"/>
    </xf>
    <xf numFmtId="183" fontId="11" fillId="0" borderId="20" xfId="0" applyNumberFormat="1" applyFont="1" applyFill="1" applyBorder="1" applyAlignment="1">
      <alignment horizontal="right" vertical="center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82" fontId="11" fillId="0" borderId="18" xfId="0" applyNumberFormat="1" applyFont="1" applyFill="1" applyBorder="1" applyAlignment="1">
      <alignment horizontal="right" vertical="center"/>
    </xf>
    <xf numFmtId="182" fontId="11" fillId="0" borderId="20" xfId="0" applyNumberFormat="1" applyFont="1" applyFill="1" applyBorder="1" applyAlignment="1">
      <alignment horizontal="right" vertical="center"/>
    </xf>
    <xf numFmtId="0" fontId="0" fillId="0" borderId="16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183" fontId="0" fillId="0" borderId="18" xfId="0" applyNumberFormat="1" applyFill="1" applyBorder="1" applyAlignment="1">
      <alignment horizontal="right" vertical="center"/>
    </xf>
    <xf numFmtId="183" fontId="0" fillId="0" borderId="20" xfId="0" applyNumberFormat="1" applyFill="1" applyBorder="1" applyAlignment="1">
      <alignment horizontal="right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right" vertical="center"/>
    </xf>
    <xf numFmtId="182" fontId="0" fillId="0" borderId="20" xfId="0" applyNumberForma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181" fontId="13" fillId="0" borderId="13" xfId="0" applyNumberFormat="1" applyFont="1" applyBorder="1" applyAlignment="1">
      <alignment horizontal="center" vertical="center"/>
    </xf>
    <xf numFmtId="181" fontId="13" fillId="0" borderId="14" xfId="0" applyNumberFormat="1" applyFont="1" applyBorder="1" applyAlignment="1">
      <alignment horizontal="center" vertical="center"/>
    </xf>
    <xf numFmtId="181" fontId="13" fillId="0" borderId="15" xfId="0" applyNumberFormat="1" applyFont="1" applyBorder="1" applyAlignment="1">
      <alignment horizontal="center" vertical="center"/>
    </xf>
    <xf numFmtId="181" fontId="14" fillId="0" borderId="13" xfId="0" applyNumberFormat="1" applyFont="1" applyBorder="1" applyAlignment="1">
      <alignment horizontal="center" vertical="center"/>
    </xf>
    <xf numFmtId="181" fontId="14" fillId="0" borderId="14" xfId="0" applyNumberFormat="1" applyFont="1" applyBorder="1" applyAlignment="1">
      <alignment horizontal="center" vertical="center"/>
    </xf>
    <xf numFmtId="181" fontId="14" fillId="0" borderId="15" xfId="0" applyNumberFormat="1" applyFont="1" applyBorder="1" applyAlignment="1">
      <alignment horizontal="center" vertical="center"/>
    </xf>
    <xf numFmtId="184" fontId="13" fillId="0" borderId="13" xfId="0" applyNumberFormat="1" applyFont="1" applyBorder="1" applyAlignment="1">
      <alignment horizontal="center" vertical="center"/>
    </xf>
    <xf numFmtId="184" fontId="13" fillId="0" borderId="14" xfId="0" applyNumberFormat="1" applyFont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 vertical="center"/>
    </xf>
    <xf numFmtId="184" fontId="14" fillId="0" borderId="13" xfId="0" applyNumberFormat="1" applyFont="1" applyBorder="1" applyAlignment="1">
      <alignment horizontal="center" vertical="center"/>
    </xf>
    <xf numFmtId="184" fontId="14" fillId="0" borderId="14" xfId="0" applyNumberFormat="1" applyFont="1" applyBorder="1" applyAlignment="1">
      <alignment horizontal="center" vertical="center"/>
    </xf>
    <xf numFmtId="184" fontId="14" fillId="0" borderId="15" xfId="0" applyNumberFormat="1" applyFont="1" applyBorder="1" applyAlignment="1">
      <alignment horizontal="center" vertical="center"/>
    </xf>
    <xf numFmtId="183" fontId="11" fillId="0" borderId="20" xfId="0" applyNumberFormat="1" applyFont="1" applyFill="1" applyBorder="1" applyAlignment="1">
      <alignment vertical="center" shrinkToFit="1"/>
    </xf>
    <xf numFmtId="183" fontId="14" fillId="0" borderId="20" xfId="0" applyNumberFormat="1" applyFont="1" applyFill="1" applyBorder="1" applyAlignment="1">
      <alignment vertical="center" shrinkToFit="1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506729</xdr:colOff>
      <xdr:row>0</xdr:row>
      <xdr:rowOff>0</xdr:rowOff>
    </xdr:from>
    <xdr:to>
      <xdr:col>35</xdr:col>
      <xdr:colOff>415289</xdr:colOff>
      <xdr:row>4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22890479" y="2552700"/>
          <a:ext cx="575310" cy="9753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103909</xdr:colOff>
      <xdr:row>0</xdr:row>
      <xdr:rowOff>0</xdr:rowOff>
    </xdr:from>
    <xdr:to>
      <xdr:col>25</xdr:col>
      <xdr:colOff>502905</xdr:colOff>
      <xdr:row>32</xdr:row>
      <xdr:rowOff>205160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0"/>
          <a:ext cx="15361905" cy="7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34</xdr:row>
      <xdr:rowOff>0</xdr:rowOff>
    </xdr:from>
    <xdr:to>
      <xdr:col>25</xdr:col>
      <xdr:colOff>485587</xdr:colOff>
      <xdr:row>66</xdr:row>
      <xdr:rowOff>214684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182" y="7654636"/>
          <a:ext cx="15361905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25</xdr:col>
      <xdr:colOff>408519</xdr:colOff>
      <xdr:row>100</xdr:row>
      <xdr:rowOff>214685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591" y="15309273"/>
          <a:ext cx="15371428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25</xdr:col>
      <xdr:colOff>456138</xdr:colOff>
      <xdr:row>134</xdr:row>
      <xdr:rowOff>214682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7591" y="22963909"/>
          <a:ext cx="15419047" cy="7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25</xdr:col>
      <xdr:colOff>427567</xdr:colOff>
      <xdr:row>168</xdr:row>
      <xdr:rowOff>205160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591" y="30618545"/>
          <a:ext cx="15390476" cy="7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25</xdr:col>
      <xdr:colOff>408519</xdr:colOff>
      <xdr:row>202</xdr:row>
      <xdr:rowOff>195637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7591" y="38273182"/>
          <a:ext cx="15371428" cy="7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25</xdr:col>
      <xdr:colOff>418043</xdr:colOff>
      <xdr:row>236</xdr:row>
      <xdr:rowOff>186112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7591" y="45927818"/>
          <a:ext cx="15380952" cy="7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25</xdr:col>
      <xdr:colOff>427567</xdr:colOff>
      <xdr:row>270</xdr:row>
      <xdr:rowOff>195637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7591" y="53582455"/>
          <a:ext cx="15390476" cy="7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25</xdr:col>
      <xdr:colOff>408519</xdr:colOff>
      <xdr:row>372</xdr:row>
      <xdr:rowOff>176589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7591" y="76546364"/>
          <a:ext cx="15371428" cy="7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25</xdr:col>
      <xdr:colOff>360900</xdr:colOff>
      <xdr:row>338</xdr:row>
      <xdr:rowOff>138493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7591" y="68891727"/>
          <a:ext cx="15323809" cy="73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25</xdr:col>
      <xdr:colOff>446615</xdr:colOff>
      <xdr:row>305</xdr:row>
      <xdr:rowOff>8595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7591" y="61237091"/>
          <a:ext cx="15409524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25</xdr:col>
      <xdr:colOff>456138</xdr:colOff>
      <xdr:row>407</xdr:row>
      <xdr:rowOff>27643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7591" y="84201000"/>
          <a:ext cx="15419047" cy="7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25</xdr:col>
      <xdr:colOff>446615</xdr:colOff>
      <xdr:row>441</xdr:row>
      <xdr:rowOff>18119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7591" y="91855636"/>
          <a:ext cx="15409524" cy="7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25</xdr:col>
      <xdr:colOff>475186</xdr:colOff>
      <xdr:row>475</xdr:row>
      <xdr:rowOff>8595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7591" y="99510273"/>
          <a:ext cx="15438095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25</xdr:col>
      <xdr:colOff>608235</xdr:colOff>
      <xdr:row>509</xdr:row>
      <xdr:rowOff>51737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647" y="106680000"/>
          <a:ext cx="15400000" cy="7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26</xdr:col>
      <xdr:colOff>20483</xdr:colOff>
      <xdr:row>543</xdr:row>
      <xdr:rowOff>51737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0647" y="114300000"/>
          <a:ext cx="15428571" cy="7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25</xdr:col>
      <xdr:colOff>589187</xdr:colOff>
      <xdr:row>576</xdr:row>
      <xdr:rowOff>199663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0647" y="121920000"/>
          <a:ext cx="15380952" cy="73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25</xdr:col>
      <xdr:colOff>589187</xdr:colOff>
      <xdr:row>611</xdr:row>
      <xdr:rowOff>23166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0647" y="129540000"/>
          <a:ext cx="15380952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26</xdr:col>
      <xdr:colOff>1436</xdr:colOff>
      <xdr:row>645</xdr:row>
      <xdr:rowOff>42213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0647" y="137160000"/>
          <a:ext cx="15409524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25</xdr:col>
      <xdr:colOff>608235</xdr:colOff>
      <xdr:row>678</xdr:row>
      <xdr:rowOff>199663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0647" y="144780000"/>
          <a:ext cx="15400000" cy="73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680</xdr:row>
      <xdr:rowOff>56029</xdr:rowOff>
    </xdr:from>
    <xdr:to>
      <xdr:col>25</xdr:col>
      <xdr:colOff>584710</xdr:colOff>
      <xdr:row>713</xdr:row>
      <xdr:rowOff>41099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4265" y="152456029"/>
          <a:ext cx="15342857" cy="7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25</xdr:col>
      <xdr:colOff>608235</xdr:colOff>
      <xdr:row>747</xdr:row>
      <xdr:rowOff>13642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0647" y="160020000"/>
          <a:ext cx="15400000" cy="7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25</xdr:col>
      <xdr:colOff>579663</xdr:colOff>
      <xdr:row>780</xdr:row>
      <xdr:rowOff>209187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0647" y="167640000"/>
          <a:ext cx="15371428" cy="7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25</xdr:col>
      <xdr:colOff>598711</xdr:colOff>
      <xdr:row>849</xdr:row>
      <xdr:rowOff>23166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0647" y="182880000"/>
          <a:ext cx="15390476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25</xdr:col>
      <xdr:colOff>570140</xdr:colOff>
      <xdr:row>815</xdr:row>
      <xdr:rowOff>32689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0647" y="175260000"/>
          <a:ext cx="15361905" cy="7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25</xdr:col>
      <xdr:colOff>589187</xdr:colOff>
      <xdr:row>883</xdr:row>
      <xdr:rowOff>51737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0647" y="190500000"/>
          <a:ext cx="15380952" cy="7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25</xdr:col>
      <xdr:colOff>579663</xdr:colOff>
      <xdr:row>951</xdr:row>
      <xdr:rowOff>4118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0647" y="205740000"/>
          <a:ext cx="15371428" cy="7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26</xdr:col>
      <xdr:colOff>1436</xdr:colOff>
      <xdr:row>917</xdr:row>
      <xdr:rowOff>51737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70647" y="198120000"/>
          <a:ext cx="15409524" cy="7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25</xdr:col>
      <xdr:colOff>579663</xdr:colOff>
      <xdr:row>984</xdr:row>
      <xdr:rowOff>218711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0647" y="213360000"/>
          <a:ext cx="15371428" cy="7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986</xdr:row>
      <xdr:rowOff>0</xdr:rowOff>
    </xdr:from>
    <xdr:to>
      <xdr:col>25</xdr:col>
      <xdr:colOff>570140</xdr:colOff>
      <xdr:row>1018</xdr:row>
      <xdr:rowOff>199663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0647" y="220980000"/>
          <a:ext cx="15361905" cy="73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1088</xdr:row>
      <xdr:rowOff>0</xdr:rowOff>
    </xdr:from>
    <xdr:to>
      <xdr:col>26</xdr:col>
      <xdr:colOff>1436</xdr:colOff>
      <xdr:row>1121</xdr:row>
      <xdr:rowOff>4118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0647" y="243840000"/>
          <a:ext cx="15409524" cy="7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25</xdr:col>
      <xdr:colOff>608235</xdr:colOff>
      <xdr:row>1053</xdr:row>
      <xdr:rowOff>42213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0647" y="228600000"/>
          <a:ext cx="15400000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25</xdr:col>
      <xdr:colOff>551092</xdr:colOff>
      <xdr:row>1087</xdr:row>
      <xdr:rowOff>42213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0647" y="236220000"/>
          <a:ext cx="15342857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1122</xdr:row>
      <xdr:rowOff>0</xdr:rowOff>
    </xdr:from>
    <xdr:to>
      <xdr:col>25</xdr:col>
      <xdr:colOff>589187</xdr:colOff>
      <xdr:row>1155</xdr:row>
      <xdr:rowOff>32689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0647" y="251460000"/>
          <a:ext cx="15380952" cy="7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1156</xdr:row>
      <xdr:rowOff>0</xdr:rowOff>
    </xdr:from>
    <xdr:to>
      <xdr:col>26</xdr:col>
      <xdr:colOff>1436</xdr:colOff>
      <xdr:row>1189</xdr:row>
      <xdr:rowOff>42213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0647" y="259080000"/>
          <a:ext cx="15409524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1190</xdr:row>
      <xdr:rowOff>0</xdr:rowOff>
    </xdr:from>
    <xdr:to>
      <xdr:col>25</xdr:col>
      <xdr:colOff>551092</xdr:colOff>
      <xdr:row>1223</xdr:row>
      <xdr:rowOff>32689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0647" y="266700000"/>
          <a:ext cx="15342857" cy="7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1224</xdr:row>
      <xdr:rowOff>67236</xdr:rowOff>
    </xdr:from>
    <xdr:to>
      <xdr:col>25</xdr:col>
      <xdr:colOff>616076</xdr:colOff>
      <xdr:row>1257</xdr:row>
      <xdr:rowOff>128497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9441" y="274387236"/>
          <a:ext cx="15419047" cy="7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1258</xdr:row>
      <xdr:rowOff>0</xdr:rowOff>
    </xdr:from>
    <xdr:to>
      <xdr:col>25</xdr:col>
      <xdr:colOff>589187</xdr:colOff>
      <xdr:row>1291</xdr:row>
      <xdr:rowOff>32689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0647" y="283508824"/>
          <a:ext cx="15380952" cy="7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1292</xdr:row>
      <xdr:rowOff>0</xdr:rowOff>
    </xdr:from>
    <xdr:to>
      <xdr:col>25</xdr:col>
      <xdr:colOff>589187</xdr:colOff>
      <xdr:row>1325</xdr:row>
      <xdr:rowOff>42213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0647" y="289560000"/>
          <a:ext cx="15380952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1326</xdr:row>
      <xdr:rowOff>0</xdr:rowOff>
    </xdr:from>
    <xdr:to>
      <xdr:col>26</xdr:col>
      <xdr:colOff>10959</xdr:colOff>
      <xdr:row>1359</xdr:row>
      <xdr:rowOff>23166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70647" y="297180000"/>
          <a:ext cx="15419047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1360</xdr:row>
      <xdr:rowOff>0</xdr:rowOff>
    </xdr:from>
    <xdr:to>
      <xdr:col>25</xdr:col>
      <xdr:colOff>551092</xdr:colOff>
      <xdr:row>1393</xdr:row>
      <xdr:rowOff>13642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0647" y="304800000"/>
          <a:ext cx="15342857" cy="7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1394</xdr:row>
      <xdr:rowOff>0</xdr:rowOff>
    </xdr:from>
    <xdr:to>
      <xdr:col>25</xdr:col>
      <xdr:colOff>589187</xdr:colOff>
      <xdr:row>1426</xdr:row>
      <xdr:rowOff>209187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70647" y="312420000"/>
          <a:ext cx="15380952" cy="7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25</xdr:col>
      <xdr:colOff>608235</xdr:colOff>
      <xdr:row>1460</xdr:row>
      <xdr:rowOff>218711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0647" y="320040000"/>
          <a:ext cx="15400000" cy="7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1462</xdr:row>
      <xdr:rowOff>0</xdr:rowOff>
    </xdr:from>
    <xdr:to>
      <xdr:col>25</xdr:col>
      <xdr:colOff>560616</xdr:colOff>
      <xdr:row>1495</xdr:row>
      <xdr:rowOff>42213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0647" y="327660000"/>
          <a:ext cx="15352381" cy="7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1496</xdr:row>
      <xdr:rowOff>0</xdr:rowOff>
    </xdr:from>
    <xdr:to>
      <xdr:col>26</xdr:col>
      <xdr:colOff>20483</xdr:colOff>
      <xdr:row>1529</xdr:row>
      <xdr:rowOff>23166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0647" y="335280000"/>
          <a:ext cx="15428571" cy="7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1530</xdr:row>
      <xdr:rowOff>0</xdr:rowOff>
    </xdr:from>
    <xdr:to>
      <xdr:col>25</xdr:col>
      <xdr:colOff>598711</xdr:colOff>
      <xdr:row>1565</xdr:row>
      <xdr:rowOff>165406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0647" y="342900000"/>
          <a:ext cx="15390476" cy="8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1603</xdr:row>
      <xdr:rowOff>0</xdr:rowOff>
    </xdr:from>
    <xdr:to>
      <xdr:col>25</xdr:col>
      <xdr:colOff>570140</xdr:colOff>
      <xdr:row>1638</xdr:row>
      <xdr:rowOff>136834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0647" y="359260588"/>
          <a:ext cx="15361905" cy="79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1566</xdr:row>
      <xdr:rowOff>0</xdr:rowOff>
    </xdr:from>
    <xdr:to>
      <xdr:col>25</xdr:col>
      <xdr:colOff>579663</xdr:colOff>
      <xdr:row>1601</xdr:row>
      <xdr:rowOff>155882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0647" y="350968235"/>
          <a:ext cx="15371428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1639</xdr:row>
      <xdr:rowOff>0</xdr:rowOff>
    </xdr:from>
    <xdr:to>
      <xdr:col>26</xdr:col>
      <xdr:colOff>20483</xdr:colOff>
      <xdr:row>1674</xdr:row>
      <xdr:rowOff>193978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0647" y="367328824"/>
          <a:ext cx="15428571" cy="80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1675</xdr:row>
      <xdr:rowOff>0</xdr:rowOff>
    </xdr:from>
    <xdr:to>
      <xdr:col>25</xdr:col>
      <xdr:colOff>579663</xdr:colOff>
      <xdr:row>1710</xdr:row>
      <xdr:rowOff>136835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0647" y="375397059"/>
          <a:ext cx="15371428" cy="7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59" sqref="B59:C59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.375" bestFit="1" customWidth="1"/>
  </cols>
  <sheetData>
    <row r="1" spans="1:21">
      <c r="A1" s="1" t="s">
        <v>7</v>
      </c>
      <c r="C1" t="s">
        <v>73</v>
      </c>
      <c r="Q1" s="128"/>
    </row>
    <row r="2" spans="1:21">
      <c r="A2" s="1" t="s">
        <v>8</v>
      </c>
      <c r="C2" t="s">
        <v>22</v>
      </c>
      <c r="Q2" s="129"/>
    </row>
    <row r="3" spans="1:21">
      <c r="A3" s="1" t="s">
        <v>10</v>
      </c>
      <c r="C3" s="24">
        <v>100000</v>
      </c>
      <c r="Q3" s="128"/>
    </row>
    <row r="4" spans="1:21">
      <c r="A4" s="1" t="s">
        <v>11</v>
      </c>
      <c r="C4" s="24" t="s">
        <v>74</v>
      </c>
    </row>
    <row r="5" spans="1:21" ht="19.5" thickBot="1">
      <c r="A5" s="1" t="s">
        <v>12</v>
      </c>
      <c r="C5" s="24" t="s">
        <v>34</v>
      </c>
    </row>
    <row r="6" spans="1:21" ht="19.5" thickBot="1">
      <c r="A6" s="19" t="s">
        <v>0</v>
      </c>
      <c r="B6" s="19" t="s">
        <v>1</v>
      </c>
      <c r="C6" s="19" t="s">
        <v>1</v>
      </c>
      <c r="D6" s="40" t="s">
        <v>25</v>
      </c>
      <c r="E6" s="20"/>
      <c r="F6" s="21"/>
      <c r="G6" s="166" t="s">
        <v>3</v>
      </c>
      <c r="H6" s="167"/>
      <c r="I6" s="168"/>
      <c r="J6" s="166" t="s">
        <v>23</v>
      </c>
      <c r="K6" s="167"/>
      <c r="L6" s="168"/>
      <c r="M6" s="166" t="s">
        <v>24</v>
      </c>
      <c r="N6" s="167"/>
      <c r="O6" s="168"/>
      <c r="P6" s="166" t="s">
        <v>70</v>
      </c>
      <c r="Q6" s="167"/>
      <c r="R6" s="168"/>
      <c r="S6" s="166" t="s">
        <v>68</v>
      </c>
      <c r="T6" s="167"/>
      <c r="U6" s="168"/>
    </row>
    <row r="7" spans="1:21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  <c r="P7" s="9">
        <v>1.27</v>
      </c>
      <c r="Q7" s="10">
        <v>1.5</v>
      </c>
      <c r="R7" s="11">
        <v>2</v>
      </c>
      <c r="S7" s="9">
        <v>1.27</v>
      </c>
      <c r="T7" s="10">
        <v>1.5</v>
      </c>
      <c r="U7" s="11">
        <v>2</v>
      </c>
    </row>
    <row r="8" spans="1:21" ht="19.5" thickBot="1">
      <c r="A8" s="114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74" t="s">
        <v>23</v>
      </c>
      <c r="K8" s="175"/>
      <c r="L8" s="176"/>
      <c r="M8" s="174"/>
      <c r="N8" s="175"/>
      <c r="O8" s="176"/>
      <c r="P8" s="169" t="s">
        <v>69</v>
      </c>
      <c r="Q8" s="170"/>
      <c r="R8" s="171"/>
      <c r="S8" s="169" t="s">
        <v>69</v>
      </c>
      <c r="T8" s="170"/>
      <c r="U8" s="171"/>
    </row>
    <row r="9" spans="1:21" ht="19.5">
      <c r="A9" s="115">
        <v>1</v>
      </c>
      <c r="B9" s="97">
        <v>44069</v>
      </c>
      <c r="C9" s="98">
        <v>1</v>
      </c>
      <c r="D9" s="99">
        <v>1.27</v>
      </c>
      <c r="E9" s="100">
        <v>1.5</v>
      </c>
      <c r="F9" s="163">
        <v>2</v>
      </c>
      <c r="G9" s="18">
        <f>IF(D9="","",G8+M9)</f>
        <v>103810</v>
      </c>
      <c r="H9" s="18">
        <f>IF(E9="","",H8+N9)</f>
        <v>104500</v>
      </c>
      <c r="I9" s="18">
        <f>IF(F9="","",I8+O9)</f>
        <v>106000</v>
      </c>
      <c r="J9" s="34">
        <f t="shared" ref="J9:L12" si="0">IF(G8="","",G8*0.03)</f>
        <v>3000</v>
      </c>
      <c r="K9" s="35">
        <f t="shared" si="0"/>
        <v>3000</v>
      </c>
      <c r="L9" s="36">
        <f t="shared" si="0"/>
        <v>3000</v>
      </c>
      <c r="M9" s="34">
        <f t="shared" ref="M9:O12" si="1">IF(D9="","",J9*D9)</f>
        <v>3810</v>
      </c>
      <c r="N9" s="35">
        <f t="shared" si="1"/>
        <v>4500</v>
      </c>
      <c r="O9" s="36">
        <f t="shared" si="1"/>
        <v>6000</v>
      </c>
      <c r="P9" s="136" t="s">
        <v>78</v>
      </c>
      <c r="Q9" s="136" t="s">
        <v>78</v>
      </c>
      <c r="R9" s="136" t="s">
        <v>78</v>
      </c>
      <c r="S9" s="137"/>
      <c r="T9" s="138"/>
      <c r="U9" s="139"/>
    </row>
    <row r="10" spans="1:21" ht="19.5">
      <c r="A10" s="115">
        <v>2</v>
      </c>
      <c r="B10" s="101">
        <v>44056</v>
      </c>
      <c r="C10" s="102">
        <v>2</v>
      </c>
      <c r="D10" s="103">
        <v>-1</v>
      </c>
      <c r="E10" s="95">
        <v>-1</v>
      </c>
      <c r="F10" s="59">
        <v>-1</v>
      </c>
      <c r="G10" s="18">
        <f t="shared" ref="G10:G42" si="2">IF(D10="","",G9+M10)</f>
        <v>100695.7</v>
      </c>
      <c r="H10" s="18">
        <f t="shared" ref="H10:H42" si="3">IF(E10="","",H9+N10)</f>
        <v>101365</v>
      </c>
      <c r="I10" s="18">
        <f t="shared" ref="I10:I42" si="4">IF(F10="","",I9+O10)</f>
        <v>102820</v>
      </c>
      <c r="J10" s="37">
        <f t="shared" si="0"/>
        <v>3114.2999999999997</v>
      </c>
      <c r="K10" s="38">
        <f t="shared" si="0"/>
        <v>3135</v>
      </c>
      <c r="L10" s="39">
        <f t="shared" si="0"/>
        <v>3180</v>
      </c>
      <c r="M10" s="37">
        <f t="shared" si="1"/>
        <v>-3114.2999999999997</v>
      </c>
      <c r="N10" s="38">
        <f t="shared" si="1"/>
        <v>-3135</v>
      </c>
      <c r="O10" s="39">
        <f t="shared" si="1"/>
        <v>-3180</v>
      </c>
      <c r="P10" s="136" t="s">
        <v>79</v>
      </c>
      <c r="Q10" s="136" t="s">
        <v>79</v>
      </c>
      <c r="R10" s="136" t="s">
        <v>79</v>
      </c>
      <c r="S10" s="140"/>
      <c r="T10" s="141"/>
      <c r="U10" s="142"/>
    </row>
    <row r="11" spans="1:21" ht="19.5">
      <c r="A11" s="115">
        <v>3</v>
      </c>
      <c r="B11" s="101">
        <v>44036</v>
      </c>
      <c r="C11" s="102">
        <v>2</v>
      </c>
      <c r="D11" s="103">
        <v>-1</v>
      </c>
      <c r="E11" s="95">
        <v>-1</v>
      </c>
      <c r="F11" s="59">
        <v>-1</v>
      </c>
      <c r="G11" s="18">
        <f t="shared" si="2"/>
        <v>97674.828999999998</v>
      </c>
      <c r="H11" s="18">
        <f t="shared" si="3"/>
        <v>98324.05</v>
      </c>
      <c r="I11" s="18">
        <f t="shared" si="4"/>
        <v>99735.4</v>
      </c>
      <c r="J11" s="37">
        <f t="shared" si="0"/>
        <v>3020.8709999999996</v>
      </c>
      <c r="K11" s="38">
        <f t="shared" si="0"/>
        <v>3040.95</v>
      </c>
      <c r="L11" s="39">
        <f t="shared" si="0"/>
        <v>3084.6</v>
      </c>
      <c r="M11" s="37">
        <f t="shared" si="1"/>
        <v>-3020.8709999999996</v>
      </c>
      <c r="N11" s="38">
        <f t="shared" si="1"/>
        <v>-3040.95</v>
      </c>
      <c r="O11" s="39">
        <f t="shared" si="1"/>
        <v>-3084.6</v>
      </c>
      <c r="P11" s="136" t="s">
        <v>79</v>
      </c>
      <c r="Q11" s="136" t="s">
        <v>79</v>
      </c>
      <c r="R11" s="136" t="s">
        <v>79</v>
      </c>
      <c r="S11" s="140"/>
      <c r="T11" s="141"/>
      <c r="U11" s="142"/>
    </row>
    <row r="12" spans="1:21" ht="19.5">
      <c r="A12" s="115">
        <v>4</v>
      </c>
      <c r="B12" s="101">
        <v>44029</v>
      </c>
      <c r="C12" s="102">
        <v>2</v>
      </c>
      <c r="D12" s="103">
        <v>-1</v>
      </c>
      <c r="E12" s="95">
        <v>-1</v>
      </c>
      <c r="F12" s="59">
        <v>-1</v>
      </c>
      <c r="G12" s="18">
        <f t="shared" si="2"/>
        <v>94744.584130000003</v>
      </c>
      <c r="H12" s="18">
        <f t="shared" si="3"/>
        <v>95374.328500000003</v>
      </c>
      <c r="I12" s="18">
        <f t="shared" si="4"/>
        <v>96743.337999999989</v>
      </c>
      <c r="J12" s="37">
        <f t="shared" si="0"/>
        <v>2930.24487</v>
      </c>
      <c r="K12" s="38">
        <f t="shared" si="0"/>
        <v>2949.7215000000001</v>
      </c>
      <c r="L12" s="39">
        <f t="shared" si="0"/>
        <v>2992.0619999999999</v>
      </c>
      <c r="M12" s="37">
        <f t="shared" si="1"/>
        <v>-2930.24487</v>
      </c>
      <c r="N12" s="38">
        <f t="shared" si="1"/>
        <v>-2949.7215000000001</v>
      </c>
      <c r="O12" s="39">
        <f t="shared" si="1"/>
        <v>-2992.0619999999999</v>
      </c>
      <c r="P12" s="136" t="s">
        <v>79</v>
      </c>
      <c r="Q12" s="136" t="s">
        <v>79</v>
      </c>
      <c r="R12" s="136" t="s">
        <v>79</v>
      </c>
      <c r="S12" s="140"/>
      <c r="T12" s="141"/>
      <c r="U12" s="142"/>
    </row>
    <row r="13" spans="1:21" ht="19.5">
      <c r="A13" s="115">
        <v>5</v>
      </c>
      <c r="B13" s="101">
        <v>44018</v>
      </c>
      <c r="C13" s="102">
        <v>1</v>
      </c>
      <c r="D13" s="103">
        <v>1.27</v>
      </c>
      <c r="E13" s="95">
        <v>1.5</v>
      </c>
      <c r="F13" s="59">
        <v>2</v>
      </c>
      <c r="G13" s="18">
        <f t="shared" si="2"/>
        <v>98354.352785352996</v>
      </c>
      <c r="H13" s="18">
        <f t="shared" si="3"/>
        <v>99666.173282500007</v>
      </c>
      <c r="I13" s="18">
        <f t="shared" si="4"/>
        <v>102547.93827999999</v>
      </c>
      <c r="J13" s="37">
        <f t="shared" ref="J13:J58" si="5">IF(G12="","",G12*0.03)</f>
        <v>2842.3375239000002</v>
      </c>
      <c r="K13" s="38">
        <f t="shared" ref="K13:K58" si="6">IF(H12="","",H12*0.03)</f>
        <v>2861.229855</v>
      </c>
      <c r="L13" s="39">
        <f t="shared" ref="L13:L58" si="7">IF(I12="","",I12*0.03)</f>
        <v>2902.3001399999994</v>
      </c>
      <c r="M13" s="37">
        <f t="shared" ref="M13:M58" si="8">IF(D13="","",J13*D13)</f>
        <v>3609.7686553530002</v>
      </c>
      <c r="N13" s="38">
        <f t="shared" ref="N13:N58" si="9">IF(E13="","",K13*E13)</f>
        <v>4291.8447825000003</v>
      </c>
      <c r="O13" s="39">
        <f t="shared" ref="O13:O58" si="10">IF(F13="","",L13*F13)</f>
        <v>5804.6002799999987</v>
      </c>
      <c r="P13" s="136" t="s">
        <v>78</v>
      </c>
      <c r="Q13" s="136" t="s">
        <v>78</v>
      </c>
      <c r="R13" s="136" t="s">
        <v>78</v>
      </c>
      <c r="S13" s="140"/>
      <c r="T13" s="141"/>
      <c r="U13" s="142"/>
    </row>
    <row r="14" spans="1:21" ht="19.5">
      <c r="A14" s="115">
        <v>6</v>
      </c>
      <c r="B14" s="101">
        <v>43950</v>
      </c>
      <c r="C14" s="102">
        <v>1</v>
      </c>
      <c r="D14" s="103">
        <v>1.27</v>
      </c>
      <c r="E14" s="95">
        <v>1.5</v>
      </c>
      <c r="F14" s="59">
        <v>-1</v>
      </c>
      <c r="G14" s="18">
        <f t="shared" ref="G14:I15" si="11">IF(D14="","",G13+M14)</f>
        <v>102101.65362647494</v>
      </c>
      <c r="H14" s="18">
        <f t="shared" si="11"/>
        <v>104151.15108021251</v>
      </c>
      <c r="I14" s="18">
        <f t="shared" si="11"/>
        <v>99471.500131599983</v>
      </c>
      <c r="J14" s="37">
        <f t="shared" si="5"/>
        <v>2950.6305835605899</v>
      </c>
      <c r="K14" s="38">
        <f t="shared" si="6"/>
        <v>2989.9851984750003</v>
      </c>
      <c r="L14" s="39">
        <f t="shared" si="7"/>
        <v>3076.4381483999996</v>
      </c>
      <c r="M14" s="37">
        <f t="shared" ref="M14:O15" si="12">IF(D14="","",J14*D14)</f>
        <v>3747.3008411219494</v>
      </c>
      <c r="N14" s="38">
        <f t="shared" si="12"/>
        <v>4484.9777977125004</v>
      </c>
      <c r="O14" s="39">
        <f t="shared" si="12"/>
        <v>-3076.4381483999996</v>
      </c>
      <c r="P14" s="136" t="s">
        <v>78</v>
      </c>
      <c r="Q14" s="136" t="s">
        <v>78</v>
      </c>
      <c r="R14" s="136" t="s">
        <v>79</v>
      </c>
      <c r="S14" s="140"/>
      <c r="T14" s="141"/>
      <c r="U14" s="142"/>
    </row>
    <row r="15" spans="1:21" ht="19.5">
      <c r="A15" s="115">
        <v>7</v>
      </c>
      <c r="B15" s="101">
        <v>43948</v>
      </c>
      <c r="C15" s="102">
        <v>1</v>
      </c>
      <c r="D15" s="103">
        <v>1.27</v>
      </c>
      <c r="E15" s="95">
        <v>1.5</v>
      </c>
      <c r="F15" s="60">
        <v>2</v>
      </c>
      <c r="G15" s="18">
        <f t="shared" si="11"/>
        <v>105991.72662964364</v>
      </c>
      <c r="H15" s="18">
        <f t="shared" si="11"/>
        <v>108837.95287882208</v>
      </c>
      <c r="I15" s="18">
        <f t="shared" si="11"/>
        <v>105439.79013949598</v>
      </c>
      <c r="J15" s="37">
        <f t="shared" si="5"/>
        <v>3063.0496087942483</v>
      </c>
      <c r="K15" s="38">
        <f t="shared" si="6"/>
        <v>3124.5345324063751</v>
      </c>
      <c r="L15" s="39">
        <f t="shared" si="7"/>
        <v>2984.1450039479996</v>
      </c>
      <c r="M15" s="37">
        <f t="shared" si="12"/>
        <v>3890.0730031686953</v>
      </c>
      <c r="N15" s="38">
        <f t="shared" si="12"/>
        <v>4686.8017986095629</v>
      </c>
      <c r="O15" s="39">
        <f t="shared" si="12"/>
        <v>5968.2900078959992</v>
      </c>
      <c r="P15" s="136" t="s">
        <v>78</v>
      </c>
      <c r="Q15" s="136" t="s">
        <v>78</v>
      </c>
      <c r="R15" s="136" t="s">
        <v>78</v>
      </c>
      <c r="S15" s="140"/>
      <c r="T15" s="141"/>
      <c r="U15" s="142"/>
    </row>
    <row r="16" spans="1:21" ht="19.5">
      <c r="A16" s="115">
        <v>8</v>
      </c>
      <c r="B16" s="101">
        <v>43930</v>
      </c>
      <c r="C16" s="102">
        <v>1</v>
      </c>
      <c r="D16" s="103">
        <v>1.27</v>
      </c>
      <c r="E16" s="95">
        <v>1.5</v>
      </c>
      <c r="F16" s="59">
        <v>-1</v>
      </c>
      <c r="G16" s="18">
        <f t="shared" si="2"/>
        <v>110030.01141423307</v>
      </c>
      <c r="H16" s="18">
        <f t="shared" si="3"/>
        <v>113735.66075836908</v>
      </c>
      <c r="I16" s="18">
        <f t="shared" si="4"/>
        <v>102276.5964353111</v>
      </c>
      <c r="J16" s="37">
        <f t="shared" si="5"/>
        <v>3179.7517988893092</v>
      </c>
      <c r="K16" s="38">
        <f t="shared" si="6"/>
        <v>3265.1385863646624</v>
      </c>
      <c r="L16" s="39">
        <f t="shared" si="7"/>
        <v>3163.1937041848792</v>
      </c>
      <c r="M16" s="37">
        <f t="shared" si="8"/>
        <v>4038.2847845894225</v>
      </c>
      <c r="N16" s="38">
        <f t="shared" si="9"/>
        <v>4897.7078795469934</v>
      </c>
      <c r="O16" s="39">
        <f t="shared" si="10"/>
        <v>-3163.1937041848792</v>
      </c>
      <c r="P16" s="136" t="s">
        <v>78</v>
      </c>
      <c r="Q16" s="136" t="s">
        <v>78</v>
      </c>
      <c r="R16" s="136" t="s">
        <v>79</v>
      </c>
      <c r="S16" s="140"/>
      <c r="T16" s="141"/>
      <c r="U16" s="142"/>
    </row>
    <row r="17" spans="1:22" ht="19.5">
      <c r="A17" s="115">
        <v>9</v>
      </c>
      <c r="B17" s="101">
        <v>43929</v>
      </c>
      <c r="C17" s="102">
        <v>1</v>
      </c>
      <c r="D17" s="103">
        <v>1.27</v>
      </c>
      <c r="E17" s="95">
        <v>1.5</v>
      </c>
      <c r="F17" s="59">
        <v>2</v>
      </c>
      <c r="G17" s="18">
        <f t="shared" si="2"/>
        <v>114222.15484911535</v>
      </c>
      <c r="H17" s="18">
        <f t="shared" si="3"/>
        <v>118853.76549249569</v>
      </c>
      <c r="I17" s="18">
        <f t="shared" si="4"/>
        <v>108413.19222142977</v>
      </c>
      <c r="J17" s="37">
        <f t="shared" si="5"/>
        <v>3300.9003424269922</v>
      </c>
      <c r="K17" s="38">
        <f t="shared" si="6"/>
        <v>3412.069822751072</v>
      </c>
      <c r="L17" s="39">
        <f t="shared" si="7"/>
        <v>3068.2978930593331</v>
      </c>
      <c r="M17" s="37">
        <f t="shared" si="8"/>
        <v>4192.1434348822804</v>
      </c>
      <c r="N17" s="38">
        <f t="shared" si="9"/>
        <v>5118.1047341266076</v>
      </c>
      <c r="O17" s="39">
        <f t="shared" si="10"/>
        <v>6136.5957861186662</v>
      </c>
      <c r="P17" s="136" t="s">
        <v>78</v>
      </c>
      <c r="Q17" s="136" t="s">
        <v>78</v>
      </c>
      <c r="R17" s="136" t="s">
        <v>78</v>
      </c>
      <c r="S17" s="140"/>
      <c r="T17" s="141"/>
      <c r="U17" s="142"/>
    </row>
    <row r="18" spans="1:22" ht="19.5">
      <c r="A18" s="115">
        <v>10</v>
      </c>
      <c r="B18" s="101">
        <v>43924</v>
      </c>
      <c r="C18" s="102">
        <v>2</v>
      </c>
      <c r="D18" s="103">
        <v>-1</v>
      </c>
      <c r="E18" s="95">
        <v>-1</v>
      </c>
      <c r="F18" s="59">
        <v>-1</v>
      </c>
      <c r="G18" s="18">
        <f t="shared" si="2"/>
        <v>110795.49020364189</v>
      </c>
      <c r="H18" s="18">
        <f t="shared" si="3"/>
        <v>115288.15252772081</v>
      </c>
      <c r="I18" s="18">
        <f t="shared" si="4"/>
        <v>105160.79645478688</v>
      </c>
      <c r="J18" s="37">
        <f t="shared" si="5"/>
        <v>3426.6646454734605</v>
      </c>
      <c r="K18" s="38">
        <f t="shared" si="6"/>
        <v>3565.6129647748703</v>
      </c>
      <c r="L18" s="39">
        <f t="shared" si="7"/>
        <v>3252.3957666428928</v>
      </c>
      <c r="M18" s="37">
        <f t="shared" si="8"/>
        <v>-3426.6646454734605</v>
      </c>
      <c r="N18" s="38">
        <f t="shared" si="9"/>
        <v>-3565.6129647748703</v>
      </c>
      <c r="O18" s="39">
        <f t="shared" si="10"/>
        <v>-3252.3957666428928</v>
      </c>
      <c r="P18" s="136" t="s">
        <v>79</v>
      </c>
      <c r="Q18" s="136" t="s">
        <v>79</v>
      </c>
      <c r="R18" s="136" t="s">
        <v>79</v>
      </c>
      <c r="S18" s="140"/>
      <c r="T18" s="141"/>
      <c r="U18" s="142"/>
      <c r="V18" s="156"/>
    </row>
    <row r="19" spans="1:22" ht="19.5">
      <c r="A19" s="115">
        <v>11</v>
      </c>
      <c r="B19" s="101">
        <v>43881</v>
      </c>
      <c r="C19" s="102">
        <v>2</v>
      </c>
      <c r="D19" s="103">
        <v>1.27</v>
      </c>
      <c r="E19" s="95">
        <v>1.5</v>
      </c>
      <c r="F19" s="60">
        <v>2</v>
      </c>
      <c r="G19" s="18">
        <f t="shared" si="2"/>
        <v>115016.79838040065</v>
      </c>
      <c r="H19" s="18">
        <f t="shared" si="3"/>
        <v>120476.11939146825</v>
      </c>
      <c r="I19" s="18">
        <f t="shared" si="4"/>
        <v>111470.44424207408</v>
      </c>
      <c r="J19" s="37">
        <f t="shared" si="5"/>
        <v>3323.8647061092565</v>
      </c>
      <c r="K19" s="38">
        <f t="shared" si="6"/>
        <v>3458.6445758316245</v>
      </c>
      <c r="L19" s="39">
        <f t="shared" si="7"/>
        <v>3154.823893643606</v>
      </c>
      <c r="M19" s="37">
        <f t="shared" si="8"/>
        <v>4221.3081767587555</v>
      </c>
      <c r="N19" s="38">
        <f t="shared" si="9"/>
        <v>5187.9668637474369</v>
      </c>
      <c r="O19" s="39">
        <f t="shared" si="10"/>
        <v>6309.6477872872119</v>
      </c>
      <c r="P19" s="136" t="s">
        <v>78</v>
      </c>
      <c r="Q19" s="136" t="s">
        <v>78</v>
      </c>
      <c r="R19" s="136" t="s">
        <v>78</v>
      </c>
      <c r="S19" s="140"/>
      <c r="T19" s="141"/>
      <c r="U19" s="142"/>
    </row>
    <row r="20" spans="1:22" ht="19.5">
      <c r="A20" s="115">
        <v>12</v>
      </c>
      <c r="B20" s="101">
        <v>43880</v>
      </c>
      <c r="C20" s="102">
        <v>2</v>
      </c>
      <c r="D20" s="103">
        <v>1.27</v>
      </c>
      <c r="E20" s="95">
        <v>1.5</v>
      </c>
      <c r="F20" s="60">
        <v>2</v>
      </c>
      <c r="G20" s="18">
        <f t="shared" si="2"/>
        <v>119398.93839869392</v>
      </c>
      <c r="H20" s="18">
        <f t="shared" si="3"/>
        <v>125897.54476408432</v>
      </c>
      <c r="I20" s="18">
        <f t="shared" si="4"/>
        <v>118158.67089659853</v>
      </c>
      <c r="J20" s="37">
        <f t="shared" si="5"/>
        <v>3450.5039514120194</v>
      </c>
      <c r="K20" s="38">
        <f t="shared" si="6"/>
        <v>3614.2835817440473</v>
      </c>
      <c r="L20" s="39">
        <f t="shared" si="7"/>
        <v>3344.1133272622224</v>
      </c>
      <c r="M20" s="37">
        <f t="shared" si="8"/>
        <v>4382.1400182932648</v>
      </c>
      <c r="N20" s="38">
        <f t="shared" si="9"/>
        <v>5421.4253726160714</v>
      </c>
      <c r="O20" s="39">
        <f t="shared" si="10"/>
        <v>6688.2266545244447</v>
      </c>
      <c r="P20" s="136" t="s">
        <v>78</v>
      </c>
      <c r="Q20" s="136" t="s">
        <v>78</v>
      </c>
      <c r="R20" s="136" t="s">
        <v>78</v>
      </c>
      <c r="S20" s="140"/>
      <c r="T20" s="141"/>
      <c r="U20" s="142"/>
      <c r="V20" s="156"/>
    </row>
    <row r="21" spans="1:22" ht="19.5">
      <c r="A21" s="115">
        <v>13</v>
      </c>
      <c r="B21" s="101">
        <v>43868</v>
      </c>
      <c r="C21" s="102">
        <v>2</v>
      </c>
      <c r="D21" s="103">
        <v>1.27</v>
      </c>
      <c r="E21" s="95">
        <v>1.5</v>
      </c>
      <c r="F21" s="59">
        <v>2</v>
      </c>
      <c r="G21" s="18">
        <f t="shared" si="2"/>
        <v>123948.03795168416</v>
      </c>
      <c r="H21" s="18">
        <f t="shared" si="3"/>
        <v>131562.93427846811</v>
      </c>
      <c r="I21" s="18">
        <f t="shared" si="4"/>
        <v>125248.19115039444</v>
      </c>
      <c r="J21" s="37">
        <f t="shared" si="5"/>
        <v>3581.9681519608175</v>
      </c>
      <c r="K21" s="38">
        <f t="shared" si="6"/>
        <v>3776.9263429225293</v>
      </c>
      <c r="L21" s="39">
        <f t="shared" si="7"/>
        <v>3544.7601268979556</v>
      </c>
      <c r="M21" s="37">
        <f t="shared" si="8"/>
        <v>4549.0995529902384</v>
      </c>
      <c r="N21" s="38">
        <f t="shared" si="9"/>
        <v>5665.3895143837944</v>
      </c>
      <c r="O21" s="39">
        <f t="shared" si="10"/>
        <v>7089.5202537959112</v>
      </c>
      <c r="P21" s="136" t="s">
        <v>78</v>
      </c>
      <c r="Q21" s="136" t="s">
        <v>78</v>
      </c>
      <c r="R21" s="136" t="s">
        <v>78</v>
      </c>
      <c r="S21" s="140"/>
      <c r="T21" s="141"/>
      <c r="U21" s="142"/>
    </row>
    <row r="22" spans="1:22" ht="19.5">
      <c r="A22" s="115">
        <v>14</v>
      </c>
      <c r="B22" s="101">
        <v>43865</v>
      </c>
      <c r="C22" s="102">
        <v>2</v>
      </c>
      <c r="D22" s="103">
        <v>-1</v>
      </c>
      <c r="E22" s="95">
        <v>-1</v>
      </c>
      <c r="F22" s="59">
        <v>-1</v>
      </c>
      <c r="G22" s="18">
        <f t="shared" si="2"/>
        <v>120229.59681313364</v>
      </c>
      <c r="H22" s="18">
        <f t="shared" si="3"/>
        <v>127616.04625011406</v>
      </c>
      <c r="I22" s="18">
        <f t="shared" si="4"/>
        <v>121490.74541588261</v>
      </c>
      <c r="J22" s="37">
        <f t="shared" si="5"/>
        <v>3718.4411385505246</v>
      </c>
      <c r="K22" s="38">
        <f t="shared" si="6"/>
        <v>3946.8880283540429</v>
      </c>
      <c r="L22" s="39">
        <f t="shared" si="7"/>
        <v>3757.4457345118331</v>
      </c>
      <c r="M22" s="37">
        <f t="shared" si="8"/>
        <v>-3718.4411385505246</v>
      </c>
      <c r="N22" s="38">
        <f t="shared" si="9"/>
        <v>-3946.8880283540429</v>
      </c>
      <c r="O22" s="39">
        <f t="shared" si="10"/>
        <v>-3757.4457345118331</v>
      </c>
      <c r="P22" s="136" t="s">
        <v>79</v>
      </c>
      <c r="Q22" s="136" t="s">
        <v>79</v>
      </c>
      <c r="R22" s="136" t="s">
        <v>79</v>
      </c>
      <c r="S22" s="140"/>
      <c r="T22" s="141"/>
      <c r="U22" s="142"/>
    </row>
    <row r="23" spans="1:22" ht="19.5">
      <c r="A23" s="115">
        <v>15</v>
      </c>
      <c r="B23" s="101">
        <v>43851</v>
      </c>
      <c r="C23" s="102">
        <v>2</v>
      </c>
      <c r="D23" s="103">
        <v>-1</v>
      </c>
      <c r="E23" s="95">
        <v>-1</v>
      </c>
      <c r="F23" s="59">
        <v>-1</v>
      </c>
      <c r="G23" s="18">
        <f t="shared" si="2"/>
        <v>116622.70890873963</v>
      </c>
      <c r="H23" s="18">
        <f t="shared" si="3"/>
        <v>123787.56486261064</v>
      </c>
      <c r="I23" s="18">
        <f t="shared" si="4"/>
        <v>117846.02305340614</v>
      </c>
      <c r="J23" s="37">
        <f t="shared" si="5"/>
        <v>3606.8879043940092</v>
      </c>
      <c r="K23" s="38">
        <f t="shared" si="6"/>
        <v>3828.4813875034215</v>
      </c>
      <c r="L23" s="39">
        <f t="shared" si="7"/>
        <v>3644.7223624764783</v>
      </c>
      <c r="M23" s="37">
        <f t="shared" si="8"/>
        <v>-3606.8879043940092</v>
      </c>
      <c r="N23" s="38">
        <f t="shared" si="9"/>
        <v>-3828.4813875034215</v>
      </c>
      <c r="O23" s="39">
        <f t="shared" si="10"/>
        <v>-3644.7223624764783</v>
      </c>
      <c r="P23" s="136" t="s">
        <v>79</v>
      </c>
      <c r="Q23" s="136" t="s">
        <v>79</v>
      </c>
      <c r="R23" s="136" t="s">
        <v>79</v>
      </c>
      <c r="S23" s="140"/>
      <c r="T23" s="141"/>
      <c r="U23" s="142"/>
    </row>
    <row r="24" spans="1:22" ht="19.5">
      <c r="A24" s="115">
        <v>16</v>
      </c>
      <c r="B24" s="101">
        <v>43850</v>
      </c>
      <c r="C24" s="102">
        <v>2</v>
      </c>
      <c r="D24" s="103">
        <v>-1</v>
      </c>
      <c r="E24" s="95">
        <v>-1</v>
      </c>
      <c r="F24" s="59">
        <v>-1</v>
      </c>
      <c r="G24" s="18">
        <f t="shared" si="2"/>
        <v>113124.02764147744</v>
      </c>
      <c r="H24" s="18">
        <f t="shared" si="3"/>
        <v>120073.93791673232</v>
      </c>
      <c r="I24" s="18">
        <f t="shared" si="4"/>
        <v>114310.64236180396</v>
      </c>
      <c r="J24" s="37">
        <f t="shared" si="5"/>
        <v>3498.6812672621886</v>
      </c>
      <c r="K24" s="38">
        <f t="shared" si="6"/>
        <v>3713.626945878319</v>
      </c>
      <c r="L24" s="39">
        <f t="shared" si="7"/>
        <v>3535.380691602184</v>
      </c>
      <c r="M24" s="37">
        <f t="shared" si="8"/>
        <v>-3498.6812672621886</v>
      </c>
      <c r="N24" s="38">
        <f t="shared" si="9"/>
        <v>-3713.626945878319</v>
      </c>
      <c r="O24" s="39">
        <f t="shared" si="10"/>
        <v>-3535.380691602184</v>
      </c>
      <c r="P24" s="136" t="s">
        <v>79</v>
      </c>
      <c r="Q24" s="136" t="s">
        <v>79</v>
      </c>
      <c r="R24" s="136" t="s">
        <v>79</v>
      </c>
      <c r="S24" s="140"/>
      <c r="T24" s="141"/>
      <c r="U24" s="142"/>
    </row>
    <row r="25" spans="1:22" ht="19.5">
      <c r="A25" s="115">
        <v>17</v>
      </c>
      <c r="B25" s="157">
        <v>43830</v>
      </c>
      <c r="C25" s="102">
        <v>1</v>
      </c>
      <c r="D25" s="103">
        <v>-1</v>
      </c>
      <c r="E25" s="95">
        <v>-1</v>
      </c>
      <c r="F25" s="59">
        <v>-1</v>
      </c>
      <c r="G25" s="18">
        <f t="shared" si="2"/>
        <v>109730.30681223312</v>
      </c>
      <c r="H25" s="18">
        <f t="shared" si="3"/>
        <v>116471.71977923035</v>
      </c>
      <c r="I25" s="18">
        <f t="shared" si="4"/>
        <v>110881.32309094984</v>
      </c>
      <c r="J25" s="37">
        <f t="shared" si="5"/>
        <v>3393.7208292443233</v>
      </c>
      <c r="K25" s="38">
        <f t="shared" si="6"/>
        <v>3602.2181375019695</v>
      </c>
      <c r="L25" s="39">
        <f t="shared" si="7"/>
        <v>3429.3192708541187</v>
      </c>
      <c r="M25" s="37">
        <f t="shared" si="8"/>
        <v>-3393.7208292443233</v>
      </c>
      <c r="N25" s="38">
        <f t="shared" si="9"/>
        <v>-3602.2181375019695</v>
      </c>
      <c r="O25" s="39">
        <f t="shared" si="10"/>
        <v>-3429.3192708541187</v>
      </c>
      <c r="P25" s="136" t="s">
        <v>79</v>
      </c>
      <c r="Q25" s="136" t="s">
        <v>79</v>
      </c>
      <c r="R25" s="136" t="s">
        <v>79</v>
      </c>
      <c r="S25" s="140"/>
      <c r="T25" s="141"/>
      <c r="U25" s="142"/>
    </row>
    <row r="26" spans="1:22" ht="19.5">
      <c r="A26" s="115">
        <v>18</v>
      </c>
      <c r="B26" s="101">
        <v>44188</v>
      </c>
      <c r="C26" s="102">
        <v>1</v>
      </c>
      <c r="D26" s="103">
        <v>1.27</v>
      </c>
      <c r="E26" s="95">
        <v>1.5</v>
      </c>
      <c r="F26" s="60">
        <v>2</v>
      </c>
      <c r="G26" s="18">
        <f t="shared" si="2"/>
        <v>113911.0315017792</v>
      </c>
      <c r="H26" s="18">
        <f t="shared" si="3"/>
        <v>121712.94716929572</v>
      </c>
      <c r="I26" s="18">
        <f t="shared" si="4"/>
        <v>117534.20247640683</v>
      </c>
      <c r="J26" s="37">
        <f t="shared" si="5"/>
        <v>3291.9092043669934</v>
      </c>
      <c r="K26" s="38">
        <f t="shared" si="6"/>
        <v>3494.1515933769101</v>
      </c>
      <c r="L26" s="39">
        <f t="shared" si="7"/>
        <v>3326.4396927284952</v>
      </c>
      <c r="M26" s="37">
        <f t="shared" si="8"/>
        <v>4180.7246895460821</v>
      </c>
      <c r="N26" s="38">
        <f t="shared" si="9"/>
        <v>5241.2273900653654</v>
      </c>
      <c r="O26" s="39">
        <f t="shared" si="10"/>
        <v>6652.8793854569903</v>
      </c>
      <c r="P26" s="136" t="s">
        <v>78</v>
      </c>
      <c r="Q26" s="136" t="s">
        <v>78</v>
      </c>
      <c r="R26" s="136" t="s">
        <v>78</v>
      </c>
      <c r="S26" s="140"/>
      <c r="T26" s="141"/>
      <c r="U26" s="142"/>
    </row>
    <row r="27" spans="1:22" ht="19.5">
      <c r="A27" s="115">
        <v>19</v>
      </c>
      <c r="B27" s="101">
        <v>44176</v>
      </c>
      <c r="C27" s="102">
        <v>2</v>
      </c>
      <c r="D27" s="103">
        <v>-1</v>
      </c>
      <c r="E27" s="95">
        <v>-1</v>
      </c>
      <c r="F27" s="59">
        <v>-1</v>
      </c>
      <c r="G27" s="18">
        <f t="shared" si="2"/>
        <v>110493.70055672583</v>
      </c>
      <c r="H27" s="18">
        <f t="shared" si="3"/>
        <v>118061.55875421685</v>
      </c>
      <c r="I27" s="18">
        <f t="shared" si="4"/>
        <v>114008.17640211462</v>
      </c>
      <c r="J27" s="37">
        <f t="shared" si="5"/>
        <v>3417.3309450533761</v>
      </c>
      <c r="K27" s="38">
        <f t="shared" si="6"/>
        <v>3651.3884150788713</v>
      </c>
      <c r="L27" s="39">
        <f t="shared" si="7"/>
        <v>3526.0260742922051</v>
      </c>
      <c r="M27" s="37">
        <f t="shared" si="8"/>
        <v>-3417.3309450533761</v>
      </c>
      <c r="N27" s="38">
        <f t="shared" si="9"/>
        <v>-3651.3884150788713</v>
      </c>
      <c r="O27" s="39">
        <f t="shared" si="10"/>
        <v>-3526.0260742922051</v>
      </c>
      <c r="P27" s="136" t="s">
        <v>79</v>
      </c>
      <c r="Q27" s="136" t="s">
        <v>79</v>
      </c>
      <c r="R27" s="136" t="s">
        <v>79</v>
      </c>
      <c r="S27" s="140"/>
      <c r="T27" s="141"/>
      <c r="U27" s="142"/>
    </row>
    <row r="28" spans="1:22" ht="19.5">
      <c r="A28" s="115">
        <v>20</v>
      </c>
      <c r="B28" s="101">
        <v>44170</v>
      </c>
      <c r="C28" s="102">
        <v>1</v>
      </c>
      <c r="D28" s="103">
        <v>1.27</v>
      </c>
      <c r="E28" s="95">
        <v>1.5</v>
      </c>
      <c r="F28" s="60">
        <v>2</v>
      </c>
      <c r="G28" s="18">
        <f>IF(D28="","",G27+M28)</f>
        <v>114703.51054793708</v>
      </c>
      <c r="H28" s="18">
        <f t="shared" si="3"/>
        <v>123374.32889815661</v>
      </c>
      <c r="I28" s="18">
        <f t="shared" si="4"/>
        <v>120848.6669862415</v>
      </c>
      <c r="J28" s="37">
        <f t="shared" si="5"/>
        <v>3314.8110167017749</v>
      </c>
      <c r="K28" s="38">
        <f t="shared" si="6"/>
        <v>3541.8467626265056</v>
      </c>
      <c r="L28" s="39">
        <f t="shared" si="7"/>
        <v>3420.2452920634387</v>
      </c>
      <c r="M28" s="37">
        <f t="shared" si="8"/>
        <v>4209.8099912112539</v>
      </c>
      <c r="N28" s="38">
        <f t="shared" si="9"/>
        <v>5312.7701439397588</v>
      </c>
      <c r="O28" s="39">
        <f t="shared" si="10"/>
        <v>6840.4905841268774</v>
      </c>
      <c r="P28" s="136" t="s">
        <v>78</v>
      </c>
      <c r="Q28" s="136" t="s">
        <v>78</v>
      </c>
      <c r="R28" s="136" t="s">
        <v>78</v>
      </c>
      <c r="S28" s="140"/>
      <c r="T28" s="141"/>
      <c r="U28" s="142"/>
    </row>
    <row r="29" spans="1:22" ht="19.5">
      <c r="A29" s="115">
        <v>21</v>
      </c>
      <c r="B29" s="101">
        <v>44169</v>
      </c>
      <c r="C29" s="102">
        <v>1</v>
      </c>
      <c r="D29" s="103">
        <v>1.27</v>
      </c>
      <c r="E29" s="95">
        <v>1.5</v>
      </c>
      <c r="F29" s="60">
        <v>2</v>
      </c>
      <c r="G29" s="18">
        <f t="shared" ref="G29:I30" si="13">IF(D29="","",G28+M29)</f>
        <v>119073.71429981348</v>
      </c>
      <c r="H29" s="18">
        <f t="shared" si="13"/>
        <v>128926.17369857366</v>
      </c>
      <c r="I29" s="18">
        <f t="shared" si="13"/>
        <v>128099.58700541599</v>
      </c>
      <c r="J29" s="37">
        <f t="shared" si="5"/>
        <v>3441.1053164381124</v>
      </c>
      <c r="K29" s="38">
        <f t="shared" si="6"/>
        <v>3701.2298669446982</v>
      </c>
      <c r="L29" s="39">
        <f t="shared" si="7"/>
        <v>3625.4600095872447</v>
      </c>
      <c r="M29" s="37">
        <f t="shared" ref="M29:O30" si="14">IF(D29="","",J29*D29)</f>
        <v>4370.2037518764027</v>
      </c>
      <c r="N29" s="38">
        <f t="shared" si="14"/>
        <v>5551.8448004170477</v>
      </c>
      <c r="O29" s="39">
        <f t="shared" si="14"/>
        <v>7250.9200191744894</v>
      </c>
      <c r="P29" s="136" t="s">
        <v>78</v>
      </c>
      <c r="Q29" s="136" t="s">
        <v>78</v>
      </c>
      <c r="R29" s="136" t="s">
        <v>78</v>
      </c>
      <c r="S29" s="140"/>
      <c r="T29" s="141"/>
      <c r="U29" s="142"/>
    </row>
    <row r="30" spans="1:22" ht="19.5">
      <c r="A30" s="115">
        <v>22</v>
      </c>
      <c r="B30" s="101">
        <v>44142</v>
      </c>
      <c r="C30" s="102">
        <v>2</v>
      </c>
      <c r="D30" s="103">
        <v>1.27</v>
      </c>
      <c r="E30" s="95">
        <v>-1</v>
      </c>
      <c r="F30" s="59">
        <v>-1</v>
      </c>
      <c r="G30" s="18">
        <f t="shared" si="13"/>
        <v>123610.42281463637</v>
      </c>
      <c r="H30" s="18">
        <f t="shared" si="13"/>
        <v>125058.38848761645</v>
      </c>
      <c r="I30" s="18">
        <f t="shared" si="13"/>
        <v>124256.59939525351</v>
      </c>
      <c r="J30" s="37">
        <f t="shared" si="5"/>
        <v>3572.2114289944043</v>
      </c>
      <c r="K30" s="38">
        <f t="shared" si="6"/>
        <v>3867.78521095721</v>
      </c>
      <c r="L30" s="39">
        <f t="shared" si="7"/>
        <v>3842.9876101624795</v>
      </c>
      <c r="M30" s="37">
        <f t="shared" si="14"/>
        <v>4536.7085148228934</v>
      </c>
      <c r="N30" s="38">
        <f t="shared" si="14"/>
        <v>-3867.78521095721</v>
      </c>
      <c r="O30" s="39">
        <f t="shared" si="14"/>
        <v>-3842.9876101624795</v>
      </c>
      <c r="P30" s="136" t="s">
        <v>78</v>
      </c>
      <c r="Q30" s="136" t="s">
        <v>79</v>
      </c>
      <c r="R30" s="136" t="s">
        <v>79</v>
      </c>
      <c r="S30" s="140"/>
      <c r="T30" s="141"/>
      <c r="U30" s="142"/>
    </row>
    <row r="31" spans="1:22" ht="19.5">
      <c r="A31" s="115">
        <v>23</v>
      </c>
      <c r="B31" s="101">
        <v>44121</v>
      </c>
      <c r="C31" s="102">
        <v>1</v>
      </c>
      <c r="D31" s="103">
        <v>1.27</v>
      </c>
      <c r="E31" s="95">
        <v>1.5</v>
      </c>
      <c r="F31" s="60">
        <v>2</v>
      </c>
      <c r="G31" s="18">
        <f t="shared" si="2"/>
        <v>128319.97992387402</v>
      </c>
      <c r="H31" s="18">
        <f t="shared" si="3"/>
        <v>130686.01596955919</v>
      </c>
      <c r="I31" s="18">
        <f t="shared" si="4"/>
        <v>131711.99535896871</v>
      </c>
      <c r="J31" s="37">
        <f t="shared" si="5"/>
        <v>3708.3126844390913</v>
      </c>
      <c r="K31" s="38">
        <f t="shared" si="6"/>
        <v>3751.7516546284933</v>
      </c>
      <c r="L31" s="39">
        <f t="shared" si="7"/>
        <v>3727.6979818576051</v>
      </c>
      <c r="M31" s="37">
        <f t="shared" si="8"/>
        <v>4709.5571092376458</v>
      </c>
      <c r="N31" s="38">
        <f t="shared" si="9"/>
        <v>5627.6274819427399</v>
      </c>
      <c r="O31" s="39">
        <f t="shared" si="10"/>
        <v>7455.3959637152102</v>
      </c>
      <c r="P31" s="136" t="s">
        <v>78</v>
      </c>
      <c r="Q31" s="136" t="s">
        <v>78</v>
      </c>
      <c r="R31" s="136" t="s">
        <v>78</v>
      </c>
      <c r="S31" s="140"/>
      <c r="T31" s="141"/>
      <c r="U31" s="142"/>
    </row>
    <row r="32" spans="1:22" ht="19.5">
      <c r="A32" s="115">
        <v>24</v>
      </c>
      <c r="B32" s="101">
        <v>44107</v>
      </c>
      <c r="C32" s="102">
        <v>1</v>
      </c>
      <c r="D32" s="103">
        <v>-1</v>
      </c>
      <c r="E32" s="95">
        <v>-1</v>
      </c>
      <c r="F32" s="59">
        <v>-1</v>
      </c>
      <c r="G32" s="18">
        <f t="shared" si="2"/>
        <v>124470.38052615781</v>
      </c>
      <c r="H32" s="18">
        <f t="shared" si="3"/>
        <v>126765.43549047242</v>
      </c>
      <c r="I32" s="18">
        <f t="shared" si="4"/>
        <v>127760.63549819964</v>
      </c>
      <c r="J32" s="37">
        <f t="shared" si="5"/>
        <v>3849.5993977162207</v>
      </c>
      <c r="K32" s="38">
        <f t="shared" si="6"/>
        <v>3920.5804790867755</v>
      </c>
      <c r="L32" s="39">
        <f t="shared" si="7"/>
        <v>3951.359860769061</v>
      </c>
      <c r="M32" s="37">
        <f t="shared" si="8"/>
        <v>-3849.5993977162207</v>
      </c>
      <c r="N32" s="38">
        <f t="shared" si="9"/>
        <v>-3920.5804790867755</v>
      </c>
      <c r="O32" s="39">
        <f t="shared" si="10"/>
        <v>-3951.359860769061</v>
      </c>
      <c r="P32" s="136" t="s">
        <v>79</v>
      </c>
      <c r="Q32" s="136" t="s">
        <v>79</v>
      </c>
      <c r="R32" s="136" t="s">
        <v>79</v>
      </c>
      <c r="S32" s="140"/>
      <c r="T32" s="141"/>
      <c r="U32" s="142"/>
    </row>
    <row r="33" spans="1:21" ht="19.5">
      <c r="A33" s="115">
        <v>25</v>
      </c>
      <c r="B33" s="101">
        <v>44105</v>
      </c>
      <c r="C33" s="102">
        <v>2</v>
      </c>
      <c r="D33" s="103">
        <v>-1</v>
      </c>
      <c r="E33" s="95">
        <v>-1</v>
      </c>
      <c r="F33" s="59">
        <v>-1</v>
      </c>
      <c r="G33" s="18">
        <f t="shared" ref="G33:I34" si="15">IF(D33="","",G32+M33)</f>
        <v>120736.26911037308</v>
      </c>
      <c r="H33" s="18">
        <f t="shared" si="15"/>
        <v>122962.47242575824</v>
      </c>
      <c r="I33" s="18">
        <f t="shared" si="15"/>
        <v>123927.81643325365</v>
      </c>
      <c r="J33" s="37">
        <f t="shared" si="5"/>
        <v>3734.1114157847342</v>
      </c>
      <c r="K33" s="38">
        <f t="shared" si="6"/>
        <v>3802.9630647141726</v>
      </c>
      <c r="L33" s="39">
        <f t="shared" si="7"/>
        <v>3832.8190649459889</v>
      </c>
      <c r="M33" s="37">
        <f t="shared" ref="M33:O34" si="16">IF(D33="","",J33*D33)</f>
        <v>-3734.1114157847342</v>
      </c>
      <c r="N33" s="38">
        <f t="shared" si="16"/>
        <v>-3802.9630647141726</v>
      </c>
      <c r="O33" s="39">
        <f t="shared" si="16"/>
        <v>-3832.8190649459889</v>
      </c>
      <c r="P33" s="136" t="s">
        <v>79</v>
      </c>
      <c r="Q33" s="136" t="s">
        <v>79</v>
      </c>
      <c r="R33" s="136" t="s">
        <v>79</v>
      </c>
      <c r="S33" s="140"/>
      <c r="T33" s="141"/>
      <c r="U33" s="142"/>
    </row>
    <row r="34" spans="1:21" ht="19.5">
      <c r="A34" s="115">
        <v>26</v>
      </c>
      <c r="B34" s="101">
        <v>44100</v>
      </c>
      <c r="C34" s="102">
        <v>1</v>
      </c>
      <c r="D34" s="103">
        <v>-1</v>
      </c>
      <c r="E34" s="95">
        <v>-1</v>
      </c>
      <c r="F34" s="59">
        <v>-1</v>
      </c>
      <c r="G34" s="18">
        <f t="shared" si="15"/>
        <v>117114.18103706188</v>
      </c>
      <c r="H34" s="18">
        <f t="shared" si="15"/>
        <v>119273.5982529855</v>
      </c>
      <c r="I34" s="18">
        <f t="shared" si="15"/>
        <v>120209.98194025604</v>
      </c>
      <c r="J34" s="37">
        <f t="shared" si="5"/>
        <v>3622.0880733111921</v>
      </c>
      <c r="K34" s="38">
        <f t="shared" si="6"/>
        <v>3688.874172772747</v>
      </c>
      <c r="L34" s="39">
        <f t="shared" si="7"/>
        <v>3717.8344929976097</v>
      </c>
      <c r="M34" s="37">
        <f t="shared" si="16"/>
        <v>-3622.0880733111921</v>
      </c>
      <c r="N34" s="38">
        <f t="shared" si="16"/>
        <v>-3688.874172772747</v>
      </c>
      <c r="O34" s="39">
        <f t="shared" si="16"/>
        <v>-3717.8344929976097</v>
      </c>
      <c r="P34" s="136" t="s">
        <v>79</v>
      </c>
      <c r="Q34" s="136" t="s">
        <v>79</v>
      </c>
      <c r="R34" s="136" t="s">
        <v>79</v>
      </c>
      <c r="S34" s="140"/>
      <c r="T34" s="141"/>
      <c r="U34" s="142"/>
    </row>
    <row r="35" spans="1:21" ht="19.5">
      <c r="A35" s="115">
        <v>27</v>
      </c>
      <c r="B35" s="101">
        <v>44094</v>
      </c>
      <c r="C35" s="102">
        <v>2</v>
      </c>
      <c r="D35" s="103">
        <v>-1</v>
      </c>
      <c r="E35" s="95">
        <v>-1</v>
      </c>
      <c r="F35" s="59">
        <v>-1</v>
      </c>
      <c r="G35" s="18">
        <f t="shared" si="2"/>
        <v>113600.75560595002</v>
      </c>
      <c r="H35" s="18">
        <f t="shared" si="3"/>
        <v>115695.39030539594</v>
      </c>
      <c r="I35" s="18">
        <f t="shared" si="4"/>
        <v>116603.68248204836</v>
      </c>
      <c r="J35" s="37">
        <f t="shared" si="5"/>
        <v>3513.4254311118561</v>
      </c>
      <c r="K35" s="38">
        <f t="shared" si="6"/>
        <v>3578.2079475895648</v>
      </c>
      <c r="L35" s="39">
        <f t="shared" si="7"/>
        <v>3606.2994582076813</v>
      </c>
      <c r="M35" s="37">
        <f t="shared" si="8"/>
        <v>-3513.4254311118561</v>
      </c>
      <c r="N35" s="38">
        <f t="shared" si="9"/>
        <v>-3578.2079475895648</v>
      </c>
      <c r="O35" s="39">
        <f t="shared" si="10"/>
        <v>-3606.2994582076813</v>
      </c>
      <c r="P35" s="136" t="s">
        <v>79</v>
      </c>
      <c r="Q35" s="136" t="s">
        <v>79</v>
      </c>
      <c r="R35" s="136" t="s">
        <v>79</v>
      </c>
      <c r="S35" s="140"/>
      <c r="T35" s="141"/>
      <c r="U35" s="142"/>
    </row>
    <row r="36" spans="1:21" ht="19.5">
      <c r="A36" s="115">
        <v>28</v>
      </c>
      <c r="B36" s="101">
        <v>44063</v>
      </c>
      <c r="C36" s="102">
        <v>2</v>
      </c>
      <c r="D36" s="103">
        <v>-1</v>
      </c>
      <c r="E36" s="95">
        <v>-1</v>
      </c>
      <c r="F36" s="59">
        <v>-1</v>
      </c>
      <c r="G36" s="18">
        <f t="shared" ref="G36:I37" si="17">IF(D36="","",G35+M36)</f>
        <v>110192.73293777152</v>
      </c>
      <c r="H36" s="18">
        <f t="shared" si="17"/>
        <v>112224.52859623406</v>
      </c>
      <c r="I36" s="18">
        <f t="shared" si="17"/>
        <v>113105.5720075869</v>
      </c>
      <c r="J36" s="37">
        <f t="shared" si="5"/>
        <v>3408.0226681785007</v>
      </c>
      <c r="K36" s="38">
        <f t="shared" si="6"/>
        <v>3470.861709161878</v>
      </c>
      <c r="L36" s="39">
        <f t="shared" si="7"/>
        <v>3498.1104744614508</v>
      </c>
      <c r="M36" s="37">
        <f t="shared" ref="M36:O37" si="18">IF(D36="","",J36*D36)</f>
        <v>-3408.0226681785007</v>
      </c>
      <c r="N36" s="38">
        <f t="shared" si="18"/>
        <v>-3470.861709161878</v>
      </c>
      <c r="O36" s="39">
        <f t="shared" si="18"/>
        <v>-3498.1104744614508</v>
      </c>
      <c r="P36" s="136" t="s">
        <v>79</v>
      </c>
      <c r="Q36" s="136" t="s">
        <v>79</v>
      </c>
      <c r="R36" s="136" t="s">
        <v>79</v>
      </c>
      <c r="S36" s="140"/>
      <c r="T36" s="141"/>
      <c r="U36" s="142"/>
    </row>
    <row r="37" spans="1:21" ht="19.5">
      <c r="A37" s="115">
        <v>29</v>
      </c>
      <c r="B37" s="101">
        <v>44090</v>
      </c>
      <c r="C37" s="102">
        <v>2</v>
      </c>
      <c r="D37" s="103">
        <v>1.27</v>
      </c>
      <c r="E37" s="95">
        <v>1.5</v>
      </c>
      <c r="F37" s="60">
        <v>2</v>
      </c>
      <c r="G37" s="18">
        <f t="shared" si="17"/>
        <v>114391.07606270062</v>
      </c>
      <c r="H37" s="18">
        <f t="shared" si="17"/>
        <v>117274.63238306459</v>
      </c>
      <c r="I37" s="18">
        <f t="shared" si="17"/>
        <v>119891.90632804211</v>
      </c>
      <c r="J37" s="37">
        <f t="shared" si="5"/>
        <v>3305.7819881331457</v>
      </c>
      <c r="K37" s="38">
        <f t="shared" si="6"/>
        <v>3366.7358578870217</v>
      </c>
      <c r="L37" s="39">
        <f t="shared" si="7"/>
        <v>3393.1671602276069</v>
      </c>
      <c r="M37" s="37">
        <f t="shared" si="18"/>
        <v>4198.3431249290952</v>
      </c>
      <c r="N37" s="38">
        <f t="shared" si="18"/>
        <v>5050.103786830532</v>
      </c>
      <c r="O37" s="39">
        <f t="shared" si="18"/>
        <v>6786.3343204552139</v>
      </c>
      <c r="P37" s="136" t="s">
        <v>78</v>
      </c>
      <c r="Q37" s="136" t="s">
        <v>78</v>
      </c>
      <c r="R37" s="136" t="s">
        <v>78</v>
      </c>
      <c r="S37" s="140"/>
      <c r="T37" s="141"/>
      <c r="U37" s="142"/>
    </row>
    <row r="38" spans="1:21" ht="19.5">
      <c r="A38" s="115">
        <v>30</v>
      </c>
      <c r="B38" s="101">
        <v>44055</v>
      </c>
      <c r="C38" s="102">
        <v>2</v>
      </c>
      <c r="D38" s="103">
        <v>1.27</v>
      </c>
      <c r="E38" s="95">
        <v>1.5</v>
      </c>
      <c r="F38" s="60">
        <v>2</v>
      </c>
      <c r="G38" s="18">
        <f t="shared" ref="G38:I38" si="19">IF(D38="","",G37+M38)</f>
        <v>118749.37606068952</v>
      </c>
      <c r="H38" s="18">
        <f t="shared" si="19"/>
        <v>122551.99084030249</v>
      </c>
      <c r="I38" s="18">
        <f t="shared" si="19"/>
        <v>127085.42070772464</v>
      </c>
      <c r="J38" s="37">
        <f t="shared" si="5"/>
        <v>3431.7322818810185</v>
      </c>
      <c r="K38" s="38">
        <f t="shared" si="6"/>
        <v>3518.2389714919373</v>
      </c>
      <c r="L38" s="39">
        <f t="shared" si="7"/>
        <v>3596.757189841263</v>
      </c>
      <c r="M38" s="37">
        <f t="shared" ref="M38:O38" si="20">IF(D38="","",J38*D38)</f>
        <v>4358.2999979888937</v>
      </c>
      <c r="N38" s="38">
        <f t="shared" si="20"/>
        <v>5277.3584572379059</v>
      </c>
      <c r="O38" s="39">
        <f t="shared" si="20"/>
        <v>7193.5143796825259</v>
      </c>
      <c r="P38" s="136" t="s">
        <v>78</v>
      </c>
      <c r="Q38" s="136" t="s">
        <v>78</v>
      </c>
      <c r="R38" s="136" t="s">
        <v>78</v>
      </c>
      <c r="S38" s="140"/>
      <c r="T38" s="141"/>
      <c r="U38" s="142"/>
    </row>
    <row r="39" spans="1:21" ht="19.5">
      <c r="A39" s="115">
        <v>31</v>
      </c>
      <c r="B39" s="101">
        <v>44037</v>
      </c>
      <c r="C39" s="102">
        <v>2</v>
      </c>
      <c r="D39" s="103">
        <v>1.27</v>
      </c>
      <c r="E39" s="95">
        <v>1.5</v>
      </c>
      <c r="F39" s="60">
        <v>2</v>
      </c>
      <c r="G39" s="18">
        <f t="shared" si="2"/>
        <v>123273.72728860179</v>
      </c>
      <c r="H39" s="18">
        <f t="shared" si="3"/>
        <v>128066.8304281161</v>
      </c>
      <c r="I39" s="96">
        <f t="shared" si="4"/>
        <v>134710.54595018813</v>
      </c>
      <c r="J39" s="37">
        <f t="shared" si="5"/>
        <v>3562.4812818206856</v>
      </c>
      <c r="K39" s="38">
        <f t="shared" si="6"/>
        <v>3676.5597252090747</v>
      </c>
      <c r="L39" s="39">
        <f t="shared" si="7"/>
        <v>3812.5626212317388</v>
      </c>
      <c r="M39" s="37">
        <f t="shared" si="8"/>
        <v>4524.3512279122706</v>
      </c>
      <c r="N39" s="38">
        <f t="shared" si="9"/>
        <v>5514.8395878136125</v>
      </c>
      <c r="O39" s="39">
        <f t="shared" si="10"/>
        <v>7625.1252424634777</v>
      </c>
      <c r="P39" s="136" t="s">
        <v>78</v>
      </c>
      <c r="Q39" s="136" t="s">
        <v>78</v>
      </c>
      <c r="R39" s="136" t="s">
        <v>78</v>
      </c>
      <c r="S39" s="140"/>
      <c r="T39" s="141"/>
      <c r="U39" s="142"/>
    </row>
    <row r="40" spans="1:21" ht="19.5">
      <c r="A40" s="115">
        <v>32</v>
      </c>
      <c r="B40" s="101">
        <v>44034</v>
      </c>
      <c r="C40" s="102">
        <v>1</v>
      </c>
      <c r="D40" s="103">
        <v>-1</v>
      </c>
      <c r="E40" s="95">
        <v>-1</v>
      </c>
      <c r="F40" s="59">
        <v>-1</v>
      </c>
      <c r="G40" s="18">
        <f t="shared" si="2"/>
        <v>119575.51546994374</v>
      </c>
      <c r="H40" s="18">
        <f t="shared" si="3"/>
        <v>124224.82551527262</v>
      </c>
      <c r="I40" s="18">
        <f t="shared" si="4"/>
        <v>130669.22957168249</v>
      </c>
      <c r="J40" s="37">
        <f t="shared" si="5"/>
        <v>3698.2118186580537</v>
      </c>
      <c r="K40" s="38">
        <f t="shared" si="6"/>
        <v>3842.0049128434825</v>
      </c>
      <c r="L40" s="39">
        <f t="shared" si="7"/>
        <v>4041.3163785056436</v>
      </c>
      <c r="M40" s="37">
        <f t="shared" si="8"/>
        <v>-3698.2118186580537</v>
      </c>
      <c r="N40" s="38">
        <f t="shared" si="9"/>
        <v>-3842.0049128434825</v>
      </c>
      <c r="O40" s="39">
        <f t="shared" si="10"/>
        <v>-4041.3163785056436</v>
      </c>
      <c r="P40" s="136" t="s">
        <v>79</v>
      </c>
      <c r="Q40" s="136" t="s">
        <v>79</v>
      </c>
      <c r="R40" s="136" t="s">
        <v>79</v>
      </c>
      <c r="S40" s="140"/>
      <c r="T40" s="141"/>
      <c r="U40" s="142"/>
    </row>
    <row r="41" spans="1:21" ht="19.5">
      <c r="A41" s="115">
        <v>33</v>
      </c>
      <c r="B41" s="101">
        <v>44024</v>
      </c>
      <c r="C41" s="102">
        <v>1</v>
      </c>
      <c r="D41" s="103">
        <v>1.27</v>
      </c>
      <c r="E41" s="95">
        <v>1.5</v>
      </c>
      <c r="F41" s="59">
        <v>2</v>
      </c>
      <c r="G41" s="18">
        <f t="shared" si="2"/>
        <v>124131.34260934859</v>
      </c>
      <c r="H41" s="18">
        <f t="shared" si="3"/>
        <v>129814.94266345989</v>
      </c>
      <c r="I41" s="18">
        <f t="shared" si="4"/>
        <v>138509.38334598343</v>
      </c>
      <c r="J41" s="37">
        <f t="shared" si="5"/>
        <v>3587.2654640983119</v>
      </c>
      <c r="K41" s="38">
        <f t="shared" si="6"/>
        <v>3726.7447654581783</v>
      </c>
      <c r="L41" s="39">
        <f t="shared" si="7"/>
        <v>3920.0768871504747</v>
      </c>
      <c r="M41" s="37">
        <f t="shared" si="8"/>
        <v>4555.8271394048561</v>
      </c>
      <c r="N41" s="38">
        <f t="shared" si="9"/>
        <v>5590.117148187268</v>
      </c>
      <c r="O41" s="39">
        <f t="shared" si="10"/>
        <v>7840.1537743009494</v>
      </c>
      <c r="P41" s="136" t="s">
        <v>78</v>
      </c>
      <c r="Q41" s="136" t="s">
        <v>78</v>
      </c>
      <c r="R41" s="136" t="s">
        <v>78</v>
      </c>
      <c r="S41" s="140"/>
      <c r="T41" s="141"/>
      <c r="U41" s="142"/>
    </row>
    <row r="42" spans="1:21" ht="19.5">
      <c r="A42" s="115">
        <v>34</v>
      </c>
      <c r="B42" s="101">
        <v>44024</v>
      </c>
      <c r="C42" s="102">
        <v>1</v>
      </c>
      <c r="D42" s="103">
        <v>1.27</v>
      </c>
      <c r="E42" s="95">
        <v>1.5</v>
      </c>
      <c r="F42" s="60">
        <v>2</v>
      </c>
      <c r="G42" s="18">
        <f t="shared" si="2"/>
        <v>128860.74676276477</v>
      </c>
      <c r="H42" s="18">
        <f t="shared" si="3"/>
        <v>135656.61508331558</v>
      </c>
      <c r="I42" s="18">
        <f t="shared" si="4"/>
        <v>146819.94634674242</v>
      </c>
      <c r="J42" s="37">
        <f t="shared" si="5"/>
        <v>3723.9402782804577</v>
      </c>
      <c r="K42" s="38">
        <f t="shared" si="6"/>
        <v>3894.4482799037964</v>
      </c>
      <c r="L42" s="39">
        <f t="shared" si="7"/>
        <v>4155.2815003795031</v>
      </c>
      <c r="M42" s="37">
        <f>IF(D42="","",J42*D42)</f>
        <v>4729.4041534161815</v>
      </c>
      <c r="N42" s="38">
        <f t="shared" si="9"/>
        <v>5841.6724198556949</v>
      </c>
      <c r="O42" s="39">
        <f t="shared" si="10"/>
        <v>8310.5630007590062</v>
      </c>
      <c r="P42" s="136" t="s">
        <v>78</v>
      </c>
      <c r="Q42" s="136" t="s">
        <v>78</v>
      </c>
      <c r="R42" s="136" t="s">
        <v>78</v>
      </c>
      <c r="S42" s="140"/>
      <c r="T42" s="141"/>
      <c r="U42" s="142"/>
    </row>
    <row r="43" spans="1:21" ht="19.5">
      <c r="A43" s="116">
        <v>35</v>
      </c>
      <c r="B43" s="101">
        <v>44021</v>
      </c>
      <c r="C43" s="102">
        <v>2</v>
      </c>
      <c r="D43" s="103">
        <v>1.27</v>
      </c>
      <c r="E43" s="95">
        <v>-1</v>
      </c>
      <c r="F43" s="59">
        <v>-1</v>
      </c>
      <c r="G43" s="18">
        <f>IF(D43="","",G42+M43)</f>
        <v>133770.34121442609</v>
      </c>
      <c r="H43" s="18">
        <f>IF(E43="","",H42+N43)</f>
        <v>131586.91663081612</v>
      </c>
      <c r="I43" s="18">
        <f>IF(F43="","",I42+O43)</f>
        <v>142415.34795634015</v>
      </c>
      <c r="J43" s="37">
        <f t="shared" si="5"/>
        <v>3865.8224028829432</v>
      </c>
      <c r="K43" s="38">
        <f t="shared" si="6"/>
        <v>4069.6984524994673</v>
      </c>
      <c r="L43" s="39">
        <f t="shared" si="7"/>
        <v>4404.5983904022723</v>
      </c>
      <c r="M43" s="37">
        <f t="shared" si="8"/>
        <v>4909.5944516613381</v>
      </c>
      <c r="N43" s="38">
        <f t="shared" si="9"/>
        <v>-4069.6984524994673</v>
      </c>
      <c r="O43" s="39">
        <f t="shared" si="10"/>
        <v>-4404.5983904022723</v>
      </c>
      <c r="P43" s="136" t="s">
        <v>78</v>
      </c>
      <c r="Q43" s="136" t="s">
        <v>79</v>
      </c>
      <c r="R43" s="136" t="s">
        <v>79</v>
      </c>
      <c r="S43" s="140"/>
      <c r="T43" s="141"/>
      <c r="U43" s="142"/>
    </row>
    <row r="44" spans="1:21" ht="19.5">
      <c r="A44" s="115">
        <v>36</v>
      </c>
      <c r="B44" s="101">
        <v>44016</v>
      </c>
      <c r="C44" s="102">
        <v>1</v>
      </c>
      <c r="D44" s="103">
        <v>-1</v>
      </c>
      <c r="E44" s="95">
        <v>-1</v>
      </c>
      <c r="F44" s="59">
        <v>-1</v>
      </c>
      <c r="G44" s="18">
        <f t="shared" ref="G44:G58" si="21">IF(D44="","",G43+M44)</f>
        <v>129757.23097799331</v>
      </c>
      <c r="H44" s="18">
        <f t="shared" ref="H44:H58" si="22">IF(E44="","",H43+N44)</f>
        <v>127639.30913189164</v>
      </c>
      <c r="I44" s="18">
        <f t="shared" ref="I44:I58" si="23">IF(F44="","",I43+O44)</f>
        <v>138142.88751764994</v>
      </c>
      <c r="J44" s="37">
        <f>IF(G43="","",G43*0.03)</f>
        <v>4013.1102364327826</v>
      </c>
      <c r="K44" s="38">
        <f t="shared" si="6"/>
        <v>3947.6074989244835</v>
      </c>
      <c r="L44" s="39">
        <f t="shared" si="7"/>
        <v>4272.4604386902047</v>
      </c>
      <c r="M44" s="37">
        <f>IF(D44="","",J44*D44)</f>
        <v>-4013.1102364327826</v>
      </c>
      <c r="N44" s="38">
        <f t="shared" si="9"/>
        <v>-3947.6074989244835</v>
      </c>
      <c r="O44" s="39">
        <f t="shared" si="10"/>
        <v>-4272.4604386902047</v>
      </c>
      <c r="P44" s="136" t="s">
        <v>79</v>
      </c>
      <c r="Q44" s="136" t="s">
        <v>79</v>
      </c>
      <c r="R44" s="136" t="s">
        <v>79</v>
      </c>
      <c r="S44" s="140"/>
      <c r="T44" s="141"/>
      <c r="U44" s="142"/>
    </row>
    <row r="45" spans="1:21" ht="19.5">
      <c r="A45" s="115">
        <v>37</v>
      </c>
      <c r="B45" s="101">
        <v>44010</v>
      </c>
      <c r="C45" s="102">
        <v>1</v>
      </c>
      <c r="D45" s="103">
        <v>-1</v>
      </c>
      <c r="E45" s="95">
        <v>-1</v>
      </c>
      <c r="F45" s="59">
        <v>-1</v>
      </c>
      <c r="G45" s="18">
        <f t="shared" si="21"/>
        <v>125864.51404865351</v>
      </c>
      <c r="H45" s="18">
        <f t="shared" si="22"/>
        <v>123810.12985793489</v>
      </c>
      <c r="I45" s="18">
        <f t="shared" si="23"/>
        <v>133998.60089212045</v>
      </c>
      <c r="J45" s="37">
        <f t="shared" si="5"/>
        <v>3892.7169293397992</v>
      </c>
      <c r="K45" s="38">
        <f t="shared" si="6"/>
        <v>3829.1792739567491</v>
      </c>
      <c r="L45" s="39">
        <f t="shared" si="7"/>
        <v>4144.2866255294985</v>
      </c>
      <c r="M45" s="37">
        <f t="shared" si="8"/>
        <v>-3892.7169293397992</v>
      </c>
      <c r="N45" s="38">
        <f t="shared" si="9"/>
        <v>-3829.1792739567491</v>
      </c>
      <c r="O45" s="39">
        <f t="shared" si="10"/>
        <v>-4144.2866255294985</v>
      </c>
      <c r="P45" s="136" t="s">
        <v>79</v>
      </c>
      <c r="Q45" s="136" t="s">
        <v>79</v>
      </c>
      <c r="R45" s="136" t="s">
        <v>79</v>
      </c>
      <c r="S45" s="140"/>
      <c r="T45" s="141"/>
      <c r="U45" s="142"/>
    </row>
    <row r="46" spans="1:21" ht="19.5">
      <c r="A46" s="115">
        <v>38</v>
      </c>
      <c r="B46" s="101">
        <v>44008</v>
      </c>
      <c r="C46" s="102">
        <v>1</v>
      </c>
      <c r="D46" s="103">
        <v>-1</v>
      </c>
      <c r="E46" s="95">
        <v>-1</v>
      </c>
      <c r="F46" s="59">
        <v>-1</v>
      </c>
      <c r="G46" s="18">
        <f t="shared" si="21"/>
        <v>122088.5786271939</v>
      </c>
      <c r="H46" s="18">
        <f t="shared" si="22"/>
        <v>120095.82596219685</v>
      </c>
      <c r="I46" s="18">
        <f t="shared" si="23"/>
        <v>129978.64286535683</v>
      </c>
      <c r="J46" s="37">
        <f t="shared" si="5"/>
        <v>3775.9354214596051</v>
      </c>
      <c r="K46" s="38">
        <f t="shared" si="6"/>
        <v>3714.3038957380468</v>
      </c>
      <c r="L46" s="39">
        <f t="shared" si="7"/>
        <v>4019.9580267636134</v>
      </c>
      <c r="M46" s="37">
        <f t="shared" si="8"/>
        <v>-3775.9354214596051</v>
      </c>
      <c r="N46" s="38">
        <f t="shared" si="9"/>
        <v>-3714.3038957380468</v>
      </c>
      <c r="O46" s="39">
        <f t="shared" si="10"/>
        <v>-4019.9580267636134</v>
      </c>
      <c r="P46" s="136" t="s">
        <v>79</v>
      </c>
      <c r="Q46" s="136" t="s">
        <v>79</v>
      </c>
      <c r="R46" s="136" t="s">
        <v>79</v>
      </c>
      <c r="S46" s="140"/>
      <c r="T46" s="141"/>
      <c r="U46" s="142"/>
    </row>
    <row r="47" spans="1:21" ht="19.5">
      <c r="A47" s="115">
        <v>39</v>
      </c>
      <c r="B47" s="101">
        <v>43996</v>
      </c>
      <c r="C47" s="102">
        <v>2</v>
      </c>
      <c r="D47" s="103">
        <v>1.27</v>
      </c>
      <c r="E47" s="95">
        <v>1.5</v>
      </c>
      <c r="F47" s="59">
        <v>-1</v>
      </c>
      <c r="G47" s="18">
        <f t="shared" si="21"/>
        <v>126740.15347288999</v>
      </c>
      <c r="H47" s="18">
        <f t="shared" si="22"/>
        <v>125500.1381304957</v>
      </c>
      <c r="I47" s="18">
        <f t="shared" si="23"/>
        <v>126079.28357939613</v>
      </c>
      <c r="J47" s="37">
        <f t="shared" si="5"/>
        <v>3662.6573588158167</v>
      </c>
      <c r="K47" s="38">
        <f t="shared" si="6"/>
        <v>3602.8747788659052</v>
      </c>
      <c r="L47" s="39">
        <f t="shared" si="7"/>
        <v>3899.3592859607047</v>
      </c>
      <c r="M47" s="37">
        <f t="shared" si="8"/>
        <v>4651.5748456960873</v>
      </c>
      <c r="N47" s="38">
        <f t="shared" si="9"/>
        <v>5404.3121682988576</v>
      </c>
      <c r="O47" s="39">
        <f t="shared" si="10"/>
        <v>-3899.3592859607047</v>
      </c>
      <c r="P47" s="136" t="s">
        <v>78</v>
      </c>
      <c r="Q47" s="136" t="s">
        <v>78</v>
      </c>
      <c r="R47" s="136" t="s">
        <v>79</v>
      </c>
      <c r="S47" s="140"/>
      <c r="T47" s="141"/>
      <c r="U47" s="142"/>
    </row>
    <row r="48" spans="1:21" ht="19.5">
      <c r="A48" s="115">
        <v>40</v>
      </c>
      <c r="B48" s="101">
        <v>43995</v>
      </c>
      <c r="C48" s="102">
        <v>2</v>
      </c>
      <c r="D48" s="103">
        <v>1.27</v>
      </c>
      <c r="E48" s="95">
        <v>1.5</v>
      </c>
      <c r="F48" s="59">
        <v>2</v>
      </c>
      <c r="G48" s="18">
        <f t="shared" si="21"/>
        <v>131568.9533202071</v>
      </c>
      <c r="H48" s="18">
        <f t="shared" si="22"/>
        <v>131147.644346368</v>
      </c>
      <c r="I48" s="18">
        <f t="shared" si="23"/>
        <v>133644.04059415989</v>
      </c>
      <c r="J48" s="37">
        <f t="shared" si="5"/>
        <v>3802.2046041866993</v>
      </c>
      <c r="K48" s="38">
        <f t="shared" si="6"/>
        <v>3765.0041439148708</v>
      </c>
      <c r="L48" s="39">
        <f t="shared" si="7"/>
        <v>3782.3785073818835</v>
      </c>
      <c r="M48" s="37">
        <f t="shared" si="8"/>
        <v>4828.7998473171083</v>
      </c>
      <c r="N48" s="38">
        <f t="shared" si="9"/>
        <v>5647.5062158723067</v>
      </c>
      <c r="O48" s="39">
        <f t="shared" si="10"/>
        <v>7564.7570147637671</v>
      </c>
      <c r="P48" s="136" t="s">
        <v>78</v>
      </c>
      <c r="Q48" s="136" t="s">
        <v>78</v>
      </c>
      <c r="R48" s="136" t="s">
        <v>78</v>
      </c>
      <c r="S48" s="140"/>
      <c r="T48" s="141"/>
      <c r="U48" s="142"/>
    </row>
    <row r="49" spans="1:21" ht="19.5">
      <c r="A49" s="115">
        <v>41</v>
      </c>
      <c r="B49" s="101">
        <v>43988</v>
      </c>
      <c r="C49" s="102">
        <v>1</v>
      </c>
      <c r="D49" s="103">
        <v>1.27</v>
      </c>
      <c r="E49" s="95">
        <v>1.5</v>
      </c>
      <c r="F49" s="59">
        <v>2</v>
      </c>
      <c r="G49" s="18">
        <f t="shared" si="21"/>
        <v>136581.73044170698</v>
      </c>
      <c r="H49" s="18">
        <f t="shared" si="22"/>
        <v>137049.28834195455</v>
      </c>
      <c r="I49" s="18">
        <f t="shared" si="23"/>
        <v>141662.68302980947</v>
      </c>
      <c r="J49" s="37">
        <f t="shared" si="5"/>
        <v>3947.068599606213</v>
      </c>
      <c r="K49" s="38">
        <f t="shared" si="6"/>
        <v>3934.4293303910399</v>
      </c>
      <c r="L49" s="39">
        <f t="shared" si="7"/>
        <v>4009.3212178247963</v>
      </c>
      <c r="M49" s="37">
        <f t="shared" si="8"/>
        <v>5012.7771214998902</v>
      </c>
      <c r="N49" s="38">
        <f t="shared" si="9"/>
        <v>5901.6439955865599</v>
      </c>
      <c r="O49" s="39">
        <f t="shared" si="10"/>
        <v>8018.6424356495927</v>
      </c>
      <c r="P49" s="136" t="s">
        <v>78</v>
      </c>
      <c r="Q49" s="136" t="s">
        <v>78</v>
      </c>
      <c r="R49" s="136" t="s">
        <v>78</v>
      </c>
      <c r="S49" s="140"/>
      <c r="T49" s="141"/>
      <c r="U49" s="142"/>
    </row>
    <row r="50" spans="1:21" ht="19.5">
      <c r="A50" s="115">
        <v>42</v>
      </c>
      <c r="B50" s="101">
        <v>43964</v>
      </c>
      <c r="C50" s="102">
        <v>2</v>
      </c>
      <c r="D50" s="103">
        <v>1.27</v>
      </c>
      <c r="E50" s="95">
        <v>1.5</v>
      </c>
      <c r="F50" s="59">
        <v>2</v>
      </c>
      <c r="G50" s="18">
        <f t="shared" si="21"/>
        <v>141785.49437153601</v>
      </c>
      <c r="H50" s="18">
        <f t="shared" si="22"/>
        <v>143216.50631734252</v>
      </c>
      <c r="I50" s="18">
        <f t="shared" si="23"/>
        <v>150162.44401159804</v>
      </c>
      <c r="J50" s="37">
        <f t="shared" si="5"/>
        <v>4097.4519132512096</v>
      </c>
      <c r="K50" s="38">
        <f t="shared" si="6"/>
        <v>4111.4786502586367</v>
      </c>
      <c r="L50" s="39">
        <f t="shared" si="7"/>
        <v>4249.8804908942839</v>
      </c>
      <c r="M50" s="37">
        <f t="shared" si="8"/>
        <v>5203.763929829036</v>
      </c>
      <c r="N50" s="38">
        <f t="shared" si="9"/>
        <v>6167.2179753879554</v>
      </c>
      <c r="O50" s="39">
        <f t="shared" si="10"/>
        <v>8499.7609817885677</v>
      </c>
      <c r="P50" s="136" t="s">
        <v>78</v>
      </c>
      <c r="Q50" s="136" t="s">
        <v>78</v>
      </c>
      <c r="R50" s="136" t="s">
        <v>78</v>
      </c>
      <c r="S50" s="140"/>
      <c r="T50" s="141"/>
      <c r="U50" s="142"/>
    </row>
    <row r="51" spans="1:21" ht="19.5">
      <c r="A51" s="115">
        <v>43</v>
      </c>
      <c r="B51" s="101">
        <v>43931</v>
      </c>
      <c r="C51" s="102">
        <v>1</v>
      </c>
      <c r="D51" s="103">
        <v>-1</v>
      </c>
      <c r="E51" s="95">
        <v>-1</v>
      </c>
      <c r="F51" s="59">
        <v>-1</v>
      </c>
      <c r="G51" s="18">
        <f t="shared" si="21"/>
        <v>137531.92954038995</v>
      </c>
      <c r="H51" s="18">
        <f t="shared" si="22"/>
        <v>138920.01112782225</v>
      </c>
      <c r="I51" s="18">
        <f t="shared" si="23"/>
        <v>145657.57069125009</v>
      </c>
      <c r="J51" s="37">
        <f t="shared" si="5"/>
        <v>4253.56483114608</v>
      </c>
      <c r="K51" s="38">
        <f t="shared" si="6"/>
        <v>4296.4951895202757</v>
      </c>
      <c r="L51" s="39">
        <f t="shared" si="7"/>
        <v>4504.8733203479414</v>
      </c>
      <c r="M51" s="37">
        <f t="shared" si="8"/>
        <v>-4253.56483114608</v>
      </c>
      <c r="N51" s="38">
        <f t="shared" si="9"/>
        <v>-4296.4951895202757</v>
      </c>
      <c r="O51" s="39">
        <f t="shared" si="10"/>
        <v>-4504.8733203479414</v>
      </c>
      <c r="P51" s="136" t="s">
        <v>79</v>
      </c>
      <c r="Q51" s="136" t="s">
        <v>79</v>
      </c>
      <c r="R51" s="136" t="s">
        <v>79</v>
      </c>
      <c r="S51" s="140"/>
      <c r="T51" s="141"/>
      <c r="U51" s="142"/>
    </row>
    <row r="52" spans="1:21" ht="19.5">
      <c r="A52" s="115">
        <v>44</v>
      </c>
      <c r="B52" s="101">
        <v>43926</v>
      </c>
      <c r="C52" s="102">
        <v>2</v>
      </c>
      <c r="D52" s="103">
        <v>-1</v>
      </c>
      <c r="E52" s="95">
        <v>-1</v>
      </c>
      <c r="F52" s="59">
        <v>-1</v>
      </c>
      <c r="G52" s="18">
        <f t="shared" si="21"/>
        <v>133405.97165417825</v>
      </c>
      <c r="H52" s="18">
        <f t="shared" si="22"/>
        <v>134752.41079398757</v>
      </c>
      <c r="I52" s="18">
        <f t="shared" si="23"/>
        <v>141287.84357051257</v>
      </c>
      <c r="J52" s="37">
        <f t="shared" si="5"/>
        <v>4125.9578862116978</v>
      </c>
      <c r="K52" s="38">
        <f t="shared" si="6"/>
        <v>4167.6003338346673</v>
      </c>
      <c r="L52" s="39">
        <f t="shared" si="7"/>
        <v>4369.7271207375024</v>
      </c>
      <c r="M52" s="37">
        <f t="shared" si="8"/>
        <v>-4125.9578862116978</v>
      </c>
      <c r="N52" s="38">
        <f t="shared" si="9"/>
        <v>-4167.6003338346673</v>
      </c>
      <c r="O52" s="39">
        <f t="shared" si="10"/>
        <v>-4369.7271207375024</v>
      </c>
      <c r="P52" s="136" t="s">
        <v>79</v>
      </c>
      <c r="Q52" s="136" t="s">
        <v>79</v>
      </c>
      <c r="R52" s="136" t="s">
        <v>79</v>
      </c>
      <c r="S52" s="140"/>
      <c r="T52" s="141"/>
      <c r="U52" s="142"/>
    </row>
    <row r="53" spans="1:21" ht="19.5">
      <c r="A53" s="115">
        <v>45</v>
      </c>
      <c r="B53" s="101">
        <v>43925</v>
      </c>
      <c r="C53" s="102">
        <v>1</v>
      </c>
      <c r="D53" s="103">
        <v>-1</v>
      </c>
      <c r="E53" s="95">
        <v>-1</v>
      </c>
      <c r="F53" s="59">
        <v>-1</v>
      </c>
      <c r="G53" s="18">
        <f t="shared" si="21"/>
        <v>129403.79250455291</v>
      </c>
      <c r="H53" s="18">
        <f t="shared" si="22"/>
        <v>130709.83847016795</v>
      </c>
      <c r="I53" s="18">
        <f t="shared" si="23"/>
        <v>137049.20826339719</v>
      </c>
      <c r="J53" s="37">
        <f t="shared" si="5"/>
        <v>4002.1791496253477</v>
      </c>
      <c r="K53" s="38">
        <f t="shared" si="6"/>
        <v>4042.5723238196269</v>
      </c>
      <c r="L53" s="39">
        <f t="shared" si="7"/>
        <v>4238.6353071153771</v>
      </c>
      <c r="M53" s="37">
        <f t="shared" si="8"/>
        <v>-4002.1791496253477</v>
      </c>
      <c r="N53" s="38">
        <f t="shared" si="9"/>
        <v>-4042.5723238196269</v>
      </c>
      <c r="O53" s="39">
        <f t="shared" si="10"/>
        <v>-4238.6353071153771</v>
      </c>
      <c r="P53" s="136" t="s">
        <v>79</v>
      </c>
      <c r="Q53" s="136" t="s">
        <v>79</v>
      </c>
      <c r="R53" s="136" t="s">
        <v>79</v>
      </c>
      <c r="S53" s="140"/>
      <c r="T53" s="141"/>
      <c r="U53" s="142"/>
    </row>
    <row r="54" spans="1:21" ht="19.5">
      <c r="A54" s="115">
        <v>46</v>
      </c>
      <c r="B54" s="101">
        <v>43908</v>
      </c>
      <c r="C54" s="102">
        <v>1</v>
      </c>
      <c r="D54" s="103">
        <v>-1</v>
      </c>
      <c r="E54" s="95">
        <v>-1</v>
      </c>
      <c r="F54" s="59">
        <v>-1</v>
      </c>
      <c r="G54" s="18">
        <f t="shared" si="21"/>
        <v>125521.67872941632</v>
      </c>
      <c r="H54" s="18">
        <f t="shared" si="22"/>
        <v>126788.5433160629</v>
      </c>
      <c r="I54" s="18">
        <f t="shared" si="23"/>
        <v>132937.73201549528</v>
      </c>
      <c r="J54" s="37">
        <f t="shared" si="5"/>
        <v>3882.1137751365873</v>
      </c>
      <c r="K54" s="38">
        <f t="shared" si="6"/>
        <v>3921.2951541050384</v>
      </c>
      <c r="L54" s="39">
        <f t="shared" si="7"/>
        <v>4111.4762479019155</v>
      </c>
      <c r="M54" s="37">
        <f t="shared" si="8"/>
        <v>-3882.1137751365873</v>
      </c>
      <c r="N54" s="38">
        <f t="shared" si="9"/>
        <v>-3921.2951541050384</v>
      </c>
      <c r="O54" s="39">
        <f t="shared" si="10"/>
        <v>-4111.4762479019155</v>
      </c>
      <c r="P54" s="136" t="s">
        <v>79</v>
      </c>
      <c r="Q54" s="136" t="s">
        <v>79</v>
      </c>
      <c r="R54" s="136" t="s">
        <v>79</v>
      </c>
      <c r="S54" s="140"/>
      <c r="T54" s="141"/>
      <c r="U54" s="142"/>
    </row>
    <row r="55" spans="1:21" ht="19.5">
      <c r="A55" s="115">
        <v>47</v>
      </c>
      <c r="B55" s="101">
        <v>43897</v>
      </c>
      <c r="C55" s="102">
        <v>2</v>
      </c>
      <c r="D55" s="103">
        <v>1.27</v>
      </c>
      <c r="E55" s="95">
        <v>1.5</v>
      </c>
      <c r="F55" s="59">
        <v>2</v>
      </c>
      <c r="G55" s="18">
        <f t="shared" si="21"/>
        <v>130304.05468900708</v>
      </c>
      <c r="H55" s="18">
        <f t="shared" si="22"/>
        <v>132494.02776528575</v>
      </c>
      <c r="I55" s="18">
        <f t="shared" si="23"/>
        <v>140913.995936425</v>
      </c>
      <c r="J55" s="37">
        <f t="shared" si="5"/>
        <v>3765.6503618824895</v>
      </c>
      <c r="K55" s="38">
        <f t="shared" si="6"/>
        <v>3803.6562994818869</v>
      </c>
      <c r="L55" s="39">
        <f t="shared" si="7"/>
        <v>3988.1319604648579</v>
      </c>
      <c r="M55" s="37">
        <f t="shared" si="8"/>
        <v>4782.3759595907613</v>
      </c>
      <c r="N55" s="38">
        <f t="shared" si="9"/>
        <v>5705.4844492228303</v>
      </c>
      <c r="O55" s="39">
        <f t="shared" si="10"/>
        <v>7976.2639209297158</v>
      </c>
      <c r="P55" s="136" t="s">
        <v>78</v>
      </c>
      <c r="Q55" s="136" t="s">
        <v>78</v>
      </c>
      <c r="R55" s="136" t="s">
        <v>78</v>
      </c>
      <c r="S55" s="140"/>
      <c r="T55" s="141"/>
      <c r="U55" s="142"/>
    </row>
    <row r="56" spans="1:21" ht="19.5">
      <c r="A56" s="115">
        <v>48</v>
      </c>
      <c r="B56" s="101">
        <v>43896</v>
      </c>
      <c r="C56" s="102">
        <v>2</v>
      </c>
      <c r="D56" s="103">
        <v>1.27</v>
      </c>
      <c r="E56" s="95">
        <v>-1</v>
      </c>
      <c r="F56" s="59">
        <v>-1</v>
      </c>
      <c r="G56" s="18">
        <f t="shared" si="21"/>
        <v>135268.63917265827</v>
      </c>
      <c r="H56" s="18">
        <f t="shared" si="22"/>
        <v>128519.20693232717</v>
      </c>
      <c r="I56" s="18">
        <f t="shared" si="23"/>
        <v>136686.57605833226</v>
      </c>
      <c r="J56" s="37">
        <f t="shared" si="5"/>
        <v>3909.1216406702124</v>
      </c>
      <c r="K56" s="38">
        <f t="shared" si="6"/>
        <v>3974.8208329585723</v>
      </c>
      <c r="L56" s="39">
        <f t="shared" si="7"/>
        <v>4227.41987809275</v>
      </c>
      <c r="M56" s="37">
        <f t="shared" si="8"/>
        <v>4964.5844836511696</v>
      </c>
      <c r="N56" s="38">
        <f t="shared" si="9"/>
        <v>-3974.8208329585723</v>
      </c>
      <c r="O56" s="39">
        <f t="shared" si="10"/>
        <v>-4227.41987809275</v>
      </c>
      <c r="P56" s="136" t="s">
        <v>78</v>
      </c>
      <c r="Q56" s="136" t="s">
        <v>79</v>
      </c>
      <c r="R56" s="136" t="s">
        <v>79</v>
      </c>
      <c r="S56" s="140"/>
      <c r="T56" s="141"/>
      <c r="U56" s="142"/>
    </row>
    <row r="57" spans="1:21" ht="19.5">
      <c r="A57" s="115">
        <v>49</v>
      </c>
      <c r="B57" s="101">
        <v>43891</v>
      </c>
      <c r="C57" s="102">
        <v>2</v>
      </c>
      <c r="D57" s="103">
        <v>1.27</v>
      </c>
      <c r="E57" s="95">
        <v>-1</v>
      </c>
      <c r="F57" s="59">
        <v>-1</v>
      </c>
      <c r="G57" s="18">
        <f t="shared" si="21"/>
        <v>140422.37432513654</v>
      </c>
      <c r="H57" s="18">
        <f t="shared" si="22"/>
        <v>124663.63072435735</v>
      </c>
      <c r="I57" s="18">
        <f t="shared" si="23"/>
        <v>132585.97877658228</v>
      </c>
      <c r="J57" s="37">
        <f t="shared" si="5"/>
        <v>4058.0591751797479</v>
      </c>
      <c r="K57" s="38">
        <f t="shared" si="6"/>
        <v>3855.5762079698152</v>
      </c>
      <c r="L57" s="39">
        <f t="shared" si="7"/>
        <v>4100.5972817499678</v>
      </c>
      <c r="M57" s="37">
        <f t="shared" si="8"/>
        <v>5153.7351524782798</v>
      </c>
      <c r="N57" s="38">
        <f t="shared" si="9"/>
        <v>-3855.5762079698152</v>
      </c>
      <c r="O57" s="39">
        <f t="shared" si="10"/>
        <v>-4100.5972817499678</v>
      </c>
      <c r="P57" s="136" t="s">
        <v>78</v>
      </c>
      <c r="Q57" s="136" t="s">
        <v>79</v>
      </c>
      <c r="R57" s="136" t="s">
        <v>79</v>
      </c>
      <c r="S57" s="140"/>
      <c r="T57" s="141"/>
      <c r="U57" s="142"/>
    </row>
    <row r="58" spans="1:21" ht="20.25" thickBot="1">
      <c r="A58" s="6">
        <v>50</v>
      </c>
      <c r="B58" s="118">
        <v>43480</v>
      </c>
      <c r="C58" s="102">
        <v>1</v>
      </c>
      <c r="D58" s="104">
        <v>-1</v>
      </c>
      <c r="E58" s="105">
        <v>-1</v>
      </c>
      <c r="F58" s="164">
        <v>-1</v>
      </c>
      <c r="G58" s="18">
        <f t="shared" si="21"/>
        <v>136209.70309538243</v>
      </c>
      <c r="H58" s="18">
        <f t="shared" si="22"/>
        <v>120923.72180262663</v>
      </c>
      <c r="I58" s="18">
        <f t="shared" si="23"/>
        <v>128608.39941328482</v>
      </c>
      <c r="J58" s="37">
        <f t="shared" si="5"/>
        <v>4212.6712297540962</v>
      </c>
      <c r="K58" s="38">
        <f t="shared" si="6"/>
        <v>3739.9089217307205</v>
      </c>
      <c r="L58" s="39">
        <f t="shared" si="7"/>
        <v>3977.5793632974683</v>
      </c>
      <c r="M58" s="37">
        <f t="shared" si="8"/>
        <v>-4212.6712297540962</v>
      </c>
      <c r="N58" s="38">
        <f t="shared" si="9"/>
        <v>-3739.9089217307205</v>
      </c>
      <c r="O58" s="39">
        <f t="shared" si="10"/>
        <v>-3977.5793632974683</v>
      </c>
      <c r="P58" s="136" t="s">
        <v>79</v>
      </c>
      <c r="Q58" s="136" t="s">
        <v>79</v>
      </c>
      <c r="R58" s="136" t="s">
        <v>79</v>
      </c>
      <c r="S58" s="143"/>
      <c r="T58" s="144"/>
      <c r="U58" s="145"/>
    </row>
    <row r="59" spans="1:21" ht="19.5" thickBot="1">
      <c r="A59" s="6"/>
      <c r="B59" s="177" t="s">
        <v>5</v>
      </c>
      <c r="C59" s="178"/>
      <c r="D59" s="4">
        <f>COUNTIF(D9:D58,1.27)</f>
        <v>27</v>
      </c>
      <c r="E59" s="4">
        <f>COUNTIF(E9:E58,1.5)</f>
        <v>23</v>
      </c>
      <c r="F59" s="5">
        <f>COUNTIF(F9:F58,2)</f>
        <v>20</v>
      </c>
      <c r="G59" s="49">
        <f>MAX(G8:G58)</f>
        <v>141785.49437153601</v>
      </c>
      <c r="H59" s="50">
        <f>MAX(H8:H58)</f>
        <v>143216.50631734252</v>
      </c>
      <c r="I59" s="51">
        <f>MAX(I8:I58)</f>
        <v>150162.44401159804</v>
      </c>
      <c r="J59" s="46" t="s">
        <v>31</v>
      </c>
      <c r="K59" s="47">
        <f>ABS(B58-B9)</f>
        <v>589</v>
      </c>
      <c r="L59" s="48" t="s">
        <v>32</v>
      </c>
      <c r="M59" s="6"/>
      <c r="N59" s="3"/>
      <c r="O59" s="3"/>
      <c r="P59" s="165" t="s">
        <v>66</v>
      </c>
      <c r="Q59" s="165"/>
      <c r="R59" s="165"/>
      <c r="S59" s="165" t="s">
        <v>66</v>
      </c>
      <c r="T59" s="165"/>
      <c r="U59" s="165"/>
    </row>
    <row r="60" spans="1:21" ht="19.5" thickBot="1">
      <c r="A60" s="6"/>
      <c r="B60" s="172" t="s">
        <v>6</v>
      </c>
      <c r="C60" s="173"/>
      <c r="D60" s="4">
        <f>COUNTIF(D9:D58,-1)</f>
        <v>23</v>
      </c>
      <c r="E60" s="4">
        <f>COUNTIF(E9:E58,-1)</f>
        <v>27</v>
      </c>
      <c r="F60" s="5">
        <f>COUNTIF(F9:F58,-1)</f>
        <v>30</v>
      </c>
      <c r="G60" s="166" t="s">
        <v>30</v>
      </c>
      <c r="H60" s="167"/>
      <c r="I60" s="168"/>
      <c r="J60" s="166" t="s">
        <v>33</v>
      </c>
      <c r="K60" s="167"/>
      <c r="L60" s="168"/>
      <c r="M60" s="6"/>
      <c r="N60" s="3"/>
      <c r="O60" s="3"/>
      <c r="P60" s="146">
        <f>COUNTIF(P9:P58,"○")</f>
        <v>27</v>
      </c>
      <c r="Q60" s="147">
        <f t="shared" ref="Q60:U60" si="24">COUNTIF(Q9:Q58,"○")</f>
        <v>23</v>
      </c>
      <c r="R60" s="148">
        <f t="shared" si="24"/>
        <v>20</v>
      </c>
      <c r="S60" s="146">
        <f t="shared" si="24"/>
        <v>0</v>
      </c>
      <c r="T60" s="147">
        <f t="shared" si="24"/>
        <v>0</v>
      </c>
      <c r="U60" s="148">
        <f t="shared" si="24"/>
        <v>0</v>
      </c>
    </row>
    <row r="61" spans="1:21" ht="19.5" thickBot="1">
      <c r="A61" s="6"/>
      <c r="B61" s="172" t="s">
        <v>35</v>
      </c>
      <c r="C61" s="17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55">
        <f>G59/G8</f>
        <v>1.41785494371536</v>
      </c>
      <c r="H61" s="56">
        <f>H59/H8</f>
        <v>1.4321650631734251</v>
      </c>
      <c r="I61" s="57">
        <f>I59/I8</f>
        <v>1.5016244401159804</v>
      </c>
      <c r="J61" s="44">
        <f>(G61-100%)*30/K59</f>
        <v>2.1282934314874026E-2</v>
      </c>
      <c r="K61" s="44">
        <f>(H61-100%)*30/K59</f>
        <v>2.2011802878103143E-2</v>
      </c>
      <c r="L61" s="45">
        <f>(I61-100%)*30/K59</f>
        <v>2.5549631924413261E-2</v>
      </c>
      <c r="M61" s="7"/>
      <c r="N61" s="2"/>
      <c r="O61" s="2"/>
      <c r="P61" s="165" t="s">
        <v>67</v>
      </c>
      <c r="Q61" s="165"/>
      <c r="R61" s="165"/>
      <c r="S61" s="165" t="s">
        <v>67</v>
      </c>
      <c r="T61" s="165"/>
      <c r="U61" s="165"/>
    </row>
    <row r="62" spans="1:21" ht="19.5" thickBot="1">
      <c r="A62" s="3"/>
      <c r="B62" s="166" t="s">
        <v>4</v>
      </c>
      <c r="C62" s="167"/>
      <c r="D62" s="58">
        <f>D59/(D59+D60+D61)</f>
        <v>0.54</v>
      </c>
      <c r="E62" s="53">
        <f>E59/(E59+E60+E61)</f>
        <v>0.46</v>
      </c>
      <c r="F62" s="54">
        <f>F59/(F59+F60+F61)</f>
        <v>0.4</v>
      </c>
      <c r="P62" s="149">
        <f>P60/(COUNTIF(P9:P58,"○")+COUNTIF(P9:P58,"×"))</f>
        <v>0.54</v>
      </c>
      <c r="Q62" s="150">
        <f t="shared" ref="Q62:U62" si="25">Q60/(COUNTIF(Q9:Q58,"○")+COUNTIF(Q9:Q58,"×"))</f>
        <v>0.46</v>
      </c>
      <c r="R62" s="151">
        <f t="shared" si="25"/>
        <v>0.4</v>
      </c>
      <c r="S62" s="149" t="e">
        <f t="shared" si="25"/>
        <v>#DIV/0!</v>
      </c>
      <c r="T62" s="150" t="e">
        <f t="shared" si="25"/>
        <v>#DIV/0!</v>
      </c>
      <c r="U62" s="151" t="e">
        <f t="shared" si="25"/>
        <v>#DIV/0!</v>
      </c>
    </row>
    <row r="64" spans="1:21">
      <c r="D64" s="52"/>
      <c r="E64" s="52"/>
      <c r="F64" s="52"/>
    </row>
  </sheetData>
  <mergeCells count="19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  <mergeCell ref="P61:R61"/>
    <mergeCell ref="S59:U59"/>
    <mergeCell ref="S61:U61"/>
    <mergeCell ref="P6:R6"/>
    <mergeCell ref="S6:U6"/>
    <mergeCell ref="P8:R8"/>
    <mergeCell ref="S8:U8"/>
    <mergeCell ref="P59:R59"/>
  </mergeCells>
  <phoneticPr fontId="1"/>
  <dataValidations count="5">
    <dataValidation type="list" allowBlank="1" showInputMessage="1" showErrorMessage="1" sqref="C9:C58">
      <formula1>"1,2"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F9:F58">
      <formula1>"2,-1"</formula1>
    </dataValidation>
    <dataValidation type="list" allowBlank="1" showInputMessage="1" showErrorMessage="1" sqref="P9:U58">
      <formula1>"○,×,－"</formula1>
    </dataValidation>
  </dataValidations>
  <pageMargins left="0.7" right="0.7" top="0.75" bottom="0.75" header="0.3" footer="0.3"/>
  <pageSetup paperSize="9"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76"/>
  <sheetViews>
    <sheetView zoomScale="85" zoomScaleNormal="85" workbookViewId="0">
      <selection activeCell="B1676" sqref="B1676"/>
    </sheetView>
  </sheetViews>
  <sheetFormatPr defaultColWidth="8.125" defaultRowHeight="17.25"/>
  <cols>
    <col min="1" max="1" width="6.125" style="135" customWidth="1"/>
    <col min="2" max="2" width="8.125" style="152" customWidth="1"/>
    <col min="3" max="16384" width="8.125" style="153"/>
  </cols>
  <sheetData>
    <row r="1" spans="1:2">
      <c r="A1" s="135">
        <v>1</v>
      </c>
    </row>
    <row r="3" spans="1:2">
      <c r="B3" s="154"/>
    </row>
    <row r="4" spans="1:2">
      <c r="B4" s="155"/>
    </row>
    <row r="35" spans="1:1">
      <c r="A35" s="135">
        <v>2</v>
      </c>
    </row>
    <row r="52" spans="2:2">
      <c r="B52" s="154"/>
    </row>
    <row r="53" spans="2:2">
      <c r="B53" s="155"/>
    </row>
    <row r="69" spans="1:1">
      <c r="A69" s="135">
        <v>3</v>
      </c>
    </row>
    <row r="101" spans="1:2">
      <c r="B101" s="154"/>
    </row>
    <row r="102" spans="1:2">
      <c r="B102" s="155"/>
    </row>
    <row r="103" spans="1:2">
      <c r="A103" s="135">
        <v>4</v>
      </c>
    </row>
    <row r="137" spans="1:1">
      <c r="A137" s="135">
        <v>5</v>
      </c>
    </row>
    <row r="151" spans="2:2">
      <c r="B151" s="154"/>
    </row>
    <row r="152" spans="2:2">
      <c r="B152" s="155"/>
    </row>
    <row r="171" spans="1:1">
      <c r="A171" s="135">
        <v>6</v>
      </c>
    </row>
    <row r="200" spans="1:2">
      <c r="B200" s="154"/>
    </row>
    <row r="201" spans="1:2">
      <c r="B201" s="155"/>
    </row>
    <row r="205" spans="1:2">
      <c r="A205" s="135">
        <v>7</v>
      </c>
    </row>
    <row r="239" spans="1:1">
      <c r="A239" s="135">
        <v>8</v>
      </c>
    </row>
    <row r="249" spans="2:2">
      <c r="B249" s="154"/>
    </row>
    <row r="250" spans="2:2">
      <c r="B250" s="155"/>
    </row>
    <row r="273" spans="1:1">
      <c r="A273" s="135">
        <v>9</v>
      </c>
    </row>
    <row r="298" spans="2:2">
      <c r="B298" s="154"/>
    </row>
    <row r="299" spans="2:2">
      <c r="B299" s="155"/>
    </row>
    <row r="307" spans="1:1">
      <c r="A307" s="135">
        <v>10</v>
      </c>
    </row>
    <row r="341" spans="1:2">
      <c r="A341" s="135">
        <v>11</v>
      </c>
    </row>
    <row r="347" spans="1:2">
      <c r="B347" s="154"/>
    </row>
    <row r="348" spans="1:2">
      <c r="B348" s="155"/>
    </row>
    <row r="375" spans="1:1">
      <c r="A375" s="135">
        <v>12</v>
      </c>
    </row>
    <row r="396" spans="2:2">
      <c r="B396" s="154"/>
    </row>
    <row r="397" spans="2:2">
      <c r="B397" s="155"/>
    </row>
    <row r="409" spans="1:1">
      <c r="A409" s="135">
        <v>13</v>
      </c>
    </row>
    <row r="443" spans="1:2">
      <c r="A443" s="135">
        <v>14</v>
      </c>
    </row>
    <row r="445" spans="1:2">
      <c r="B445" s="154"/>
    </row>
    <row r="446" spans="1:2">
      <c r="B446" s="155"/>
    </row>
    <row r="477" spans="1:1">
      <c r="A477" s="135">
        <v>15</v>
      </c>
    </row>
    <row r="494" spans="2:2">
      <c r="B494" s="154"/>
    </row>
    <row r="495" spans="2:2">
      <c r="B495" s="155"/>
    </row>
    <row r="511" spans="1:1">
      <c r="A511" s="135">
        <v>16</v>
      </c>
    </row>
    <row r="543" spans="2:2">
      <c r="B543" s="154"/>
    </row>
    <row r="544" spans="2:2">
      <c r="B544" s="155"/>
    </row>
    <row r="545" spans="1:1">
      <c r="A545" s="135">
        <v>17</v>
      </c>
    </row>
    <row r="579" spans="1:2">
      <c r="A579" s="135">
        <v>18</v>
      </c>
    </row>
    <row r="592" spans="1:2">
      <c r="B592" s="154"/>
    </row>
    <row r="593" spans="2:2">
      <c r="B593" s="155"/>
    </row>
    <row r="613" spans="1:1">
      <c r="A613" s="135">
        <v>19</v>
      </c>
    </row>
    <row r="641" spans="1:2">
      <c r="B641" s="154"/>
    </row>
    <row r="642" spans="1:2">
      <c r="B642" s="155"/>
    </row>
    <row r="647" spans="1:2">
      <c r="A647" s="135">
        <v>20</v>
      </c>
    </row>
    <row r="681" spans="1:1">
      <c r="A681" s="135">
        <v>21</v>
      </c>
    </row>
    <row r="690" spans="2:2">
      <c r="B690" s="154"/>
    </row>
    <row r="691" spans="2:2">
      <c r="B691" s="155"/>
    </row>
    <row r="715" spans="1:1">
      <c r="A715" s="135">
        <v>22</v>
      </c>
    </row>
    <row r="749" spans="1:1">
      <c r="A749" s="135">
        <v>23</v>
      </c>
    </row>
    <row r="783" spans="1:1">
      <c r="A783" s="135">
        <v>24</v>
      </c>
    </row>
    <row r="817" spans="1:1">
      <c r="A817" s="135">
        <v>25</v>
      </c>
    </row>
    <row r="851" spans="1:1">
      <c r="A851" s="135">
        <v>26</v>
      </c>
    </row>
    <row r="885" spans="1:1">
      <c r="A885" s="135">
        <v>27</v>
      </c>
    </row>
    <row r="919" spans="1:1">
      <c r="A919" s="135">
        <v>28</v>
      </c>
    </row>
    <row r="953" spans="1:1">
      <c r="A953" s="135">
        <v>29</v>
      </c>
    </row>
    <row r="987" spans="1:1">
      <c r="A987" s="135">
        <v>30</v>
      </c>
    </row>
    <row r="1021" spans="1:1">
      <c r="A1021" s="135">
        <v>31</v>
      </c>
    </row>
    <row r="1055" spans="1:1">
      <c r="A1055" s="135">
        <v>32</v>
      </c>
    </row>
    <row r="1089" spans="1:1">
      <c r="A1089" s="135">
        <v>33</v>
      </c>
    </row>
    <row r="1123" spans="1:1">
      <c r="A1123" s="135">
        <v>34</v>
      </c>
    </row>
    <row r="1157" spans="1:1">
      <c r="A1157" s="135">
        <v>35</v>
      </c>
    </row>
    <row r="1191" spans="1:1">
      <c r="A1191" s="135">
        <v>36</v>
      </c>
    </row>
    <row r="1225" spans="1:1">
      <c r="A1225" s="135">
        <v>37</v>
      </c>
    </row>
    <row r="1258" spans="1:1" ht="18" customHeight="1"/>
    <row r="1259" spans="1:1">
      <c r="A1259" s="135">
        <v>38</v>
      </c>
    </row>
    <row r="1293" spans="1:1">
      <c r="A1293" s="135">
        <v>39</v>
      </c>
    </row>
    <row r="1327" spans="1:1">
      <c r="A1327" s="135">
        <v>40</v>
      </c>
    </row>
    <row r="1361" spans="1:1">
      <c r="A1361" s="135">
        <v>41</v>
      </c>
    </row>
    <row r="1395" spans="1:1">
      <c r="A1395" s="135">
        <v>42</v>
      </c>
    </row>
    <row r="1429" spans="1:1">
      <c r="A1429" s="135">
        <v>43</v>
      </c>
    </row>
    <row r="1463" spans="1:1">
      <c r="A1463" s="135">
        <v>44</v>
      </c>
    </row>
    <row r="1497" spans="1:1">
      <c r="A1497" s="135">
        <v>45</v>
      </c>
    </row>
    <row r="1531" spans="1:1">
      <c r="A1531" s="135">
        <v>46</v>
      </c>
    </row>
    <row r="1567" spans="1:1">
      <c r="A1567" s="135">
        <v>47</v>
      </c>
    </row>
    <row r="1604" spans="1:1">
      <c r="A1604" s="135">
        <v>48</v>
      </c>
    </row>
    <row r="1640" spans="1:1">
      <c r="A1640" s="135">
        <v>49</v>
      </c>
    </row>
    <row r="1676" spans="1:1">
      <c r="A1676" s="135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="145" zoomScaleSheetLayoutView="100" workbookViewId="0">
      <selection activeCell="P14" sqref="O14:P14"/>
    </sheetView>
  </sheetViews>
  <sheetFormatPr defaultColWidth="8.125" defaultRowHeight="13.5"/>
  <cols>
    <col min="1" max="11" width="8.125" style="42"/>
    <col min="12" max="13" width="3.75" style="42" customWidth="1"/>
    <col min="14" max="16384" width="8.125" style="42"/>
  </cols>
  <sheetData>
    <row r="1" spans="1:16">
      <c r="A1" s="42" t="s">
        <v>26</v>
      </c>
    </row>
    <row r="2" spans="1:16">
      <c r="A2" s="179" t="s">
        <v>80</v>
      </c>
      <c r="B2" s="180"/>
      <c r="C2" s="180"/>
      <c r="D2" s="180"/>
      <c r="E2" s="180"/>
      <c r="F2" s="180"/>
      <c r="G2" s="180"/>
      <c r="H2" s="180"/>
      <c r="I2" s="180"/>
      <c r="J2" s="180"/>
      <c r="K2" s="92"/>
      <c r="L2" s="92"/>
    </row>
    <row r="3" spans="1:16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92"/>
      <c r="L3" s="92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92"/>
      <c r="L4" s="92"/>
    </row>
    <row r="5" spans="1:16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92"/>
      <c r="L5" s="92"/>
    </row>
    <row r="6" spans="1:16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92"/>
      <c r="L6" s="92"/>
    </row>
    <row r="7" spans="1:16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92"/>
      <c r="L7" s="92"/>
    </row>
    <row r="8" spans="1:16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92"/>
      <c r="L8" s="92"/>
    </row>
    <row r="9" spans="1:16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92"/>
      <c r="L9" s="92"/>
    </row>
    <row r="10" spans="1:16">
      <c r="L10" s="92"/>
    </row>
    <row r="11" spans="1:16">
      <c r="A11" s="42" t="s">
        <v>27</v>
      </c>
      <c r="L11" s="187" t="s">
        <v>45</v>
      </c>
      <c r="M11" s="187"/>
      <c r="N11" s="187"/>
      <c r="O11" s="187"/>
      <c r="P11" s="187"/>
    </row>
    <row r="12" spans="1:16" ht="13.5" customHeight="1">
      <c r="A12" s="181" t="s">
        <v>81</v>
      </c>
      <c r="B12" s="182"/>
      <c r="C12" s="182"/>
      <c r="D12" s="182"/>
      <c r="E12" s="182"/>
      <c r="F12" s="182"/>
      <c r="G12" s="182"/>
      <c r="H12" s="182"/>
      <c r="I12" s="182"/>
      <c r="J12" s="182"/>
      <c r="K12" s="94"/>
      <c r="L12" s="107"/>
      <c r="M12" s="107"/>
      <c r="N12" s="183" t="s">
        <v>43</v>
      </c>
      <c r="O12" s="183"/>
      <c r="P12" s="183"/>
    </row>
    <row r="13" spans="1:16">
      <c r="A13" s="182"/>
      <c r="B13" s="182"/>
      <c r="C13" s="182"/>
      <c r="D13" s="182"/>
      <c r="E13" s="182"/>
      <c r="F13" s="182"/>
      <c r="G13" s="182"/>
      <c r="H13" s="182"/>
      <c r="I13" s="182"/>
      <c r="J13" s="182"/>
      <c r="K13" s="94"/>
      <c r="L13" s="110"/>
      <c r="M13" s="111"/>
      <c r="N13" s="108" t="s">
        <v>40</v>
      </c>
      <c r="O13" s="108" t="s">
        <v>41</v>
      </c>
      <c r="P13" s="108" t="s">
        <v>42</v>
      </c>
    </row>
    <row r="14" spans="1:16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94"/>
      <c r="L14" s="184" t="s">
        <v>44</v>
      </c>
      <c r="M14" s="109">
        <v>0.54</v>
      </c>
      <c r="N14" s="113">
        <v>0.18</v>
      </c>
      <c r="O14" s="112"/>
      <c r="P14" s="112"/>
    </row>
    <row r="15" spans="1:16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94"/>
      <c r="L15" s="185"/>
      <c r="M15" s="109">
        <v>0.46</v>
      </c>
      <c r="N15" s="112"/>
      <c r="O15" s="113">
        <v>0.1</v>
      </c>
      <c r="P15" s="112"/>
    </row>
    <row r="16" spans="1:16">
      <c r="A16" s="182"/>
      <c r="B16" s="182"/>
      <c r="C16" s="182"/>
      <c r="D16" s="182"/>
      <c r="E16" s="182"/>
      <c r="F16" s="182"/>
      <c r="G16" s="182"/>
      <c r="H16" s="182"/>
      <c r="I16" s="182"/>
      <c r="J16" s="182"/>
      <c r="K16" s="94"/>
      <c r="L16" s="186"/>
      <c r="M16" s="109">
        <v>0.4</v>
      </c>
      <c r="N16" s="112"/>
      <c r="O16" s="112"/>
      <c r="P16" s="113">
        <v>0.1</v>
      </c>
    </row>
    <row r="17" spans="1:12">
      <c r="A17" s="182"/>
      <c r="B17" s="182"/>
      <c r="C17" s="182"/>
      <c r="D17" s="182"/>
      <c r="E17" s="182"/>
      <c r="F17" s="182"/>
      <c r="G17" s="182"/>
      <c r="H17" s="182"/>
      <c r="I17" s="182"/>
      <c r="J17" s="182"/>
      <c r="K17" s="94"/>
      <c r="L17" s="94"/>
    </row>
    <row r="18" spans="1:12">
      <c r="A18" s="182"/>
      <c r="B18" s="182"/>
      <c r="C18" s="182"/>
      <c r="D18" s="182"/>
      <c r="E18" s="182"/>
      <c r="F18" s="182"/>
      <c r="G18" s="182"/>
      <c r="H18" s="182"/>
      <c r="I18" s="182"/>
      <c r="J18" s="182"/>
      <c r="K18" s="94"/>
      <c r="L18" s="94"/>
    </row>
    <row r="19" spans="1:12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94"/>
      <c r="L19" s="94"/>
    </row>
    <row r="20" spans="1:12">
      <c r="L20" s="94"/>
    </row>
    <row r="21" spans="1:12">
      <c r="A21" s="42" t="s">
        <v>28</v>
      </c>
    </row>
    <row r="22" spans="1:12">
      <c r="A22" s="181" t="s">
        <v>82</v>
      </c>
      <c r="B22" s="181"/>
      <c r="C22" s="181"/>
      <c r="D22" s="181"/>
      <c r="E22" s="181"/>
      <c r="F22" s="181"/>
      <c r="G22" s="181"/>
      <c r="H22" s="181"/>
      <c r="I22" s="181"/>
      <c r="J22" s="181"/>
      <c r="K22" s="93"/>
    </row>
    <row r="23" spans="1:12">
      <c r="A23" s="181"/>
      <c r="B23" s="181"/>
      <c r="C23" s="181"/>
      <c r="D23" s="181"/>
      <c r="E23" s="181"/>
      <c r="F23" s="181"/>
      <c r="G23" s="181"/>
      <c r="H23" s="181"/>
      <c r="I23" s="181"/>
      <c r="J23" s="181"/>
      <c r="K23" s="93"/>
      <c r="L23" s="93"/>
    </row>
    <row r="24" spans="1:12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93"/>
      <c r="L24" s="93"/>
    </row>
    <row r="25" spans="1:12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93"/>
      <c r="L25" s="93"/>
    </row>
    <row r="26" spans="1:12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93"/>
      <c r="L26" s="93"/>
    </row>
    <row r="27" spans="1:12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93"/>
      <c r="L27" s="93"/>
    </row>
    <row r="28" spans="1:12">
      <c r="A28" s="181"/>
      <c r="B28" s="181"/>
      <c r="C28" s="181"/>
      <c r="D28" s="181"/>
      <c r="E28" s="181"/>
      <c r="F28" s="181"/>
      <c r="G28" s="181"/>
      <c r="H28" s="181"/>
      <c r="I28" s="181"/>
      <c r="J28" s="181"/>
      <c r="K28" s="93"/>
      <c r="L28" s="93"/>
    </row>
    <row r="29" spans="1:12">
      <c r="A29" s="181"/>
      <c r="B29" s="181"/>
      <c r="C29" s="181"/>
      <c r="D29" s="181"/>
      <c r="E29" s="181"/>
      <c r="F29" s="181"/>
      <c r="G29" s="181"/>
      <c r="H29" s="181"/>
      <c r="I29" s="181"/>
      <c r="J29" s="181"/>
      <c r="K29" s="93"/>
      <c r="L29" s="93"/>
    </row>
    <row r="30" spans="1:12">
      <c r="L30" s="93"/>
    </row>
  </sheetData>
  <mergeCells count="6">
    <mergeCell ref="A2:J9"/>
    <mergeCell ref="A12:J19"/>
    <mergeCell ref="A22:J29"/>
    <mergeCell ref="N12:P12"/>
    <mergeCell ref="L14:L16"/>
    <mergeCell ref="L11:P11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0"/>
  <sheetViews>
    <sheetView zoomScale="80" zoomScaleNormal="80" workbookViewId="0">
      <selection activeCell="A9" sqref="A9:A11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  <col min="19" max="21" width="10.875" customWidth="1"/>
  </cols>
  <sheetData>
    <row r="1" spans="1:21">
      <c r="A1" s="25" t="s">
        <v>14</v>
      </c>
      <c r="B1" s="26"/>
      <c r="C1" s="27"/>
      <c r="D1" s="28"/>
      <c r="E1" s="27"/>
      <c r="F1" s="28"/>
      <c r="G1" s="27"/>
      <c r="H1" s="28"/>
    </row>
    <row r="2" spans="1:21">
      <c r="A2" s="90"/>
      <c r="B2" s="27"/>
      <c r="C2" s="27"/>
      <c r="D2" s="28"/>
      <c r="E2" s="27"/>
      <c r="F2" s="28"/>
      <c r="G2" s="27"/>
      <c r="H2" s="28"/>
      <c r="J2" s="211" t="s">
        <v>46</v>
      </c>
      <c r="K2" s="214" t="s">
        <v>47</v>
      </c>
      <c r="L2" s="214" t="s">
        <v>51</v>
      </c>
      <c r="M2" s="203" t="s">
        <v>54</v>
      </c>
      <c r="N2" s="204"/>
      <c r="O2" s="205"/>
      <c r="P2" s="203" t="s">
        <v>52</v>
      </c>
      <c r="Q2" s="204"/>
      <c r="R2" s="205"/>
      <c r="S2" s="195" t="s">
        <v>57</v>
      </c>
      <c r="T2" s="196"/>
      <c r="U2" s="197"/>
    </row>
    <row r="3" spans="1:21">
      <c r="A3" s="30" t="s">
        <v>15</v>
      </c>
      <c r="B3" s="30" t="s">
        <v>16</v>
      </c>
      <c r="C3" s="30" t="s">
        <v>17</v>
      </c>
      <c r="D3" s="31" t="s">
        <v>18</v>
      </c>
      <c r="E3" s="30" t="s">
        <v>19</v>
      </c>
      <c r="F3" s="31" t="s">
        <v>18</v>
      </c>
      <c r="G3" s="30" t="s">
        <v>20</v>
      </c>
      <c r="H3" s="31" t="s">
        <v>18</v>
      </c>
      <c r="J3" s="212"/>
      <c r="K3" s="215"/>
      <c r="L3" s="215"/>
      <c r="M3" s="206"/>
      <c r="N3" s="207"/>
      <c r="O3" s="208"/>
      <c r="P3" s="206"/>
      <c r="Q3" s="207"/>
      <c r="R3" s="208"/>
      <c r="S3" s="195" t="s">
        <v>58</v>
      </c>
      <c r="T3" s="196"/>
      <c r="U3" s="197"/>
    </row>
    <row r="4" spans="1:21">
      <c r="A4" s="32" t="s">
        <v>21</v>
      </c>
      <c r="B4" s="87" t="s">
        <v>49</v>
      </c>
      <c r="C4" s="87"/>
      <c r="D4" s="88"/>
      <c r="E4" s="87"/>
      <c r="F4" s="88">
        <v>42538</v>
      </c>
      <c r="G4" s="87"/>
      <c r="H4" s="88"/>
      <c r="J4" s="213"/>
      <c r="K4" s="216"/>
      <c r="L4" s="216"/>
      <c r="M4" s="117">
        <v>1.27</v>
      </c>
      <c r="N4" s="117">
        <v>1.5</v>
      </c>
      <c r="O4" s="117">
        <v>2</v>
      </c>
      <c r="P4" s="117">
        <v>1.27</v>
      </c>
      <c r="Q4" s="117">
        <v>1.5</v>
      </c>
      <c r="R4" s="117">
        <v>2</v>
      </c>
      <c r="S4" s="117">
        <v>1.27</v>
      </c>
      <c r="T4" s="117">
        <v>1.5</v>
      </c>
      <c r="U4" s="117">
        <v>2</v>
      </c>
    </row>
    <row r="5" spans="1:21">
      <c r="A5" s="32" t="s">
        <v>21</v>
      </c>
      <c r="B5" s="87" t="s">
        <v>39</v>
      </c>
      <c r="C5" s="87"/>
      <c r="D5" s="88"/>
      <c r="E5" s="87"/>
      <c r="F5" s="88">
        <v>43370</v>
      </c>
      <c r="G5" s="87"/>
      <c r="H5" s="88">
        <v>43957</v>
      </c>
      <c r="J5" s="198" t="s">
        <v>48</v>
      </c>
      <c r="K5" s="190" t="s">
        <v>53</v>
      </c>
      <c r="L5" s="209">
        <v>202</v>
      </c>
      <c r="M5" s="201">
        <v>62</v>
      </c>
      <c r="N5" s="201">
        <v>58</v>
      </c>
      <c r="O5" s="201">
        <v>54</v>
      </c>
      <c r="P5" s="201">
        <v>190</v>
      </c>
      <c r="Q5" s="201">
        <v>201</v>
      </c>
      <c r="R5" s="201">
        <v>270</v>
      </c>
      <c r="S5" s="119">
        <v>32</v>
      </c>
      <c r="T5" s="119">
        <v>30</v>
      </c>
      <c r="U5" s="120">
        <v>31</v>
      </c>
    </row>
    <row r="6" spans="1:21">
      <c r="A6" s="32" t="s">
        <v>21</v>
      </c>
      <c r="B6" s="87" t="s">
        <v>59</v>
      </c>
      <c r="C6" s="87"/>
      <c r="D6" s="89"/>
      <c r="E6" s="87"/>
      <c r="F6" s="88">
        <v>43447</v>
      </c>
      <c r="G6" s="87"/>
      <c r="H6" s="88">
        <v>44005</v>
      </c>
      <c r="J6" s="199"/>
      <c r="K6" s="191"/>
      <c r="L6" s="210"/>
      <c r="M6" s="202"/>
      <c r="N6" s="202"/>
      <c r="O6" s="202"/>
      <c r="P6" s="202"/>
      <c r="Q6" s="202"/>
      <c r="R6" s="202"/>
      <c r="S6" s="121">
        <v>1550</v>
      </c>
      <c r="T6" s="121">
        <v>5371</v>
      </c>
      <c r="U6" s="122">
        <v>13417</v>
      </c>
    </row>
    <row r="7" spans="1:21">
      <c r="A7" s="32" t="s">
        <v>21</v>
      </c>
      <c r="B7" s="87" t="s">
        <v>61</v>
      </c>
      <c r="C7" s="87"/>
      <c r="D7" s="89"/>
      <c r="E7" s="87"/>
      <c r="F7" s="88">
        <v>43204</v>
      </c>
      <c r="G7" s="87"/>
      <c r="H7" s="88">
        <v>43895</v>
      </c>
      <c r="J7" s="199"/>
      <c r="K7" s="190" t="s">
        <v>50</v>
      </c>
      <c r="L7" s="209">
        <v>770</v>
      </c>
      <c r="M7" s="201">
        <v>58</v>
      </c>
      <c r="N7" s="201">
        <v>58</v>
      </c>
      <c r="O7" s="201">
        <v>52</v>
      </c>
      <c r="P7" s="201">
        <v>165</v>
      </c>
      <c r="Q7" s="201">
        <v>198</v>
      </c>
      <c r="R7" s="201">
        <v>234</v>
      </c>
      <c r="S7" s="123">
        <v>27</v>
      </c>
      <c r="T7" s="123">
        <v>30</v>
      </c>
      <c r="U7" s="124">
        <v>28</v>
      </c>
    </row>
    <row r="8" spans="1:21">
      <c r="A8" s="32" t="s">
        <v>21</v>
      </c>
      <c r="B8" s="87" t="s">
        <v>71</v>
      </c>
      <c r="C8" s="87"/>
      <c r="D8" s="89"/>
      <c r="E8" s="87"/>
      <c r="F8" s="88">
        <v>42903</v>
      </c>
      <c r="G8" s="87"/>
      <c r="H8" s="88">
        <v>43753</v>
      </c>
      <c r="J8" s="200"/>
      <c r="K8" s="191"/>
      <c r="L8" s="210"/>
      <c r="M8" s="202"/>
      <c r="N8" s="202"/>
      <c r="O8" s="202"/>
      <c r="P8" s="202"/>
      <c r="Q8" s="202"/>
      <c r="R8" s="202"/>
      <c r="S8" s="125">
        <v>1416</v>
      </c>
      <c r="T8" s="125">
        <v>5371</v>
      </c>
      <c r="U8" s="126">
        <v>11667</v>
      </c>
    </row>
    <row r="9" spans="1:21">
      <c r="A9" s="32" t="s">
        <v>75</v>
      </c>
      <c r="B9" s="87" t="s">
        <v>77</v>
      </c>
      <c r="C9" s="87"/>
      <c r="D9" s="89"/>
      <c r="E9" s="87"/>
      <c r="F9" s="88">
        <v>43480</v>
      </c>
      <c r="G9" s="87"/>
      <c r="H9" s="89"/>
      <c r="J9" s="194" t="s">
        <v>56</v>
      </c>
      <c r="K9" s="190" t="s">
        <v>53</v>
      </c>
      <c r="L9" s="209">
        <v>156</v>
      </c>
      <c r="M9" s="201">
        <v>48</v>
      </c>
      <c r="N9" s="201">
        <v>42</v>
      </c>
      <c r="O9" s="201">
        <v>32</v>
      </c>
      <c r="P9" s="201">
        <v>115</v>
      </c>
      <c r="Q9" s="201">
        <v>111</v>
      </c>
      <c r="R9" s="201">
        <v>121</v>
      </c>
      <c r="S9" s="120">
        <v>7</v>
      </c>
      <c r="T9" s="119">
        <v>3</v>
      </c>
      <c r="U9" s="127">
        <v>0</v>
      </c>
    </row>
    <row r="10" spans="1:21">
      <c r="A10" s="32" t="s">
        <v>75</v>
      </c>
      <c r="B10" s="87"/>
      <c r="C10" s="87"/>
      <c r="D10" s="89"/>
      <c r="E10" s="87"/>
      <c r="F10" s="89"/>
      <c r="G10" s="87"/>
      <c r="H10" s="89"/>
      <c r="J10" s="194"/>
      <c r="K10" s="191"/>
      <c r="L10" s="210"/>
      <c r="M10" s="202"/>
      <c r="N10" s="202"/>
      <c r="O10" s="202"/>
      <c r="P10" s="202"/>
      <c r="Q10" s="202"/>
      <c r="R10" s="202"/>
      <c r="S10" s="122">
        <v>128</v>
      </c>
      <c r="T10" s="121">
        <v>111</v>
      </c>
      <c r="U10" s="121">
        <v>100</v>
      </c>
    </row>
    <row r="11" spans="1:21">
      <c r="A11" s="32" t="s">
        <v>75</v>
      </c>
      <c r="B11" s="87"/>
      <c r="C11" s="87"/>
      <c r="D11" s="89"/>
      <c r="E11" s="87"/>
      <c r="F11" s="89"/>
      <c r="G11" s="87"/>
      <c r="H11" s="89"/>
      <c r="J11" s="194"/>
      <c r="K11" s="190" t="s">
        <v>50</v>
      </c>
      <c r="L11" s="209">
        <v>708</v>
      </c>
      <c r="M11" s="201">
        <v>56</v>
      </c>
      <c r="N11" s="201">
        <v>54</v>
      </c>
      <c r="O11" s="201">
        <v>36</v>
      </c>
      <c r="P11" s="201">
        <v>154</v>
      </c>
      <c r="Q11" s="201">
        <v>171</v>
      </c>
      <c r="R11" s="201">
        <v>122</v>
      </c>
      <c r="S11" s="123">
        <v>21</v>
      </c>
      <c r="T11" s="124">
        <v>23</v>
      </c>
      <c r="U11" s="123">
        <v>4</v>
      </c>
    </row>
    <row r="12" spans="1:21">
      <c r="A12" s="29"/>
      <c r="B12" s="27"/>
      <c r="C12" s="27"/>
      <c r="D12" s="28"/>
      <c r="E12" s="27"/>
      <c r="F12" s="28"/>
      <c r="G12" s="27"/>
      <c r="H12" s="28"/>
      <c r="J12" s="194"/>
      <c r="K12" s="191"/>
      <c r="L12" s="210"/>
      <c r="M12" s="202"/>
      <c r="N12" s="202"/>
      <c r="O12" s="202"/>
      <c r="P12" s="202"/>
      <c r="Q12" s="202"/>
      <c r="R12" s="202"/>
      <c r="S12" s="125">
        <v>627</v>
      </c>
      <c r="T12" s="126">
        <v>1193</v>
      </c>
      <c r="U12" s="125">
        <v>127</v>
      </c>
    </row>
    <row r="13" spans="1:21">
      <c r="J13" s="194" t="s">
        <v>60</v>
      </c>
      <c r="K13" s="190" t="s">
        <v>53</v>
      </c>
      <c r="L13" s="209">
        <v>272</v>
      </c>
      <c r="M13" s="201">
        <v>46</v>
      </c>
      <c r="N13" s="201">
        <v>36</v>
      </c>
      <c r="O13" s="201">
        <v>34</v>
      </c>
      <c r="P13" s="201">
        <v>134</v>
      </c>
      <c r="Q13" s="201">
        <v>128</v>
      </c>
      <c r="R13" s="201">
        <v>144</v>
      </c>
      <c r="S13" s="120">
        <v>3</v>
      </c>
      <c r="T13" s="119">
        <v>0</v>
      </c>
      <c r="U13" s="127">
        <v>1</v>
      </c>
    </row>
    <row r="14" spans="1:21">
      <c r="J14" s="194"/>
      <c r="K14" s="191"/>
      <c r="L14" s="210"/>
      <c r="M14" s="202"/>
      <c r="N14" s="202"/>
      <c r="O14" s="202"/>
      <c r="P14" s="202"/>
      <c r="Q14" s="202"/>
      <c r="R14" s="202"/>
      <c r="S14" s="122">
        <v>134</v>
      </c>
      <c r="T14" s="121">
        <v>100</v>
      </c>
      <c r="U14" s="121">
        <v>114</v>
      </c>
    </row>
    <row r="15" spans="1:21">
      <c r="J15" s="194"/>
      <c r="K15" s="190" t="s">
        <v>50</v>
      </c>
      <c r="L15" s="209">
        <v>953</v>
      </c>
      <c r="M15" s="201">
        <v>54</v>
      </c>
      <c r="N15" s="201">
        <v>48</v>
      </c>
      <c r="O15" s="201">
        <v>44</v>
      </c>
      <c r="P15" s="201">
        <v>153</v>
      </c>
      <c r="Q15" s="201">
        <v>145</v>
      </c>
      <c r="R15" s="201">
        <v>169</v>
      </c>
      <c r="S15" s="123">
        <v>18</v>
      </c>
      <c r="T15" s="130">
        <v>13</v>
      </c>
      <c r="U15" s="124">
        <v>16</v>
      </c>
    </row>
    <row r="16" spans="1:21">
      <c r="J16" s="194"/>
      <c r="K16" s="191"/>
      <c r="L16" s="210"/>
      <c r="M16" s="202"/>
      <c r="N16" s="202"/>
      <c r="O16" s="202"/>
      <c r="P16" s="202"/>
      <c r="Q16" s="202"/>
      <c r="R16" s="202"/>
      <c r="S16" s="125">
        <v>593</v>
      </c>
      <c r="T16" s="131">
        <v>360</v>
      </c>
      <c r="U16" s="126">
        <v>716</v>
      </c>
    </row>
    <row r="17" spans="10:21">
      <c r="J17" s="194" t="s">
        <v>62</v>
      </c>
      <c r="K17" s="190" t="s">
        <v>72</v>
      </c>
      <c r="L17" s="192">
        <v>415</v>
      </c>
      <c r="M17" s="188">
        <v>72</v>
      </c>
      <c r="N17" s="188">
        <v>72</v>
      </c>
      <c r="O17" s="188">
        <v>68</v>
      </c>
      <c r="P17" s="188">
        <v>251</v>
      </c>
      <c r="Q17" s="188">
        <v>318</v>
      </c>
      <c r="R17" s="188">
        <v>445</v>
      </c>
      <c r="S17" s="132">
        <v>50</v>
      </c>
      <c r="T17" s="132">
        <v>52</v>
      </c>
      <c r="U17" s="160">
        <v>48</v>
      </c>
    </row>
    <row r="18" spans="10:21">
      <c r="J18" s="194"/>
      <c r="K18" s="191"/>
      <c r="L18" s="193"/>
      <c r="M18" s="189"/>
      <c r="N18" s="189"/>
      <c r="O18" s="189"/>
      <c r="P18" s="189"/>
      <c r="Q18" s="189"/>
      <c r="R18" s="189"/>
      <c r="S18" s="134">
        <v>296633</v>
      </c>
      <c r="T18" s="161">
        <v>3427282</v>
      </c>
      <c r="U18" s="162">
        <v>26214400</v>
      </c>
    </row>
    <row r="19" spans="10:21">
      <c r="J19" s="194"/>
      <c r="K19" s="190" t="s">
        <v>50</v>
      </c>
      <c r="L19" s="192">
        <v>1253</v>
      </c>
      <c r="M19" s="188">
        <v>74</v>
      </c>
      <c r="N19" s="188">
        <v>64</v>
      </c>
      <c r="O19" s="188">
        <v>54</v>
      </c>
      <c r="P19" s="188">
        <v>268</v>
      </c>
      <c r="Q19" s="188">
        <v>236</v>
      </c>
      <c r="R19" s="188">
        <v>239</v>
      </c>
      <c r="S19" s="124">
        <v>54</v>
      </c>
      <c r="T19" s="130">
        <v>40</v>
      </c>
      <c r="U19" s="130">
        <v>31</v>
      </c>
    </row>
    <row r="20" spans="10:21">
      <c r="J20" s="194"/>
      <c r="K20" s="191"/>
      <c r="L20" s="193"/>
      <c r="M20" s="189"/>
      <c r="N20" s="189"/>
      <c r="O20" s="189"/>
      <c r="P20" s="189"/>
      <c r="Q20" s="189"/>
      <c r="R20" s="189"/>
      <c r="S20" s="126">
        <v>3629579</v>
      </c>
      <c r="T20" s="131">
        <v>73584</v>
      </c>
      <c r="U20" s="131">
        <v>8921</v>
      </c>
    </row>
    <row r="21" spans="10:21">
      <c r="J21" s="194" t="s">
        <v>76</v>
      </c>
      <c r="K21" s="190" t="s">
        <v>53</v>
      </c>
      <c r="L21" s="192"/>
      <c r="M21" s="188"/>
      <c r="N21" s="188"/>
      <c r="O21" s="188"/>
      <c r="P21" s="188"/>
      <c r="Q21" s="188"/>
      <c r="R21" s="188"/>
      <c r="S21" s="132"/>
      <c r="T21" s="132"/>
      <c r="U21" s="133"/>
    </row>
    <row r="22" spans="10:21">
      <c r="J22" s="194"/>
      <c r="K22" s="191"/>
      <c r="L22" s="193"/>
      <c r="M22" s="189"/>
      <c r="N22" s="189"/>
      <c r="O22" s="189"/>
      <c r="P22" s="189"/>
      <c r="Q22" s="189"/>
      <c r="R22" s="189"/>
      <c r="S22" s="134"/>
      <c r="T22" s="134"/>
      <c r="U22" s="134"/>
    </row>
    <row r="23" spans="10:21">
      <c r="J23" s="194"/>
      <c r="K23" s="190" t="s">
        <v>50</v>
      </c>
      <c r="L23" s="192">
        <v>589</v>
      </c>
      <c r="M23" s="188">
        <v>54</v>
      </c>
      <c r="N23" s="188">
        <v>46</v>
      </c>
      <c r="O23" s="188">
        <v>40</v>
      </c>
      <c r="P23" s="188">
        <v>142</v>
      </c>
      <c r="Q23" s="188">
        <v>143</v>
      </c>
      <c r="R23" s="188">
        <v>150</v>
      </c>
      <c r="S23" s="124">
        <v>18</v>
      </c>
      <c r="T23" s="130">
        <v>10</v>
      </c>
      <c r="U23" s="130">
        <v>10</v>
      </c>
    </row>
    <row r="24" spans="10:21">
      <c r="J24" s="194"/>
      <c r="K24" s="191"/>
      <c r="L24" s="193"/>
      <c r="M24" s="189"/>
      <c r="N24" s="189"/>
      <c r="O24" s="189"/>
      <c r="P24" s="189"/>
      <c r="Q24" s="189"/>
      <c r="R24" s="189"/>
      <c r="S24" s="233">
        <v>10284</v>
      </c>
      <c r="T24" s="232">
        <v>3504</v>
      </c>
      <c r="U24" s="232">
        <v>9121</v>
      </c>
    </row>
    <row r="25" spans="10:21">
      <c r="J25" s="194" t="s">
        <v>63</v>
      </c>
      <c r="K25" s="190" t="s">
        <v>53</v>
      </c>
      <c r="L25" s="192"/>
      <c r="M25" s="188"/>
      <c r="N25" s="188"/>
      <c r="O25" s="188"/>
      <c r="P25" s="188"/>
      <c r="Q25" s="188"/>
      <c r="R25" s="188"/>
      <c r="S25" s="132"/>
      <c r="T25" s="132"/>
      <c r="U25" s="133"/>
    </row>
    <row r="26" spans="10:21">
      <c r="J26" s="194"/>
      <c r="K26" s="191"/>
      <c r="L26" s="193"/>
      <c r="M26" s="189"/>
      <c r="N26" s="189"/>
      <c r="O26" s="189"/>
      <c r="P26" s="189"/>
      <c r="Q26" s="189"/>
      <c r="R26" s="189"/>
      <c r="S26" s="134"/>
      <c r="T26" s="134"/>
      <c r="U26" s="134"/>
    </row>
    <row r="27" spans="10:21">
      <c r="J27" s="194"/>
      <c r="K27" s="190" t="s">
        <v>50</v>
      </c>
      <c r="L27" s="192"/>
      <c r="M27" s="188"/>
      <c r="N27" s="188"/>
      <c r="O27" s="188"/>
      <c r="P27" s="188"/>
      <c r="Q27" s="188"/>
      <c r="R27" s="188"/>
      <c r="S27" s="130"/>
      <c r="T27" s="130"/>
      <c r="U27" s="130"/>
    </row>
    <row r="28" spans="10:21">
      <c r="J28" s="194"/>
      <c r="K28" s="191"/>
      <c r="L28" s="193"/>
      <c r="M28" s="189"/>
      <c r="N28" s="189"/>
      <c r="O28" s="189"/>
      <c r="P28" s="189"/>
      <c r="Q28" s="189"/>
      <c r="R28" s="189"/>
      <c r="S28" s="131"/>
      <c r="T28" s="131"/>
      <c r="U28" s="131"/>
    </row>
    <row r="29" spans="10:21">
      <c r="J29" s="194" t="s">
        <v>60</v>
      </c>
      <c r="K29" s="190" t="s">
        <v>53</v>
      </c>
      <c r="L29" s="192"/>
      <c r="M29" s="188"/>
      <c r="N29" s="188"/>
      <c r="O29" s="188"/>
      <c r="P29" s="188"/>
      <c r="Q29" s="188"/>
      <c r="R29" s="188"/>
      <c r="S29" s="132"/>
      <c r="T29" s="132"/>
      <c r="U29" s="133"/>
    </row>
    <row r="30" spans="10:21">
      <c r="J30" s="194"/>
      <c r="K30" s="191"/>
      <c r="L30" s="193"/>
      <c r="M30" s="189"/>
      <c r="N30" s="189"/>
      <c r="O30" s="189"/>
      <c r="P30" s="189"/>
      <c r="Q30" s="189"/>
      <c r="R30" s="189"/>
      <c r="S30" s="134"/>
      <c r="T30" s="134"/>
      <c r="U30" s="134"/>
    </row>
    <row r="31" spans="10:21">
      <c r="J31" s="194"/>
      <c r="K31" s="190" t="s">
        <v>50</v>
      </c>
      <c r="L31" s="192"/>
      <c r="M31" s="188"/>
      <c r="N31" s="188"/>
      <c r="O31" s="188"/>
      <c r="P31" s="188"/>
      <c r="Q31" s="188"/>
      <c r="R31" s="188"/>
      <c r="S31" s="130"/>
      <c r="T31" s="130"/>
      <c r="U31" s="130"/>
    </row>
    <row r="32" spans="10:21">
      <c r="J32" s="194"/>
      <c r="K32" s="191"/>
      <c r="L32" s="193"/>
      <c r="M32" s="189"/>
      <c r="N32" s="189"/>
      <c r="O32" s="189"/>
      <c r="P32" s="189"/>
      <c r="Q32" s="189"/>
      <c r="R32" s="189"/>
      <c r="S32" s="131"/>
      <c r="T32" s="131"/>
      <c r="U32" s="131"/>
    </row>
    <row r="33" spans="10:21">
      <c r="J33" s="194" t="s">
        <v>64</v>
      </c>
      <c r="K33" s="190" t="s">
        <v>53</v>
      </c>
      <c r="L33" s="192"/>
      <c r="M33" s="188"/>
      <c r="N33" s="188"/>
      <c r="O33" s="188"/>
      <c r="P33" s="188"/>
      <c r="Q33" s="188"/>
      <c r="R33" s="188"/>
      <c r="S33" s="132"/>
      <c r="T33" s="132"/>
      <c r="U33" s="133"/>
    </row>
    <row r="34" spans="10:21">
      <c r="J34" s="194"/>
      <c r="K34" s="191"/>
      <c r="L34" s="193"/>
      <c r="M34" s="189"/>
      <c r="N34" s="189"/>
      <c r="O34" s="189"/>
      <c r="P34" s="189"/>
      <c r="Q34" s="189"/>
      <c r="R34" s="189"/>
      <c r="S34" s="134"/>
      <c r="T34" s="134"/>
      <c r="U34" s="134"/>
    </row>
    <row r="35" spans="10:21">
      <c r="J35" s="194"/>
      <c r="K35" s="190" t="s">
        <v>50</v>
      </c>
      <c r="L35" s="192"/>
      <c r="M35" s="188"/>
      <c r="N35" s="188"/>
      <c r="O35" s="188"/>
      <c r="P35" s="188"/>
      <c r="Q35" s="188"/>
      <c r="R35" s="188"/>
      <c r="S35" s="130"/>
      <c r="T35" s="130"/>
      <c r="U35" s="130"/>
    </row>
    <row r="36" spans="10:21">
      <c r="J36" s="194"/>
      <c r="K36" s="191"/>
      <c r="L36" s="193"/>
      <c r="M36" s="189"/>
      <c r="N36" s="189"/>
      <c r="O36" s="189"/>
      <c r="P36" s="189"/>
      <c r="Q36" s="189"/>
      <c r="R36" s="189"/>
      <c r="S36" s="131"/>
      <c r="T36" s="131"/>
      <c r="U36" s="131"/>
    </row>
    <row r="37" spans="10:21">
      <c r="J37" s="194" t="s">
        <v>65</v>
      </c>
      <c r="K37" s="190" t="s">
        <v>53</v>
      </c>
      <c r="L37" s="192"/>
      <c r="M37" s="188"/>
      <c r="N37" s="188"/>
      <c r="O37" s="188"/>
      <c r="P37" s="188"/>
      <c r="Q37" s="188"/>
      <c r="R37" s="188"/>
      <c r="S37" s="132"/>
      <c r="T37" s="132"/>
      <c r="U37" s="133"/>
    </row>
    <row r="38" spans="10:21">
      <c r="J38" s="194"/>
      <c r="K38" s="191"/>
      <c r="L38" s="193"/>
      <c r="M38" s="189"/>
      <c r="N38" s="189"/>
      <c r="O38" s="189"/>
      <c r="P38" s="189"/>
      <c r="Q38" s="189"/>
      <c r="R38" s="189"/>
      <c r="S38" s="134"/>
      <c r="T38" s="134"/>
      <c r="U38" s="134"/>
    </row>
    <row r="39" spans="10:21">
      <c r="J39" s="194"/>
      <c r="K39" s="190" t="s">
        <v>50</v>
      </c>
      <c r="L39" s="192"/>
      <c r="M39" s="188"/>
      <c r="N39" s="188"/>
      <c r="O39" s="188"/>
      <c r="P39" s="188"/>
      <c r="Q39" s="188"/>
      <c r="R39" s="188"/>
      <c r="S39" s="130"/>
      <c r="T39" s="130"/>
      <c r="U39" s="130"/>
    </row>
    <row r="40" spans="10:21">
      <c r="J40" s="194"/>
      <c r="K40" s="191"/>
      <c r="L40" s="193"/>
      <c r="M40" s="189"/>
      <c r="N40" s="189"/>
      <c r="O40" s="189"/>
      <c r="P40" s="189"/>
      <c r="Q40" s="189"/>
      <c r="R40" s="189"/>
      <c r="S40" s="131"/>
      <c r="T40" s="131"/>
      <c r="U40" s="131"/>
    </row>
  </sheetData>
  <mergeCells count="160">
    <mergeCell ref="J13:J16"/>
    <mergeCell ref="K13:K14"/>
    <mergeCell ref="L13:L14"/>
    <mergeCell ref="M13:M14"/>
    <mergeCell ref="N13:N14"/>
    <mergeCell ref="O13:O14"/>
    <mergeCell ref="P13:P14"/>
    <mergeCell ref="Q13:Q14"/>
    <mergeCell ref="R13:R14"/>
    <mergeCell ref="K15:K16"/>
    <mergeCell ref="L15:L16"/>
    <mergeCell ref="M15:M16"/>
    <mergeCell ref="N15:N16"/>
    <mergeCell ref="O15:O16"/>
    <mergeCell ref="P15:P16"/>
    <mergeCell ref="Q15:Q16"/>
    <mergeCell ref="R15:R16"/>
    <mergeCell ref="M9:M10"/>
    <mergeCell ref="R9:R10"/>
    <mergeCell ref="R11:R12"/>
    <mergeCell ref="J2:J4"/>
    <mergeCell ref="K2:K4"/>
    <mergeCell ref="L2:L4"/>
    <mergeCell ref="P5:P6"/>
    <mergeCell ref="P7:P8"/>
    <mergeCell ref="P9:P10"/>
    <mergeCell ref="P11:P12"/>
    <mergeCell ref="Q5:Q6"/>
    <mergeCell ref="Q7:Q8"/>
    <mergeCell ref="Q9:Q10"/>
    <mergeCell ref="Q11:Q12"/>
    <mergeCell ref="N11:N12"/>
    <mergeCell ref="M11:M12"/>
    <mergeCell ref="O5:O6"/>
    <mergeCell ref="S2:U2"/>
    <mergeCell ref="S3:U3"/>
    <mergeCell ref="J5:J8"/>
    <mergeCell ref="M5:M6"/>
    <mergeCell ref="R5:R6"/>
    <mergeCell ref="R7:R8"/>
    <mergeCell ref="N5:N6"/>
    <mergeCell ref="N7:N8"/>
    <mergeCell ref="N9:N10"/>
    <mergeCell ref="M2:O3"/>
    <mergeCell ref="P2:R3"/>
    <mergeCell ref="O7:O8"/>
    <mergeCell ref="O9:O10"/>
    <mergeCell ref="J9:J12"/>
    <mergeCell ref="K5:K6"/>
    <mergeCell ref="K9:K10"/>
    <mergeCell ref="K11:K12"/>
    <mergeCell ref="L5:L6"/>
    <mergeCell ref="L7:L8"/>
    <mergeCell ref="K7:K8"/>
    <mergeCell ref="L9:L10"/>
    <mergeCell ref="L11:L12"/>
    <mergeCell ref="O11:O12"/>
    <mergeCell ref="M7:M8"/>
    <mergeCell ref="J21:J24"/>
    <mergeCell ref="K21:K22"/>
    <mergeCell ref="L21:L22"/>
    <mergeCell ref="M21:M22"/>
    <mergeCell ref="N21:N22"/>
    <mergeCell ref="O17:O18"/>
    <mergeCell ref="P17:P18"/>
    <mergeCell ref="Q17:Q18"/>
    <mergeCell ref="R17:R18"/>
    <mergeCell ref="K19:K20"/>
    <mergeCell ref="L19:L20"/>
    <mergeCell ref="M19:M20"/>
    <mergeCell ref="N19:N20"/>
    <mergeCell ref="O19:O20"/>
    <mergeCell ref="P19:P20"/>
    <mergeCell ref="Q19:Q20"/>
    <mergeCell ref="R19:R20"/>
    <mergeCell ref="J17:J20"/>
    <mergeCell ref="K17:K18"/>
    <mergeCell ref="L17:L18"/>
    <mergeCell ref="M17:M18"/>
    <mergeCell ref="N17:N18"/>
    <mergeCell ref="O21:O22"/>
    <mergeCell ref="P21:P22"/>
    <mergeCell ref="Q21:Q22"/>
    <mergeCell ref="R21:R22"/>
    <mergeCell ref="K23:K24"/>
    <mergeCell ref="L23:L24"/>
    <mergeCell ref="M23:M24"/>
    <mergeCell ref="N23:N24"/>
    <mergeCell ref="O23:O24"/>
    <mergeCell ref="P23:P24"/>
    <mergeCell ref="Q23:Q24"/>
    <mergeCell ref="R23:R24"/>
    <mergeCell ref="J29:J32"/>
    <mergeCell ref="K29:K30"/>
    <mergeCell ref="L29:L30"/>
    <mergeCell ref="M29:M30"/>
    <mergeCell ref="N29:N30"/>
    <mergeCell ref="O25:O26"/>
    <mergeCell ref="P25:P26"/>
    <mergeCell ref="Q25:Q26"/>
    <mergeCell ref="R25:R26"/>
    <mergeCell ref="K27:K28"/>
    <mergeCell ref="L27:L28"/>
    <mergeCell ref="M27:M28"/>
    <mergeCell ref="N27:N28"/>
    <mergeCell ref="O27:O28"/>
    <mergeCell ref="P27:P28"/>
    <mergeCell ref="Q27:Q28"/>
    <mergeCell ref="R27:R28"/>
    <mergeCell ref="J25:J28"/>
    <mergeCell ref="K25:K26"/>
    <mergeCell ref="L25:L26"/>
    <mergeCell ref="M25:M26"/>
    <mergeCell ref="N25:N26"/>
    <mergeCell ref="O29:O30"/>
    <mergeCell ref="P29:P30"/>
    <mergeCell ref="Q29:Q30"/>
    <mergeCell ref="R29:R30"/>
    <mergeCell ref="K31:K32"/>
    <mergeCell ref="L31:L32"/>
    <mergeCell ref="M31:M32"/>
    <mergeCell ref="N31:N32"/>
    <mergeCell ref="O31:O32"/>
    <mergeCell ref="P31:P32"/>
    <mergeCell ref="Q31:Q32"/>
    <mergeCell ref="R31:R32"/>
    <mergeCell ref="J37:J40"/>
    <mergeCell ref="K37:K38"/>
    <mergeCell ref="L37:L38"/>
    <mergeCell ref="M37:M38"/>
    <mergeCell ref="N37:N38"/>
    <mergeCell ref="O33:O34"/>
    <mergeCell ref="P33:P34"/>
    <mergeCell ref="Q33:Q34"/>
    <mergeCell ref="R33:R34"/>
    <mergeCell ref="K35:K36"/>
    <mergeCell ref="L35:L36"/>
    <mergeCell ref="M35:M36"/>
    <mergeCell ref="N35:N36"/>
    <mergeCell ref="O35:O36"/>
    <mergeCell ref="P35:P36"/>
    <mergeCell ref="Q35:Q36"/>
    <mergeCell ref="R35:R36"/>
    <mergeCell ref="J33:J36"/>
    <mergeCell ref="K33:K34"/>
    <mergeCell ref="L33:L34"/>
    <mergeCell ref="M33:M34"/>
    <mergeCell ref="N33:N34"/>
    <mergeCell ref="O37:O38"/>
    <mergeCell ref="P37:P38"/>
    <mergeCell ref="Q37:Q38"/>
    <mergeCell ref="R37:R38"/>
    <mergeCell ref="K39:K40"/>
    <mergeCell ref="L39:L40"/>
    <mergeCell ref="M39:M40"/>
    <mergeCell ref="N39:N40"/>
    <mergeCell ref="O39:O40"/>
    <mergeCell ref="P39:P40"/>
    <mergeCell ref="Q39:Q40"/>
    <mergeCell ref="R39:R40"/>
  </mergeCells>
  <phoneticPr fontId="1"/>
  <pageMargins left="0.7" right="0.7" top="0.75" bottom="0.75" header="0.3" footer="0.3"/>
  <pageSetup paperSize="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G58" sqref="G58:I58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55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6" t="s">
        <v>3</v>
      </c>
      <c r="H6" s="167"/>
      <c r="I6" s="168"/>
      <c r="J6" s="220">
        <v>18</v>
      </c>
      <c r="K6" s="221"/>
      <c r="L6" s="222"/>
      <c r="M6" s="166" t="s">
        <v>24</v>
      </c>
      <c r="N6" s="167"/>
      <c r="O6" s="168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3">
        <f>J6</f>
        <v>18</v>
      </c>
      <c r="K8" s="224"/>
      <c r="L8" s="225"/>
      <c r="M8" s="174"/>
      <c r="N8" s="175"/>
      <c r="O8" s="176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59">
        <v>2</v>
      </c>
      <c r="G9" s="62">
        <f>IF(D9="","",G8+M9)</f>
        <v>122860</v>
      </c>
      <c r="H9" s="62">
        <f>IF(E9="","",H8+N9)</f>
        <v>127000</v>
      </c>
      <c r="I9" s="62">
        <f>IF(F9="","",I8+O9)</f>
        <v>136000</v>
      </c>
      <c r="J9" s="63">
        <f>IF(G8="","",G8*$J$6/100)</f>
        <v>18000</v>
      </c>
      <c r="K9" s="64">
        <f>IF(H8="","",H8*$J$6/100)</f>
        <v>18000</v>
      </c>
      <c r="L9" s="65">
        <f>IF(I8="","",I8*$J$6/100)</f>
        <v>18000</v>
      </c>
      <c r="M9" s="66">
        <f>IF(D9="","",J9*D9)</f>
        <v>22860</v>
      </c>
      <c r="N9" s="67">
        <f t="shared" ref="M9:O24" si="0">IF(E9="","",K9*E9)</f>
        <v>27000</v>
      </c>
      <c r="O9" s="68">
        <f t="shared" si="0"/>
        <v>36000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150945.796</v>
      </c>
      <c r="H10" s="62">
        <f t="shared" si="1"/>
        <v>161290</v>
      </c>
      <c r="I10" s="62">
        <f t="shared" si="1"/>
        <v>184960</v>
      </c>
      <c r="J10" s="63">
        <f t="shared" ref="J10:L25" si="2">IF(G9="","",G9*$J$6/100)</f>
        <v>22114.799999999999</v>
      </c>
      <c r="K10" s="64">
        <f t="shared" si="2"/>
        <v>22860</v>
      </c>
      <c r="L10" s="65">
        <f t="shared" si="2"/>
        <v>24480</v>
      </c>
      <c r="M10" s="63">
        <f t="shared" si="0"/>
        <v>28085.795999999998</v>
      </c>
      <c r="N10" s="64">
        <f t="shared" si="0"/>
        <v>34290</v>
      </c>
      <c r="O10" s="65">
        <f t="shared" si="0"/>
        <v>48960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185452.0049656</v>
      </c>
      <c r="H11" s="62">
        <f t="shared" si="1"/>
        <v>204838.3</v>
      </c>
      <c r="I11" s="62">
        <f t="shared" si="1"/>
        <v>251545.60000000001</v>
      </c>
      <c r="J11" s="63">
        <f t="shared" si="2"/>
        <v>27170.243280000002</v>
      </c>
      <c r="K11" s="64">
        <f t="shared" si="2"/>
        <v>29032.2</v>
      </c>
      <c r="L11" s="65">
        <f t="shared" si="2"/>
        <v>33292.800000000003</v>
      </c>
      <c r="M11" s="63">
        <f t="shared" si="0"/>
        <v>34506.208965600003</v>
      </c>
      <c r="N11" s="64">
        <f t="shared" si="0"/>
        <v>43548.3</v>
      </c>
      <c r="O11" s="65">
        <f t="shared" si="0"/>
        <v>66585.600000000006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227846.33330073615</v>
      </c>
      <c r="H12" s="62">
        <f t="shared" si="1"/>
        <v>260144.641</v>
      </c>
      <c r="I12" s="62">
        <f t="shared" si="1"/>
        <v>342102.016</v>
      </c>
      <c r="J12" s="63">
        <f t="shared" si="2"/>
        <v>33381.360893808</v>
      </c>
      <c r="K12" s="64">
        <f t="shared" si="2"/>
        <v>36870.894</v>
      </c>
      <c r="L12" s="65">
        <f t="shared" si="2"/>
        <v>45278.207999999999</v>
      </c>
      <c r="M12" s="63">
        <f t="shared" si="0"/>
        <v>42394.328335136161</v>
      </c>
      <c r="N12" s="64">
        <f t="shared" si="0"/>
        <v>55306.341</v>
      </c>
      <c r="O12" s="65">
        <f t="shared" si="0"/>
        <v>90556.415999999997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186833.99330660363</v>
      </c>
      <c r="H13" s="62">
        <f t="shared" si="1"/>
        <v>213318.60562000002</v>
      </c>
      <c r="I13" s="62">
        <f t="shared" si="1"/>
        <v>280523.65312000003</v>
      </c>
      <c r="J13" s="63">
        <f t="shared" si="2"/>
        <v>41012.339994132511</v>
      </c>
      <c r="K13" s="64">
        <f t="shared" si="2"/>
        <v>46826.035379999994</v>
      </c>
      <c r="L13" s="65">
        <f t="shared" si="2"/>
        <v>61578.362880000001</v>
      </c>
      <c r="M13" s="63">
        <f t="shared" si="0"/>
        <v>-41012.339994132511</v>
      </c>
      <c r="N13" s="64">
        <f t="shared" si="0"/>
        <v>-46826.035379999994</v>
      </c>
      <c r="O13" s="65">
        <f t="shared" si="0"/>
        <v>-61578.362880000001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229544.24417649323</v>
      </c>
      <c r="H14" s="62">
        <f t="shared" si="1"/>
        <v>270914.62913740001</v>
      </c>
      <c r="I14" s="62">
        <f t="shared" si="1"/>
        <v>381512.16824320005</v>
      </c>
      <c r="J14" s="63">
        <f t="shared" si="2"/>
        <v>33630.118795188653</v>
      </c>
      <c r="K14" s="64">
        <f t="shared" si="2"/>
        <v>38397.349011600003</v>
      </c>
      <c r="L14" s="65">
        <f t="shared" si="2"/>
        <v>50494.257561600003</v>
      </c>
      <c r="M14" s="63">
        <f t="shared" si="0"/>
        <v>42710.250869889591</v>
      </c>
      <c r="N14" s="64">
        <f t="shared" si="0"/>
        <v>57596.023517400004</v>
      </c>
      <c r="O14" s="65">
        <f t="shared" si="0"/>
        <v>100988.51512320001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282018.05839523958</v>
      </c>
      <c r="H15" s="62">
        <f t="shared" si="1"/>
        <v>344061.57900449802</v>
      </c>
      <c r="I15" s="62">
        <f t="shared" si="1"/>
        <v>518856.54881075211</v>
      </c>
      <c r="J15" s="63">
        <f t="shared" si="2"/>
        <v>41317.963951768783</v>
      </c>
      <c r="K15" s="64">
        <f t="shared" si="2"/>
        <v>48764.633244732002</v>
      </c>
      <c r="L15" s="65">
        <f t="shared" si="2"/>
        <v>68672.190283776014</v>
      </c>
      <c r="M15" s="63">
        <f t="shared" si="0"/>
        <v>52473.814218746353</v>
      </c>
      <c r="N15" s="64">
        <f t="shared" si="0"/>
        <v>73146.94986709801</v>
      </c>
      <c r="O15" s="65">
        <f t="shared" si="0"/>
        <v>137344.38056755203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231254.80788409646</v>
      </c>
      <c r="H16" s="62">
        <f t="shared" si="1"/>
        <v>282130.49478368839</v>
      </c>
      <c r="I16" s="62">
        <f t="shared" si="1"/>
        <v>425462.37002481672</v>
      </c>
      <c r="J16" s="63">
        <f t="shared" si="2"/>
        <v>50763.250511143124</v>
      </c>
      <c r="K16" s="64">
        <f t="shared" si="2"/>
        <v>61931.084220809651</v>
      </c>
      <c r="L16" s="65">
        <f t="shared" si="2"/>
        <v>93394.178785935379</v>
      </c>
      <c r="M16" s="63">
        <f t="shared" si="0"/>
        <v>-50763.250511143124</v>
      </c>
      <c r="N16" s="64">
        <f t="shared" si="0"/>
        <v>-61931.084220809651</v>
      </c>
      <c r="O16" s="65">
        <f t="shared" si="0"/>
        <v>-93394.178785935379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284119.65696640091</v>
      </c>
      <c r="H17" s="62">
        <f t="shared" si="1"/>
        <v>358305.72837528423</v>
      </c>
      <c r="I17" s="62">
        <f t="shared" si="1"/>
        <v>578628.82323375077</v>
      </c>
      <c r="J17" s="63">
        <f t="shared" si="2"/>
        <v>41625.865419137364</v>
      </c>
      <c r="K17" s="64">
        <f t="shared" si="2"/>
        <v>50783.489061063912</v>
      </c>
      <c r="L17" s="65">
        <f t="shared" si="2"/>
        <v>76583.22660446701</v>
      </c>
      <c r="M17" s="63">
        <f t="shared" si="0"/>
        <v>52864.849082304456</v>
      </c>
      <c r="N17" s="64">
        <f t="shared" si="0"/>
        <v>76175.233591595868</v>
      </c>
      <c r="O17" s="65">
        <f t="shared" si="0"/>
        <v>153166.45320893402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349069.41054892016</v>
      </c>
      <c r="H18" s="62">
        <f t="shared" si="1"/>
        <v>455048.27503661095</v>
      </c>
      <c r="I18" s="62">
        <f>IF(F18="","",I17+O18)</f>
        <v>786935.19959790097</v>
      </c>
      <c r="J18" s="63">
        <f t="shared" si="2"/>
        <v>51141.53825395216</v>
      </c>
      <c r="K18" s="64">
        <f t="shared" si="2"/>
        <v>64495.031107551156</v>
      </c>
      <c r="L18" s="65">
        <f>IF(I17="","",I17*$J$6/100)</f>
        <v>104153.18818207513</v>
      </c>
      <c r="M18" s="63">
        <f t="shared" si="0"/>
        <v>64949.753582519246</v>
      </c>
      <c r="N18" s="64">
        <f t="shared" si="0"/>
        <v>96742.546661326734</v>
      </c>
      <c r="O18" s="65">
        <f t="shared" si="0"/>
        <v>208306.37636415026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428866.67780040333</v>
      </c>
      <c r="H19" s="62">
        <f t="shared" si="1"/>
        <v>577911.30929649598</v>
      </c>
      <c r="I19" s="62">
        <f t="shared" si="1"/>
        <v>1070231.8714531453</v>
      </c>
      <c r="J19" s="63">
        <f t="shared" si="2"/>
        <v>62832.493898805631</v>
      </c>
      <c r="K19" s="64">
        <f t="shared" si="2"/>
        <v>81908.689506589973</v>
      </c>
      <c r="L19" s="65">
        <f t="shared" si="2"/>
        <v>141648.33592762216</v>
      </c>
      <c r="M19" s="63">
        <f t="shared" si="0"/>
        <v>79797.26725148315</v>
      </c>
      <c r="N19" s="64">
        <f t="shared" si="0"/>
        <v>122863.03425988497</v>
      </c>
      <c r="O19" s="65">
        <f t="shared" si="0"/>
        <v>283296.67185524432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526905.60034557548</v>
      </c>
      <c r="H20" s="62">
        <f t="shared" si="1"/>
        <v>733947.36280654988</v>
      </c>
      <c r="I20" s="62">
        <f t="shared" si="1"/>
        <v>1455515.3451762777</v>
      </c>
      <c r="J20" s="63">
        <f t="shared" si="2"/>
        <v>77196.002004072594</v>
      </c>
      <c r="K20" s="64">
        <f t="shared" si="2"/>
        <v>104024.03567336928</v>
      </c>
      <c r="L20" s="65">
        <f t="shared" si="2"/>
        <v>192641.73686156617</v>
      </c>
      <c r="M20" s="63">
        <f t="shared" si="0"/>
        <v>98038.922545172201</v>
      </c>
      <c r="N20" s="64">
        <f t="shared" si="0"/>
        <v>156036.0535100539</v>
      </c>
      <c r="O20" s="65">
        <f t="shared" si="0"/>
        <v>385283.47372313234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432062.59228337189</v>
      </c>
      <c r="H21" s="62">
        <f t="shared" si="1"/>
        <v>601836.83750137093</v>
      </c>
      <c r="I21" s="62">
        <f t="shared" si="1"/>
        <v>1193522.5830445476</v>
      </c>
      <c r="J21" s="63">
        <f t="shared" si="2"/>
        <v>94843.008062203589</v>
      </c>
      <c r="K21" s="64">
        <f t="shared" si="2"/>
        <v>132110.52530517898</v>
      </c>
      <c r="L21" s="65">
        <f t="shared" si="2"/>
        <v>261992.76213172998</v>
      </c>
      <c r="M21" s="63">
        <f t="shared" si="0"/>
        <v>-94843.008062203589</v>
      </c>
      <c r="N21" s="64">
        <f t="shared" si="0"/>
        <v>-132110.52530517898</v>
      </c>
      <c r="O21" s="65">
        <f t="shared" si="0"/>
        <v>-261992.76213172998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530832.10087935068</v>
      </c>
      <c r="H22" s="62">
        <f t="shared" si="1"/>
        <v>764332.78362674103</v>
      </c>
      <c r="I22" s="62">
        <f t="shared" si="1"/>
        <v>1623190.7129405846</v>
      </c>
      <c r="J22" s="63">
        <f t="shared" si="2"/>
        <v>77771.26661100694</v>
      </c>
      <c r="K22" s="64">
        <f t="shared" si="2"/>
        <v>108330.63075024677</v>
      </c>
      <c r="L22" s="65">
        <f t="shared" si="2"/>
        <v>214834.06494801855</v>
      </c>
      <c r="M22" s="63">
        <f t="shared" si="0"/>
        <v>98769.508595978812</v>
      </c>
      <c r="N22" s="64">
        <f t="shared" si="0"/>
        <v>162495.94612537016</v>
      </c>
      <c r="O22" s="65">
        <f t="shared" si="0"/>
        <v>429668.12989603711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435282.32272106758</v>
      </c>
      <c r="H23" s="62">
        <f t="shared" si="1"/>
        <v>626752.88257392764</v>
      </c>
      <c r="I23" s="62">
        <f t="shared" si="1"/>
        <v>1331016.3846112795</v>
      </c>
      <c r="J23" s="63">
        <f t="shared" si="2"/>
        <v>95549.778158283123</v>
      </c>
      <c r="K23" s="64">
        <f t="shared" si="2"/>
        <v>137579.90105281339</v>
      </c>
      <c r="L23" s="65">
        <f t="shared" si="2"/>
        <v>292174.32832930522</v>
      </c>
      <c r="M23" s="63">
        <f t="shared" si="0"/>
        <v>-95549.778158283123</v>
      </c>
      <c r="N23" s="64">
        <f t="shared" si="0"/>
        <v>-137579.90105281339</v>
      </c>
      <c r="O23" s="65">
        <f t="shared" si="0"/>
        <v>-292174.32832930522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534787.86169510358</v>
      </c>
      <c r="H24" s="62">
        <f t="shared" si="1"/>
        <v>795976.16086888814</v>
      </c>
      <c r="I24" s="62">
        <f t="shared" si="1"/>
        <v>1810182.2830713401</v>
      </c>
      <c r="J24" s="63">
        <f t="shared" si="2"/>
        <v>78350.81808979217</v>
      </c>
      <c r="K24" s="64">
        <f t="shared" si="2"/>
        <v>112815.51886330698</v>
      </c>
      <c r="L24" s="65">
        <f t="shared" si="2"/>
        <v>239582.9492300303</v>
      </c>
      <c r="M24" s="63">
        <f t="shared" si="0"/>
        <v>99505.538974036055</v>
      </c>
      <c r="N24" s="64">
        <f t="shared" si="0"/>
        <v>169223.27829496047</v>
      </c>
      <c r="O24" s="65">
        <f t="shared" si="0"/>
        <v>479165.89846006059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657040.36687860428</v>
      </c>
      <c r="H25" s="62">
        <f t="shared" si="1"/>
        <v>1010889.7243034879</v>
      </c>
      <c r="I25" s="62">
        <f t="shared" si="1"/>
        <v>2461847.9049770227</v>
      </c>
      <c r="J25" s="63">
        <f t="shared" si="2"/>
        <v>96261.815105118643</v>
      </c>
      <c r="K25" s="64">
        <f t="shared" si="2"/>
        <v>143275.70895639985</v>
      </c>
      <c r="L25" s="65">
        <f t="shared" si="2"/>
        <v>325832.81095284119</v>
      </c>
      <c r="M25" s="63">
        <f t="shared" ref="M25:O58" si="3">IF(D25="","",J25*D25)</f>
        <v>122252.50518350067</v>
      </c>
      <c r="N25" s="64">
        <f t="shared" si="3"/>
        <v>214913.56343459978</v>
      </c>
      <c r="O25" s="65">
        <f t="shared" si="3"/>
        <v>651665.62190568238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807239.79474705318</v>
      </c>
      <c r="H26" s="62">
        <f t="shared" si="4"/>
        <v>1283829.9498654297</v>
      </c>
      <c r="I26" s="62">
        <f t="shared" si="4"/>
        <v>3348113.1507687508</v>
      </c>
      <c r="J26" s="63">
        <f t="shared" ref="J26:L45" si="5">IF(G25="","",G25*$J$6/100)</f>
        <v>118267.26603814878</v>
      </c>
      <c r="K26" s="64">
        <f t="shared" si="5"/>
        <v>181960.15037462782</v>
      </c>
      <c r="L26" s="65">
        <f t="shared" si="5"/>
        <v>443132.62289586407</v>
      </c>
      <c r="M26" s="63">
        <f t="shared" si="3"/>
        <v>150199.42786844895</v>
      </c>
      <c r="N26" s="64">
        <f t="shared" si="3"/>
        <v>272940.22556194174</v>
      </c>
      <c r="O26" s="65">
        <f t="shared" si="3"/>
        <v>886265.24579172814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661936.63169258367</v>
      </c>
      <c r="H27" s="62">
        <f t="shared" si="4"/>
        <v>1052740.5588896524</v>
      </c>
      <c r="I27" s="62">
        <f t="shared" si="4"/>
        <v>2745452.7836303758</v>
      </c>
      <c r="J27" s="63">
        <f t="shared" si="5"/>
        <v>145303.16305446957</v>
      </c>
      <c r="K27" s="64">
        <f t="shared" si="5"/>
        <v>231089.39097577735</v>
      </c>
      <c r="L27" s="65">
        <f t="shared" si="5"/>
        <v>602660.36713837506</v>
      </c>
      <c r="M27" s="63">
        <f t="shared" si="3"/>
        <v>-145303.16305446957</v>
      </c>
      <c r="N27" s="64">
        <f t="shared" si="3"/>
        <v>-231089.39097577735</v>
      </c>
      <c r="O27" s="65">
        <f t="shared" si="3"/>
        <v>-602660.36713837506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813255.34569750831</v>
      </c>
      <c r="H28" s="62">
        <f t="shared" si="4"/>
        <v>1336980.5097898585</v>
      </c>
      <c r="I28" s="62">
        <f t="shared" si="4"/>
        <v>3733815.785737311</v>
      </c>
      <c r="J28" s="63">
        <f t="shared" si="5"/>
        <v>119148.59370466507</v>
      </c>
      <c r="K28" s="64">
        <f t="shared" si="5"/>
        <v>189493.30060013742</v>
      </c>
      <c r="L28" s="65">
        <f t="shared" si="5"/>
        <v>494181.50105346763</v>
      </c>
      <c r="M28" s="63">
        <f t="shared" si="3"/>
        <v>151318.71400492464</v>
      </c>
      <c r="N28" s="64">
        <f t="shared" si="3"/>
        <v>284239.95090020611</v>
      </c>
      <c r="O28" s="65">
        <f t="shared" si="3"/>
        <v>988363.00210693525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666869.38347195683</v>
      </c>
      <c r="H29" s="62">
        <f t="shared" si="4"/>
        <v>1096324.018027684</v>
      </c>
      <c r="I29" s="62">
        <f t="shared" si="4"/>
        <v>3061728.9443045948</v>
      </c>
      <c r="J29" s="63">
        <f t="shared" si="5"/>
        <v>146385.96222555148</v>
      </c>
      <c r="K29" s="64">
        <f t="shared" si="5"/>
        <v>240656.49176217453</v>
      </c>
      <c r="L29" s="65">
        <f t="shared" si="5"/>
        <v>672086.841432716</v>
      </c>
      <c r="M29" s="63">
        <f t="shared" si="3"/>
        <v>-146385.96222555148</v>
      </c>
      <c r="N29" s="64">
        <f t="shared" si="3"/>
        <v>-240656.49176217453</v>
      </c>
      <c r="O29" s="65">
        <f t="shared" si="3"/>
        <v>-672086.841432716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819315.72453364613</v>
      </c>
      <c r="H30" s="62">
        <f t="shared" si="4"/>
        <v>1392331.5028951587</v>
      </c>
      <c r="I30" s="62">
        <f t="shared" si="4"/>
        <v>4163951.3642542488</v>
      </c>
      <c r="J30" s="63">
        <f t="shared" si="5"/>
        <v>120036.48902495223</v>
      </c>
      <c r="K30" s="64">
        <f t="shared" si="5"/>
        <v>197338.3232449831</v>
      </c>
      <c r="L30" s="65">
        <f t="shared" si="5"/>
        <v>551111.20997482701</v>
      </c>
      <c r="M30" s="63">
        <f t="shared" si="3"/>
        <v>152446.34106168934</v>
      </c>
      <c r="N30" s="64">
        <f t="shared" si="3"/>
        <v>296007.48486747465</v>
      </c>
      <c r="O30" s="65">
        <f t="shared" si="3"/>
        <v>1102222.419949654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1006611.2991620377</v>
      </c>
      <c r="H31" s="62">
        <f t="shared" si="4"/>
        <v>1768261.0086768516</v>
      </c>
      <c r="I31" s="62">
        <f t="shared" si="4"/>
        <v>3414440.1186884842</v>
      </c>
      <c r="J31" s="63">
        <f t="shared" si="5"/>
        <v>147476.8304160563</v>
      </c>
      <c r="K31" s="64">
        <f t="shared" si="5"/>
        <v>250619.67052112854</v>
      </c>
      <c r="L31" s="65">
        <f t="shared" si="5"/>
        <v>749511.24556576472</v>
      </c>
      <c r="M31" s="63">
        <f t="shared" si="3"/>
        <v>187295.57462839151</v>
      </c>
      <c r="N31" s="64">
        <f t="shared" si="3"/>
        <v>375929.5057816928</v>
      </c>
      <c r="O31" s="65">
        <f t="shared" si="3"/>
        <v>-749511.24556576472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1236722.6421504796</v>
      </c>
      <c r="H32" s="62">
        <f t="shared" si="4"/>
        <v>2245691.4810196017</v>
      </c>
      <c r="I32" s="62">
        <f t="shared" si="4"/>
        <v>4643638.5614163382</v>
      </c>
      <c r="J32" s="63">
        <f t="shared" si="5"/>
        <v>181190.03384916679</v>
      </c>
      <c r="K32" s="64">
        <f t="shared" si="5"/>
        <v>318286.98156183329</v>
      </c>
      <c r="L32" s="65">
        <f t="shared" si="5"/>
        <v>614599.22136392712</v>
      </c>
      <c r="M32" s="63">
        <f t="shared" si="3"/>
        <v>230111.34298844184</v>
      </c>
      <c r="N32" s="64">
        <f t="shared" si="3"/>
        <v>477430.47234274994</v>
      </c>
      <c r="O32" s="65">
        <f t="shared" si="3"/>
        <v>1229198.4427278542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1519437.4381460792</v>
      </c>
      <c r="H33" s="62">
        <f t="shared" si="4"/>
        <v>2852028.1808948941</v>
      </c>
      <c r="I33" s="62">
        <f t="shared" si="4"/>
        <v>6315348.4435262196</v>
      </c>
      <c r="J33" s="63">
        <f t="shared" si="5"/>
        <v>222610.07558708635</v>
      </c>
      <c r="K33" s="64">
        <f t="shared" si="5"/>
        <v>404224.46658352832</v>
      </c>
      <c r="L33" s="65">
        <f t="shared" si="5"/>
        <v>835854.94105494081</v>
      </c>
      <c r="M33" s="63">
        <f t="shared" si="3"/>
        <v>282714.79599559965</v>
      </c>
      <c r="N33" s="64">
        <f t="shared" si="3"/>
        <v>606336.69987529248</v>
      </c>
      <c r="O33" s="65">
        <f t="shared" si="3"/>
        <v>1671709.8821098816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1245938.6992797849</v>
      </c>
      <c r="H34" s="62">
        <f t="shared" si="4"/>
        <v>2338663.108333813</v>
      </c>
      <c r="I34" s="62">
        <f t="shared" si="4"/>
        <v>5178585.7236914998</v>
      </c>
      <c r="J34" s="63">
        <f t="shared" si="5"/>
        <v>273498.73886629427</v>
      </c>
      <c r="K34" s="64">
        <f t="shared" si="5"/>
        <v>513365.07256108092</v>
      </c>
      <c r="L34" s="65">
        <f t="shared" si="5"/>
        <v>1136762.7198347196</v>
      </c>
      <c r="M34" s="63">
        <f t="shared" si="3"/>
        <v>-273498.73886629427</v>
      </c>
      <c r="N34" s="64">
        <f t="shared" si="3"/>
        <v>-513365.07256108092</v>
      </c>
      <c r="O34" s="65">
        <f t="shared" si="3"/>
        <v>-1136762.7198347196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1021669.7334094236</v>
      </c>
      <c r="H35" s="62">
        <f t="shared" si="4"/>
        <v>1917703.7488337266</v>
      </c>
      <c r="I35" s="62">
        <f t="shared" si="4"/>
        <v>4246440.2934270296</v>
      </c>
      <c r="J35" s="63">
        <f t="shared" si="5"/>
        <v>224268.96587036128</v>
      </c>
      <c r="K35" s="64">
        <f t="shared" si="5"/>
        <v>420959.35950008628</v>
      </c>
      <c r="L35" s="65">
        <f t="shared" si="5"/>
        <v>932145.43026446993</v>
      </c>
      <c r="M35" s="63">
        <f t="shared" si="3"/>
        <v>-224268.96587036128</v>
      </c>
      <c r="N35" s="64">
        <f t="shared" si="3"/>
        <v>-420959.35950008628</v>
      </c>
      <c r="O35" s="65">
        <f t="shared" si="3"/>
        <v>-932145.43026446993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837769.18139572733</v>
      </c>
      <c r="H36" s="62">
        <f t="shared" si="4"/>
        <v>1572517.0740436558</v>
      </c>
      <c r="I36" s="62">
        <f t="shared" si="4"/>
        <v>3482081.0406101644</v>
      </c>
      <c r="J36" s="63">
        <f t="shared" si="5"/>
        <v>183900.55201369626</v>
      </c>
      <c r="K36" s="64">
        <f t="shared" si="5"/>
        <v>345186.6747900708</v>
      </c>
      <c r="L36" s="65">
        <f t="shared" si="5"/>
        <v>764359.25281686534</v>
      </c>
      <c r="M36" s="63">
        <f t="shared" si="3"/>
        <v>-183900.55201369626</v>
      </c>
      <c r="N36" s="64">
        <f t="shared" si="3"/>
        <v>-345186.6747900708</v>
      </c>
      <c r="O36" s="65">
        <f t="shared" si="3"/>
        <v>-764359.25281686534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1029283.2162627906</v>
      </c>
      <c r="H37" s="62">
        <f t="shared" si="4"/>
        <v>1997096.6840354428</v>
      </c>
      <c r="I37" s="62">
        <f t="shared" si="4"/>
        <v>4735630.2152298233</v>
      </c>
      <c r="J37" s="63">
        <f t="shared" si="5"/>
        <v>150798.45265123091</v>
      </c>
      <c r="K37" s="64">
        <f t="shared" si="5"/>
        <v>283053.07332785806</v>
      </c>
      <c r="L37" s="65">
        <f t="shared" si="5"/>
        <v>626774.58730982954</v>
      </c>
      <c r="M37" s="63">
        <f t="shared" si="3"/>
        <v>191514.03486706325</v>
      </c>
      <c r="N37" s="64">
        <f t="shared" si="3"/>
        <v>424579.60999178712</v>
      </c>
      <c r="O37" s="65">
        <f t="shared" si="3"/>
        <v>1253549.1746196591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1264577.3595004645</v>
      </c>
      <c r="H38" s="62">
        <f t="shared" si="4"/>
        <v>2536312.7887250124</v>
      </c>
      <c r="I38" s="62">
        <f t="shared" si="4"/>
        <v>6440457.0927125597</v>
      </c>
      <c r="J38" s="63">
        <f t="shared" si="5"/>
        <v>185270.97892730232</v>
      </c>
      <c r="K38" s="64">
        <f t="shared" si="5"/>
        <v>359477.40312637971</v>
      </c>
      <c r="L38" s="65">
        <f t="shared" si="5"/>
        <v>852413.43874136824</v>
      </c>
      <c r="M38" s="63">
        <f t="shared" si="3"/>
        <v>235294.14323767394</v>
      </c>
      <c r="N38" s="64">
        <f t="shared" si="3"/>
        <v>539216.10468956956</v>
      </c>
      <c r="O38" s="65">
        <f t="shared" si="3"/>
        <v>1704826.8774827365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1553659.7438822708</v>
      </c>
      <c r="H39" s="62">
        <f t="shared" si="4"/>
        <v>3221117.2416807655</v>
      </c>
      <c r="I39" s="62">
        <f t="shared" si="4"/>
        <v>8759021.6460890807</v>
      </c>
      <c r="J39" s="63">
        <f t="shared" si="5"/>
        <v>227623.92471008361</v>
      </c>
      <c r="K39" s="64">
        <f t="shared" si="5"/>
        <v>456536.30197050219</v>
      </c>
      <c r="L39" s="65">
        <f t="shared" si="5"/>
        <v>1159282.2766882607</v>
      </c>
      <c r="M39" s="63">
        <f t="shared" si="3"/>
        <v>289082.38438180619</v>
      </c>
      <c r="N39" s="64">
        <f t="shared" si="3"/>
        <v>684804.45295575331</v>
      </c>
      <c r="O39" s="65">
        <f t="shared" si="3"/>
        <v>2318564.5533765214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1908826.3613337579</v>
      </c>
      <c r="H40" s="62">
        <f t="shared" si="4"/>
        <v>4090818.8969345721</v>
      </c>
      <c r="I40" s="62">
        <f t="shared" si="4"/>
        <v>11912269.43868115</v>
      </c>
      <c r="J40" s="63">
        <f t="shared" si="5"/>
        <v>279658.75389880873</v>
      </c>
      <c r="K40" s="64">
        <f t="shared" si="5"/>
        <v>579801.10350253771</v>
      </c>
      <c r="L40" s="65">
        <f t="shared" si="5"/>
        <v>1576623.8962960346</v>
      </c>
      <c r="M40" s="63">
        <f t="shared" si="3"/>
        <v>355166.61745148711</v>
      </c>
      <c r="N40" s="64">
        <f t="shared" si="3"/>
        <v>869701.65525380662</v>
      </c>
      <c r="O40" s="65">
        <f t="shared" si="3"/>
        <v>3153247.7925920691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2345184.0675346549</v>
      </c>
      <c r="H41" s="62">
        <f t="shared" si="4"/>
        <v>5195339.9991069064</v>
      </c>
      <c r="I41" s="62">
        <f t="shared" si="4"/>
        <v>16200686.436606364</v>
      </c>
      <c r="J41" s="63">
        <f t="shared" si="5"/>
        <v>343588.74504007644</v>
      </c>
      <c r="K41" s="64">
        <f t="shared" si="5"/>
        <v>736347.40144822304</v>
      </c>
      <c r="L41" s="65">
        <f t="shared" si="5"/>
        <v>2144208.4989626072</v>
      </c>
      <c r="M41" s="63">
        <f t="shared" si="3"/>
        <v>436357.70620089705</v>
      </c>
      <c r="N41" s="64">
        <f t="shared" si="3"/>
        <v>1104521.1021723347</v>
      </c>
      <c r="O41" s="65">
        <f t="shared" si="3"/>
        <v>4288416.9979252145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2881293.1453730771</v>
      </c>
      <c r="H42" s="62">
        <f t="shared" si="6"/>
        <v>6598081.7988657709</v>
      </c>
      <c r="I42" s="62">
        <f t="shared" si="6"/>
        <v>22032933.553784654</v>
      </c>
      <c r="J42" s="63">
        <f t="shared" si="5"/>
        <v>422133.1321562379</v>
      </c>
      <c r="K42" s="64">
        <f t="shared" si="5"/>
        <v>935161.1998392432</v>
      </c>
      <c r="L42" s="65">
        <f t="shared" si="5"/>
        <v>2916123.5585891455</v>
      </c>
      <c r="M42" s="63">
        <f>IF(D42="","",J42*D42)</f>
        <v>536109.07783842215</v>
      </c>
      <c r="N42" s="64">
        <f t="shared" si="3"/>
        <v>1402741.7997588648</v>
      </c>
      <c r="O42" s="65">
        <f t="shared" si="3"/>
        <v>5832247.1171782911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3539956.7584053623</v>
      </c>
      <c r="H43" s="62">
        <f>IF(E43="","",H42+N43)</f>
        <v>8379563.8845595289</v>
      </c>
      <c r="I43" s="62">
        <f>IF(F43="","",I42+O43)</f>
        <v>18067005.514103416</v>
      </c>
      <c r="J43" s="63">
        <f t="shared" si="5"/>
        <v>518632.76616715384</v>
      </c>
      <c r="K43" s="64">
        <f t="shared" si="5"/>
        <v>1187654.7237958389</v>
      </c>
      <c r="L43" s="65">
        <f t="shared" si="5"/>
        <v>3965928.0396812381</v>
      </c>
      <c r="M43" s="63">
        <f t="shared" si="3"/>
        <v>658663.61303228536</v>
      </c>
      <c r="N43" s="64">
        <f t="shared" si="3"/>
        <v>1781482.0856937584</v>
      </c>
      <c r="O43" s="65">
        <f t="shared" si="3"/>
        <v>-3965928.0396812381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4349190.8733768277</v>
      </c>
      <c r="H44" s="62">
        <f t="shared" si="7"/>
        <v>10642046.133390602</v>
      </c>
      <c r="I44" s="62">
        <f t="shared" si="7"/>
        <v>24571127.499180645</v>
      </c>
      <c r="J44" s="63">
        <f t="shared" si="5"/>
        <v>637192.21651296515</v>
      </c>
      <c r="K44" s="64">
        <f t="shared" si="5"/>
        <v>1508321.4992207151</v>
      </c>
      <c r="L44" s="65">
        <f t="shared" si="5"/>
        <v>3252060.9925386147</v>
      </c>
      <c r="M44" s="63">
        <f>IF(D44="","",J44*D44)</f>
        <v>809234.11497146578</v>
      </c>
      <c r="N44" s="64">
        <f t="shared" si="3"/>
        <v>2262482.2488310728</v>
      </c>
      <c r="O44" s="65">
        <f t="shared" si="3"/>
        <v>6504121.9850772293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5343415.9070307706</v>
      </c>
      <c r="H45" s="62">
        <f t="shared" si="7"/>
        <v>13515398.589406064</v>
      </c>
      <c r="I45" s="62">
        <f t="shared" si="7"/>
        <v>33416733.398885675</v>
      </c>
      <c r="J45" s="63">
        <f t="shared" si="5"/>
        <v>782854.35720782902</v>
      </c>
      <c r="K45" s="64">
        <f t="shared" si="5"/>
        <v>1915568.3040103083</v>
      </c>
      <c r="L45" s="65">
        <f t="shared" si="5"/>
        <v>4422802.9498525159</v>
      </c>
      <c r="M45" s="63">
        <f t="shared" si="3"/>
        <v>994225.03365394287</v>
      </c>
      <c r="N45" s="64">
        <f t="shared" si="3"/>
        <v>2873352.4560154625</v>
      </c>
      <c r="O45" s="65">
        <f t="shared" si="3"/>
        <v>8845605.8997050319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4381601.043765232</v>
      </c>
      <c r="H46" s="62">
        <f t="shared" si="7"/>
        <v>11082626.843312971</v>
      </c>
      <c r="I46" s="62">
        <f t="shared" si="7"/>
        <v>27401721.387086254</v>
      </c>
      <c r="J46" s="63">
        <f t="shared" ref="J46:L56" si="8">IF(G45="","",G45*$J$6/100)</f>
        <v>961814.8632655387</v>
      </c>
      <c r="K46" s="64">
        <f t="shared" si="8"/>
        <v>2432771.7460930916</v>
      </c>
      <c r="L46" s="65">
        <f t="shared" si="8"/>
        <v>6015012.0117994212</v>
      </c>
      <c r="M46" s="63">
        <f t="shared" si="3"/>
        <v>-961814.8632655387</v>
      </c>
      <c r="N46" s="64">
        <f t="shared" si="3"/>
        <v>-2432771.7460930916</v>
      </c>
      <c r="O46" s="65">
        <f t="shared" si="3"/>
        <v>-6015012.0117994212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3592912.8558874903</v>
      </c>
      <c r="H47" s="62">
        <f t="shared" si="7"/>
        <v>9087754.0115166362</v>
      </c>
      <c r="I47" s="62">
        <f t="shared" si="7"/>
        <v>22469411.537410729</v>
      </c>
      <c r="J47" s="63">
        <f t="shared" si="8"/>
        <v>788688.18787774176</v>
      </c>
      <c r="K47" s="64">
        <f t="shared" si="8"/>
        <v>1994872.8317963351</v>
      </c>
      <c r="L47" s="65">
        <f t="shared" si="8"/>
        <v>4932309.849675525</v>
      </c>
      <c r="M47" s="63">
        <f t="shared" si="3"/>
        <v>-788688.18787774176</v>
      </c>
      <c r="N47" s="64">
        <f t="shared" si="3"/>
        <v>-1994872.8317963351</v>
      </c>
      <c r="O47" s="65">
        <f t="shared" si="3"/>
        <v>-4932309.849675525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4414252.7347433707</v>
      </c>
      <c r="H48" s="62">
        <f t="shared" si="7"/>
        <v>11541447.594626129</v>
      </c>
      <c r="I48" s="62">
        <f t="shared" si="7"/>
        <v>30558399.690878592</v>
      </c>
      <c r="J48" s="63">
        <f t="shared" si="8"/>
        <v>646724.31405974831</v>
      </c>
      <c r="K48" s="64">
        <f t="shared" si="8"/>
        <v>1635795.7220729943</v>
      </c>
      <c r="L48" s="65">
        <f t="shared" si="8"/>
        <v>4044494.0767339314</v>
      </c>
      <c r="M48" s="63">
        <f t="shared" si="3"/>
        <v>821339.87885588035</v>
      </c>
      <c r="N48" s="64">
        <f t="shared" si="3"/>
        <v>2453693.5831094915</v>
      </c>
      <c r="O48" s="65">
        <f t="shared" si="3"/>
        <v>8088988.1534678629</v>
      </c>
    </row>
    <row r="49" spans="1:15">
      <c r="A49" s="6">
        <v>41</v>
      </c>
      <c r="B49" s="157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5423350.9099057056</v>
      </c>
      <c r="H49" s="62">
        <f t="shared" si="7"/>
        <v>14657638.445175184</v>
      </c>
      <c r="I49" s="62">
        <f t="shared" si="7"/>
        <v>41559423.57959488</v>
      </c>
      <c r="J49" s="63">
        <f t="shared" si="8"/>
        <v>794565.49225380679</v>
      </c>
      <c r="K49" s="64">
        <f t="shared" si="8"/>
        <v>2077460.5670327032</v>
      </c>
      <c r="L49" s="65">
        <f t="shared" si="8"/>
        <v>5500511.9443581458</v>
      </c>
      <c r="M49" s="63">
        <f t="shared" si="3"/>
        <v>1009098.1751623347</v>
      </c>
      <c r="N49" s="64">
        <f t="shared" si="3"/>
        <v>3116190.8505490548</v>
      </c>
      <c r="O49" s="65">
        <f t="shared" si="3"/>
        <v>11001023.888716292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6663128.92791015</v>
      </c>
      <c r="H50" s="62">
        <f t="shared" si="7"/>
        <v>18615200.825372484</v>
      </c>
      <c r="I50" s="62">
        <f t="shared" si="7"/>
        <v>56520816.068249032</v>
      </c>
      <c r="J50" s="63">
        <f t="shared" si="8"/>
        <v>976203.16378302698</v>
      </c>
      <c r="K50" s="64">
        <f t="shared" si="8"/>
        <v>2638374.9201315329</v>
      </c>
      <c r="L50" s="65">
        <f t="shared" si="8"/>
        <v>7480696.2443270776</v>
      </c>
      <c r="M50" s="63">
        <f t="shared" si="3"/>
        <v>1239778.0180044442</v>
      </c>
      <c r="N50" s="64">
        <f t="shared" si="3"/>
        <v>3957562.3801972996</v>
      </c>
      <c r="O50" s="65">
        <f t="shared" si="3"/>
        <v>14961392.488654155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5463765.7208863236</v>
      </c>
      <c r="H51" s="62">
        <f t="shared" si="7"/>
        <v>15264464.676805437</v>
      </c>
      <c r="I51" s="62">
        <f t="shared" si="7"/>
        <v>46347069.175964206</v>
      </c>
      <c r="J51" s="63">
        <f t="shared" si="8"/>
        <v>1199363.2070238269</v>
      </c>
      <c r="K51" s="64">
        <f t="shared" si="8"/>
        <v>3350736.148567047</v>
      </c>
      <c r="L51" s="65">
        <f t="shared" si="8"/>
        <v>10173746.892284825</v>
      </c>
      <c r="M51" s="63">
        <f t="shared" si="3"/>
        <v>-1199363.2070238269</v>
      </c>
      <c r="N51" s="64">
        <f t="shared" si="3"/>
        <v>-3350736.148567047</v>
      </c>
      <c r="O51" s="65">
        <f t="shared" si="3"/>
        <v>-10173746.892284825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4480287.8911267854</v>
      </c>
      <c r="H52" s="62">
        <f t="shared" si="7"/>
        <v>12516861.034980457</v>
      </c>
      <c r="I52" s="62">
        <f t="shared" si="7"/>
        <v>38004596.724290647</v>
      </c>
      <c r="J52" s="63">
        <f t="shared" si="8"/>
        <v>983477.82975953817</v>
      </c>
      <c r="K52" s="64">
        <f t="shared" si="8"/>
        <v>2747603.6418249784</v>
      </c>
      <c r="L52" s="65">
        <f t="shared" si="8"/>
        <v>8342472.451673558</v>
      </c>
      <c r="M52" s="63">
        <f t="shared" si="3"/>
        <v>-983477.82975953817</v>
      </c>
      <c r="N52" s="64">
        <f t="shared" si="3"/>
        <v>-2747603.6418249784</v>
      </c>
      <c r="O52" s="65">
        <f t="shared" si="3"/>
        <v>-8342472.451673558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5504481.7030383684</v>
      </c>
      <c r="H53" s="62">
        <f t="shared" si="7"/>
        <v>15896413.514425181</v>
      </c>
      <c r="I53" s="62">
        <f t="shared" si="7"/>
        <v>51686251.54503528</v>
      </c>
      <c r="J53" s="63">
        <f t="shared" si="8"/>
        <v>806451.82040282129</v>
      </c>
      <c r="K53" s="64">
        <f t="shared" si="8"/>
        <v>2253034.9862964824</v>
      </c>
      <c r="L53" s="65">
        <f t="shared" si="8"/>
        <v>6840827.4103723168</v>
      </c>
      <c r="M53" s="63">
        <f t="shared" si="3"/>
        <v>1024193.8119115831</v>
      </c>
      <c r="N53" s="64">
        <f t="shared" si="3"/>
        <v>3379552.4794447236</v>
      </c>
      <c r="O53" s="65">
        <f t="shared" si="3"/>
        <v>13681654.820744634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6762806.2203529393</v>
      </c>
      <c r="H54" s="62">
        <f t="shared" si="7"/>
        <v>20188445.163319979</v>
      </c>
      <c r="I54" s="62">
        <f t="shared" si="7"/>
        <v>70293302.101247981</v>
      </c>
      <c r="J54" s="63">
        <f t="shared" si="8"/>
        <v>990806.70654690627</v>
      </c>
      <c r="K54" s="64">
        <f t="shared" si="8"/>
        <v>2861354.4325965326</v>
      </c>
      <c r="L54" s="65">
        <f t="shared" si="8"/>
        <v>9303525.2781063505</v>
      </c>
      <c r="M54" s="63">
        <f t="shared" si="3"/>
        <v>1258324.517314571</v>
      </c>
      <c r="N54" s="64">
        <f t="shared" si="3"/>
        <v>4292031.6488947989</v>
      </c>
      <c r="O54" s="65">
        <f t="shared" si="3"/>
        <v>18607050.556212701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5545501.1006894102</v>
      </c>
      <c r="H55" s="62">
        <f t="shared" si="7"/>
        <v>16554525.033922382</v>
      </c>
      <c r="I55" s="62">
        <f t="shared" si="7"/>
        <v>57640507.72302334</v>
      </c>
      <c r="J55" s="63">
        <f t="shared" si="8"/>
        <v>1217305.1196635291</v>
      </c>
      <c r="K55" s="64">
        <f t="shared" si="8"/>
        <v>3633920.1293975962</v>
      </c>
      <c r="L55" s="65">
        <f t="shared" si="8"/>
        <v>12652794.378224637</v>
      </c>
      <c r="M55" s="63">
        <f t="shared" si="3"/>
        <v>-1217305.1196635291</v>
      </c>
      <c r="N55" s="64">
        <f t="shared" si="3"/>
        <v>-3633920.1293975962</v>
      </c>
      <c r="O55" s="65">
        <f t="shared" si="3"/>
        <v>-12652794.378224637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6813202.6523070093</v>
      </c>
      <c r="H56" s="62">
        <f t="shared" si="7"/>
        <v>21024246.793081425</v>
      </c>
      <c r="I56" s="62">
        <f t="shared" si="7"/>
        <v>78391090.503311738</v>
      </c>
      <c r="J56" s="63">
        <f t="shared" si="8"/>
        <v>998190.19812409382</v>
      </c>
      <c r="K56" s="64">
        <f t="shared" si="8"/>
        <v>2979814.5061060283</v>
      </c>
      <c r="L56" s="65">
        <f t="shared" si="8"/>
        <v>10375291.390144201</v>
      </c>
      <c r="M56" s="63">
        <f t="shared" si="3"/>
        <v>1267701.5516175991</v>
      </c>
      <c r="N56" s="64">
        <f t="shared" si="3"/>
        <v>4469721.7591590425</v>
      </c>
      <c r="O56" s="65">
        <f t="shared" si="3"/>
        <v>20750582.780288402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8370700.7786243921</v>
      </c>
      <c r="H57" s="62">
        <f t="shared" si="7"/>
        <v>26700793.427213408</v>
      </c>
      <c r="I57" s="62">
        <f t="shared" si="7"/>
        <v>106611883.08450396</v>
      </c>
      <c r="J57" s="63">
        <f t="shared" ref="J57:L58" si="9">IF(G56="","",G56*$J$6/100)</f>
        <v>1226376.4774152618</v>
      </c>
      <c r="K57" s="64">
        <f t="shared" si="9"/>
        <v>3784364.4227546565</v>
      </c>
      <c r="L57" s="65">
        <f t="shared" si="9"/>
        <v>14110396.290596113</v>
      </c>
      <c r="M57" s="63">
        <f>IF(D57="","",J57*D57)</f>
        <v>1557498.1263173826</v>
      </c>
      <c r="N57" s="64">
        <f>IF(E57="","",K57*E57)</f>
        <v>5676546.6341319848</v>
      </c>
      <c r="O57" s="65">
        <f>IF(F57="","",L57*F57)</f>
        <v>28220792.581192225</v>
      </c>
    </row>
    <row r="58" spans="1:15" ht="19.5" thickBot="1">
      <c r="A58" s="6">
        <v>50</v>
      </c>
      <c r="B58" s="118">
        <v>43753</v>
      </c>
      <c r="C58" s="102">
        <v>1</v>
      </c>
      <c r="D58" s="104">
        <v>1.27</v>
      </c>
      <c r="E58" s="105">
        <v>1.5</v>
      </c>
      <c r="F58" s="158">
        <v>2</v>
      </c>
      <c r="G58" s="91">
        <f>IF(D58="","",G57+M58)</f>
        <v>10284242.976617929</v>
      </c>
      <c r="H58" s="86">
        <f>IF(E58="","",H57+N58)</f>
        <v>33910007.652561024</v>
      </c>
      <c r="I58" s="106">
        <f>IF(F58="","",I57+O58)</f>
        <v>144992160.99492538</v>
      </c>
      <c r="J58" s="63">
        <f t="shared" si="9"/>
        <v>1506726.1401523906</v>
      </c>
      <c r="K58" s="64">
        <f t="shared" si="9"/>
        <v>4806142.816898413</v>
      </c>
      <c r="L58" s="65">
        <f t="shared" si="9"/>
        <v>19190138.955210716</v>
      </c>
      <c r="M58" s="63">
        <f>IF(D58="","",J58*D58)</f>
        <v>1913542.197993536</v>
      </c>
      <c r="N58" s="64">
        <f t="shared" si="3"/>
        <v>7209214.2253476195</v>
      </c>
      <c r="O58" s="65">
        <f t="shared" si="3"/>
        <v>38380277.910421431</v>
      </c>
    </row>
    <row r="59" spans="1:15" ht="19.5" thickBot="1">
      <c r="A59" s="6"/>
      <c r="B59" s="177" t="s">
        <v>5</v>
      </c>
      <c r="C59" s="178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10284242.976617929</v>
      </c>
      <c r="H59" s="70">
        <f>MAX(H8:H58)</f>
        <v>33910007.652561024</v>
      </c>
      <c r="I59" s="71">
        <f>MAX(I8:I58)</f>
        <v>144992160.99492538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72" t="s">
        <v>6</v>
      </c>
      <c r="C60" s="173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17" t="s">
        <v>30</v>
      </c>
      <c r="H60" s="218"/>
      <c r="I60" s="219"/>
      <c r="J60" s="217" t="s">
        <v>33</v>
      </c>
      <c r="K60" s="218"/>
      <c r="L60" s="219"/>
      <c r="M60" s="75"/>
      <c r="N60" s="76"/>
      <c r="O60" s="77"/>
    </row>
    <row r="61" spans="1:15" ht="19.5" thickBot="1">
      <c r="A61" s="6"/>
      <c r="B61" s="172" t="s">
        <v>35</v>
      </c>
      <c r="C61" s="17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102.84242976617928</v>
      </c>
      <c r="H61" s="79">
        <f>H59/H8</f>
        <v>339.10007652561023</v>
      </c>
      <c r="I61" s="80">
        <f>I59/I8</f>
        <v>1449.9216099492537</v>
      </c>
      <c r="J61" s="81">
        <f>(G61-100%)*30/K59</f>
        <v>7.3621033565912732</v>
      </c>
      <c r="K61" s="81">
        <f>(H61-100%)*30/K59</f>
        <v>24.440969387393512</v>
      </c>
      <c r="L61" s="82">
        <f>(I61-100%)*30/K59</f>
        <v>104.74132120115087</v>
      </c>
      <c r="M61" s="83"/>
      <c r="N61" s="84"/>
      <c r="O61" s="85"/>
    </row>
    <row r="62" spans="1:15" ht="19.5" thickBot="1">
      <c r="A62" s="3"/>
      <c r="B62" s="166" t="s">
        <v>4</v>
      </c>
      <c r="C62" s="167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O31" sqref="O31:O32"/>
      <selection pane="topRight" activeCell="O31" sqref="O31:O32"/>
      <selection pane="bottomLeft" activeCell="O31" sqref="O31:O32"/>
      <selection pane="bottomRight" activeCell="J7" sqref="J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55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6" t="s">
        <v>3</v>
      </c>
      <c r="H6" s="167"/>
      <c r="I6" s="168"/>
      <c r="J6" s="220">
        <v>10</v>
      </c>
      <c r="K6" s="221"/>
      <c r="L6" s="222"/>
      <c r="M6" s="166" t="s">
        <v>24</v>
      </c>
      <c r="N6" s="167"/>
      <c r="O6" s="168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3">
        <f>J6</f>
        <v>10</v>
      </c>
      <c r="K8" s="224"/>
      <c r="L8" s="225"/>
      <c r="M8" s="174"/>
      <c r="N8" s="175"/>
      <c r="O8" s="176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59">
        <v>2</v>
      </c>
      <c r="G9" s="62">
        <f>IF(D9="","",G8+M9)</f>
        <v>112700</v>
      </c>
      <c r="H9" s="62">
        <f>IF(E9="","",H8+N9)</f>
        <v>115000</v>
      </c>
      <c r="I9" s="62">
        <f>IF(F9="","",I8+O9)</f>
        <v>120000</v>
      </c>
      <c r="J9" s="63">
        <f>IF(G8="","",G8*$J$6/100)</f>
        <v>10000</v>
      </c>
      <c r="K9" s="64">
        <f>IF(H8="","",H8*$J$6/100)</f>
        <v>10000</v>
      </c>
      <c r="L9" s="65">
        <f>IF(I8="","",I8*$J$6/100)</f>
        <v>10000</v>
      </c>
      <c r="M9" s="66">
        <f>IF(D9="","",J9*D9)</f>
        <v>12700</v>
      </c>
      <c r="N9" s="67">
        <f t="shared" ref="M9:O24" si="0">IF(E9="","",K9*E9)</f>
        <v>15000</v>
      </c>
      <c r="O9" s="68">
        <f t="shared" si="0"/>
        <v>20000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127012.9</v>
      </c>
      <c r="H10" s="62">
        <f t="shared" si="1"/>
        <v>132250</v>
      </c>
      <c r="I10" s="62">
        <f t="shared" si="1"/>
        <v>144000</v>
      </c>
      <c r="J10" s="63">
        <f t="shared" ref="J10:L25" si="2">IF(G9="","",G9*$J$6/100)</f>
        <v>11270</v>
      </c>
      <c r="K10" s="64">
        <f t="shared" si="2"/>
        <v>11500</v>
      </c>
      <c r="L10" s="65">
        <f t="shared" si="2"/>
        <v>12000</v>
      </c>
      <c r="M10" s="63">
        <f t="shared" si="0"/>
        <v>14312.9</v>
      </c>
      <c r="N10" s="64">
        <f t="shared" si="0"/>
        <v>17250</v>
      </c>
      <c r="O10" s="65">
        <f t="shared" si="0"/>
        <v>24000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143143.53829999999</v>
      </c>
      <c r="H11" s="62">
        <f t="shared" si="1"/>
        <v>152087.5</v>
      </c>
      <c r="I11" s="62">
        <f t="shared" si="1"/>
        <v>172800</v>
      </c>
      <c r="J11" s="63">
        <f t="shared" si="2"/>
        <v>12701.29</v>
      </c>
      <c r="K11" s="64">
        <f t="shared" si="2"/>
        <v>13225</v>
      </c>
      <c r="L11" s="65">
        <f t="shared" si="2"/>
        <v>14400</v>
      </c>
      <c r="M11" s="63">
        <f t="shared" si="0"/>
        <v>16130.638300000001</v>
      </c>
      <c r="N11" s="64">
        <f t="shared" si="0"/>
        <v>19837.5</v>
      </c>
      <c r="O11" s="65">
        <f t="shared" si="0"/>
        <v>28800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161322.76766409999</v>
      </c>
      <c r="H12" s="62">
        <f t="shared" si="1"/>
        <v>174900.625</v>
      </c>
      <c r="I12" s="62">
        <f t="shared" si="1"/>
        <v>207360</v>
      </c>
      <c r="J12" s="63">
        <f t="shared" si="2"/>
        <v>14314.35383</v>
      </c>
      <c r="K12" s="64">
        <f t="shared" si="2"/>
        <v>15208.75</v>
      </c>
      <c r="L12" s="65">
        <f t="shared" si="2"/>
        <v>17280</v>
      </c>
      <c r="M12" s="63">
        <f t="shared" si="0"/>
        <v>18179.2293641</v>
      </c>
      <c r="N12" s="64">
        <f t="shared" si="0"/>
        <v>22813.125</v>
      </c>
      <c r="O12" s="65">
        <f t="shared" si="0"/>
        <v>34560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145190.49089768998</v>
      </c>
      <c r="H13" s="62">
        <f t="shared" si="1"/>
        <v>157410.5625</v>
      </c>
      <c r="I13" s="62">
        <f t="shared" si="1"/>
        <v>186624</v>
      </c>
      <c r="J13" s="63">
        <f t="shared" si="2"/>
        <v>16132.276766409999</v>
      </c>
      <c r="K13" s="64">
        <f t="shared" si="2"/>
        <v>17490.0625</v>
      </c>
      <c r="L13" s="65">
        <f t="shared" si="2"/>
        <v>20736</v>
      </c>
      <c r="M13" s="63">
        <f t="shared" si="0"/>
        <v>-16132.276766409999</v>
      </c>
      <c r="N13" s="64">
        <f t="shared" si="0"/>
        <v>-17490.0625</v>
      </c>
      <c r="O13" s="65">
        <f t="shared" si="0"/>
        <v>-20736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163629.68324169659</v>
      </c>
      <c r="H14" s="62">
        <f t="shared" si="1"/>
        <v>181022.14687500001</v>
      </c>
      <c r="I14" s="62">
        <f t="shared" si="1"/>
        <v>223948.79999999999</v>
      </c>
      <c r="J14" s="63">
        <f t="shared" si="2"/>
        <v>14519.049089768996</v>
      </c>
      <c r="K14" s="64">
        <f t="shared" si="2"/>
        <v>15741.05625</v>
      </c>
      <c r="L14" s="65">
        <f t="shared" si="2"/>
        <v>18662.400000000001</v>
      </c>
      <c r="M14" s="63">
        <f t="shared" si="0"/>
        <v>18439.192344006624</v>
      </c>
      <c r="N14" s="64">
        <f t="shared" si="0"/>
        <v>23611.584374999999</v>
      </c>
      <c r="O14" s="65">
        <f t="shared" si="0"/>
        <v>37324.800000000003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184410.65301339206</v>
      </c>
      <c r="H15" s="62">
        <f t="shared" si="1"/>
        <v>208175.46890625</v>
      </c>
      <c r="I15" s="62">
        <f t="shared" si="1"/>
        <v>268738.56</v>
      </c>
      <c r="J15" s="63">
        <f t="shared" si="2"/>
        <v>16362.968324169658</v>
      </c>
      <c r="K15" s="64">
        <f t="shared" si="2"/>
        <v>18102.2146875</v>
      </c>
      <c r="L15" s="65">
        <f t="shared" si="2"/>
        <v>22394.880000000001</v>
      </c>
      <c r="M15" s="63">
        <f t="shared" si="0"/>
        <v>20780.969771695465</v>
      </c>
      <c r="N15" s="64">
        <f t="shared" si="0"/>
        <v>27153.322031249998</v>
      </c>
      <c r="O15" s="65">
        <f t="shared" si="0"/>
        <v>44789.760000000002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165969.58771205286</v>
      </c>
      <c r="H16" s="62">
        <f t="shared" si="1"/>
        <v>187357.92201562499</v>
      </c>
      <c r="I16" s="62">
        <f t="shared" si="1"/>
        <v>241864.704</v>
      </c>
      <c r="J16" s="63">
        <f t="shared" si="2"/>
        <v>18441.065301339208</v>
      </c>
      <c r="K16" s="64">
        <f t="shared" si="2"/>
        <v>20817.546890624999</v>
      </c>
      <c r="L16" s="65">
        <f t="shared" si="2"/>
        <v>26873.856</v>
      </c>
      <c r="M16" s="63">
        <f t="shared" si="0"/>
        <v>-18441.065301339208</v>
      </c>
      <c r="N16" s="64">
        <f t="shared" si="0"/>
        <v>-20817.546890624999</v>
      </c>
      <c r="O16" s="65">
        <f t="shared" si="0"/>
        <v>-26873.856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187047.72535148356</v>
      </c>
      <c r="H17" s="62">
        <f t="shared" si="1"/>
        <v>215461.61031796873</v>
      </c>
      <c r="I17" s="62">
        <f t="shared" si="1"/>
        <v>290237.64480000001</v>
      </c>
      <c r="J17" s="63">
        <f t="shared" si="2"/>
        <v>16596.958771205285</v>
      </c>
      <c r="K17" s="64">
        <f t="shared" si="2"/>
        <v>18735.792201562501</v>
      </c>
      <c r="L17" s="65">
        <f t="shared" si="2"/>
        <v>24186.470400000002</v>
      </c>
      <c r="M17" s="63">
        <f t="shared" si="0"/>
        <v>21078.137639430712</v>
      </c>
      <c r="N17" s="64">
        <f t="shared" si="0"/>
        <v>28103.688302343751</v>
      </c>
      <c r="O17" s="65">
        <f t="shared" si="0"/>
        <v>48372.940800000004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210802.78647112197</v>
      </c>
      <c r="H18" s="62">
        <f t="shared" si="1"/>
        <v>247780.85186566404</v>
      </c>
      <c r="I18" s="62">
        <f>IF(F18="","",I17+O18)</f>
        <v>348285.17376000003</v>
      </c>
      <c r="J18" s="63">
        <f t="shared" si="2"/>
        <v>18704.772535148357</v>
      </c>
      <c r="K18" s="64">
        <f t="shared" si="2"/>
        <v>21546.161031796873</v>
      </c>
      <c r="L18" s="65">
        <f>IF(I17="","",I17*$J$6/100)</f>
        <v>29023.764479999998</v>
      </c>
      <c r="M18" s="63">
        <f t="shared" si="0"/>
        <v>23755.061119638412</v>
      </c>
      <c r="N18" s="64">
        <f t="shared" si="0"/>
        <v>32319.24154769531</v>
      </c>
      <c r="O18" s="65">
        <f t="shared" si="0"/>
        <v>58047.528959999996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237574.74035295445</v>
      </c>
      <c r="H19" s="62">
        <f t="shared" si="1"/>
        <v>284947.97964551364</v>
      </c>
      <c r="I19" s="62">
        <f t="shared" si="1"/>
        <v>417942.20851200004</v>
      </c>
      <c r="J19" s="63">
        <f t="shared" si="2"/>
        <v>21080.278647112198</v>
      </c>
      <c r="K19" s="64">
        <f t="shared" si="2"/>
        <v>24778.085186566404</v>
      </c>
      <c r="L19" s="65">
        <f t="shared" si="2"/>
        <v>34828.517376000003</v>
      </c>
      <c r="M19" s="63">
        <f t="shared" si="0"/>
        <v>26771.953881832491</v>
      </c>
      <c r="N19" s="64">
        <f t="shared" si="0"/>
        <v>37167.127779849608</v>
      </c>
      <c r="O19" s="65">
        <f t="shared" si="0"/>
        <v>69657.034752000007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267746.73237777967</v>
      </c>
      <c r="H20" s="62">
        <f t="shared" si="1"/>
        <v>327690.17659234069</v>
      </c>
      <c r="I20" s="62">
        <f t="shared" si="1"/>
        <v>501530.65021440003</v>
      </c>
      <c r="J20" s="63">
        <f t="shared" si="2"/>
        <v>23757.474035295443</v>
      </c>
      <c r="K20" s="64">
        <f t="shared" si="2"/>
        <v>28494.797964551366</v>
      </c>
      <c r="L20" s="65">
        <f t="shared" si="2"/>
        <v>41794.220851200007</v>
      </c>
      <c r="M20" s="63">
        <f t="shared" si="0"/>
        <v>30171.992024825213</v>
      </c>
      <c r="N20" s="64">
        <f t="shared" si="0"/>
        <v>42742.196946827047</v>
      </c>
      <c r="O20" s="65">
        <f t="shared" si="0"/>
        <v>83588.441702400014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240972.05914000171</v>
      </c>
      <c r="H21" s="62">
        <f t="shared" si="1"/>
        <v>294921.15893310664</v>
      </c>
      <c r="I21" s="62">
        <f t="shared" si="1"/>
        <v>451377.58519295999</v>
      </c>
      <c r="J21" s="63">
        <f t="shared" si="2"/>
        <v>26774.673237777966</v>
      </c>
      <c r="K21" s="64">
        <f t="shared" si="2"/>
        <v>32769.017659234072</v>
      </c>
      <c r="L21" s="65">
        <f t="shared" si="2"/>
        <v>50153.065021440008</v>
      </c>
      <c r="M21" s="63">
        <f t="shared" si="0"/>
        <v>-26774.673237777966</v>
      </c>
      <c r="N21" s="64">
        <f t="shared" si="0"/>
        <v>-32769.017659234072</v>
      </c>
      <c r="O21" s="65">
        <f t="shared" si="0"/>
        <v>-50153.065021440008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271575.51065078191</v>
      </c>
      <c r="H22" s="62">
        <f t="shared" si="1"/>
        <v>339159.33277307265</v>
      </c>
      <c r="I22" s="62">
        <f t="shared" si="1"/>
        <v>541653.10223155201</v>
      </c>
      <c r="J22" s="63">
        <f t="shared" si="2"/>
        <v>24097.205914000169</v>
      </c>
      <c r="K22" s="64">
        <f t="shared" si="2"/>
        <v>29492.115893310664</v>
      </c>
      <c r="L22" s="65">
        <f t="shared" si="2"/>
        <v>45137.758519295996</v>
      </c>
      <c r="M22" s="63">
        <f t="shared" si="0"/>
        <v>30603.451510780214</v>
      </c>
      <c r="N22" s="64">
        <f t="shared" si="0"/>
        <v>44238.173839965995</v>
      </c>
      <c r="O22" s="65">
        <f t="shared" si="0"/>
        <v>90275.517038591992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244417.95958570373</v>
      </c>
      <c r="H23" s="62">
        <f t="shared" si="1"/>
        <v>305243.39949576539</v>
      </c>
      <c r="I23" s="62">
        <f t="shared" si="1"/>
        <v>487487.79200839682</v>
      </c>
      <c r="J23" s="63">
        <f t="shared" si="2"/>
        <v>27157.551065078191</v>
      </c>
      <c r="K23" s="64">
        <f t="shared" si="2"/>
        <v>33915.933277307267</v>
      </c>
      <c r="L23" s="65">
        <f t="shared" si="2"/>
        <v>54165.310223155197</v>
      </c>
      <c r="M23" s="63">
        <f t="shared" si="0"/>
        <v>-27157.551065078191</v>
      </c>
      <c r="N23" s="64">
        <f t="shared" si="0"/>
        <v>-33915.933277307267</v>
      </c>
      <c r="O23" s="65">
        <f t="shared" si="0"/>
        <v>-54165.310223155197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275459.04045308812</v>
      </c>
      <c r="H24" s="62">
        <f t="shared" si="1"/>
        <v>351029.90942013019</v>
      </c>
      <c r="I24" s="62">
        <f t="shared" si="1"/>
        <v>584985.35041007621</v>
      </c>
      <c r="J24" s="63">
        <f t="shared" si="2"/>
        <v>24441.795958570372</v>
      </c>
      <c r="K24" s="64">
        <f t="shared" si="2"/>
        <v>30524.339949576537</v>
      </c>
      <c r="L24" s="65">
        <f t="shared" si="2"/>
        <v>48748.779200839679</v>
      </c>
      <c r="M24" s="63">
        <f t="shared" si="0"/>
        <v>31041.080867384371</v>
      </c>
      <c r="N24" s="64">
        <f t="shared" si="0"/>
        <v>45786.509924364807</v>
      </c>
      <c r="O24" s="65">
        <f t="shared" si="0"/>
        <v>97497.558401679358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310442.33859063033</v>
      </c>
      <c r="H25" s="62">
        <f t="shared" si="1"/>
        <v>403684.39583314973</v>
      </c>
      <c r="I25" s="62">
        <f t="shared" si="1"/>
        <v>701982.42049209145</v>
      </c>
      <c r="J25" s="63">
        <f t="shared" si="2"/>
        <v>27545.904045308809</v>
      </c>
      <c r="K25" s="64">
        <f t="shared" si="2"/>
        <v>35102.990942013021</v>
      </c>
      <c r="L25" s="65">
        <f t="shared" si="2"/>
        <v>58498.535041007621</v>
      </c>
      <c r="M25" s="63">
        <f t="shared" ref="M25:O58" si="3">IF(D25="","",J25*D25)</f>
        <v>34983.298137542188</v>
      </c>
      <c r="N25" s="64">
        <f t="shared" si="3"/>
        <v>52654.486413019535</v>
      </c>
      <c r="O25" s="65">
        <f t="shared" si="3"/>
        <v>116997.07008201524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349868.51559164037</v>
      </c>
      <c r="H26" s="62">
        <f t="shared" si="4"/>
        <v>464237.05520812218</v>
      </c>
      <c r="I26" s="62">
        <f t="shared" si="4"/>
        <v>842378.90459050972</v>
      </c>
      <c r="J26" s="63">
        <f t="shared" ref="J26:L45" si="5">IF(G25="","",G25*$J$6/100)</f>
        <v>31044.233859063032</v>
      </c>
      <c r="K26" s="64">
        <f t="shared" si="5"/>
        <v>40368.439583314976</v>
      </c>
      <c r="L26" s="65">
        <f t="shared" si="5"/>
        <v>70198.242049209133</v>
      </c>
      <c r="M26" s="63">
        <f t="shared" si="3"/>
        <v>39426.177001010052</v>
      </c>
      <c r="N26" s="64">
        <f t="shared" si="3"/>
        <v>60552.659374972463</v>
      </c>
      <c r="O26" s="65">
        <f t="shared" si="3"/>
        <v>140396.48409841827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314881.66403247631</v>
      </c>
      <c r="H27" s="62">
        <f t="shared" si="4"/>
        <v>417813.34968730994</v>
      </c>
      <c r="I27" s="62">
        <f t="shared" si="4"/>
        <v>758141.01413145871</v>
      </c>
      <c r="J27" s="63">
        <f t="shared" si="5"/>
        <v>34986.851559164039</v>
      </c>
      <c r="K27" s="64">
        <f t="shared" si="5"/>
        <v>46423.705520812218</v>
      </c>
      <c r="L27" s="65">
        <f t="shared" si="5"/>
        <v>84237.890459050963</v>
      </c>
      <c r="M27" s="63">
        <f t="shared" si="3"/>
        <v>-34986.851559164039</v>
      </c>
      <c r="N27" s="64">
        <f t="shared" si="3"/>
        <v>-46423.705520812218</v>
      </c>
      <c r="O27" s="65">
        <f t="shared" si="3"/>
        <v>-84237.890459050963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354871.63536460081</v>
      </c>
      <c r="H28" s="62">
        <f t="shared" si="4"/>
        <v>480485.35214040644</v>
      </c>
      <c r="I28" s="62">
        <f t="shared" si="4"/>
        <v>909769.2169577505</v>
      </c>
      <c r="J28" s="63">
        <f t="shared" si="5"/>
        <v>31488.166403247629</v>
      </c>
      <c r="K28" s="64">
        <f t="shared" si="5"/>
        <v>41781.334968730996</v>
      </c>
      <c r="L28" s="65">
        <f t="shared" si="5"/>
        <v>75814.101413145865</v>
      </c>
      <c r="M28" s="63">
        <f t="shared" si="3"/>
        <v>39989.971332124493</v>
      </c>
      <c r="N28" s="64">
        <f t="shared" si="3"/>
        <v>62672.002453096495</v>
      </c>
      <c r="O28" s="65">
        <f t="shared" si="3"/>
        <v>151628.20282629173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319384.47182814073</v>
      </c>
      <c r="H29" s="62">
        <f t="shared" si="4"/>
        <v>432436.81692636578</v>
      </c>
      <c r="I29" s="62">
        <f t="shared" si="4"/>
        <v>818792.29526197538</v>
      </c>
      <c r="J29" s="63">
        <f t="shared" si="5"/>
        <v>35487.163536460081</v>
      </c>
      <c r="K29" s="64">
        <f t="shared" si="5"/>
        <v>48048.535214040639</v>
      </c>
      <c r="L29" s="65">
        <f t="shared" si="5"/>
        <v>90976.921695775061</v>
      </c>
      <c r="M29" s="63">
        <f t="shared" si="3"/>
        <v>-35487.163536460081</v>
      </c>
      <c r="N29" s="64">
        <f t="shared" si="3"/>
        <v>-48048.535214040639</v>
      </c>
      <c r="O29" s="65">
        <f t="shared" si="3"/>
        <v>-90976.921695775061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359946.29975031462</v>
      </c>
      <c r="H30" s="62">
        <f t="shared" si="4"/>
        <v>497302.33946532063</v>
      </c>
      <c r="I30" s="62">
        <f t="shared" si="4"/>
        <v>982550.75431437045</v>
      </c>
      <c r="J30" s="63">
        <f t="shared" si="5"/>
        <v>31938.447182814074</v>
      </c>
      <c r="K30" s="64">
        <f t="shared" si="5"/>
        <v>43243.681692636579</v>
      </c>
      <c r="L30" s="65">
        <f t="shared" si="5"/>
        <v>81879.229526197538</v>
      </c>
      <c r="M30" s="63">
        <f t="shared" si="3"/>
        <v>40561.827922173878</v>
      </c>
      <c r="N30" s="64">
        <f t="shared" si="3"/>
        <v>64865.522538954872</v>
      </c>
      <c r="O30" s="65">
        <f t="shared" si="3"/>
        <v>163758.45905239508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405659.47981860454</v>
      </c>
      <c r="H31" s="62">
        <f t="shared" si="4"/>
        <v>571897.69038511871</v>
      </c>
      <c r="I31" s="62">
        <f t="shared" si="4"/>
        <v>884295.67888293345</v>
      </c>
      <c r="J31" s="63">
        <f t="shared" si="5"/>
        <v>35994.629975031457</v>
      </c>
      <c r="K31" s="64">
        <f t="shared" si="5"/>
        <v>49730.233946532069</v>
      </c>
      <c r="L31" s="65">
        <f t="shared" si="5"/>
        <v>98255.075431437042</v>
      </c>
      <c r="M31" s="63">
        <f t="shared" si="3"/>
        <v>45713.180068289948</v>
      </c>
      <c r="N31" s="64">
        <f t="shared" si="3"/>
        <v>74595.350919798104</v>
      </c>
      <c r="O31" s="65">
        <f t="shared" si="3"/>
        <v>-98255.075431437042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457178.23375556734</v>
      </c>
      <c r="H32" s="62">
        <f t="shared" si="4"/>
        <v>657682.34394288645</v>
      </c>
      <c r="I32" s="62">
        <f t="shared" si="4"/>
        <v>1061154.8146595201</v>
      </c>
      <c r="J32" s="63">
        <f t="shared" si="5"/>
        <v>40565.947981860452</v>
      </c>
      <c r="K32" s="64">
        <f t="shared" si="5"/>
        <v>57189.769038511869</v>
      </c>
      <c r="L32" s="65">
        <f t="shared" si="5"/>
        <v>88429.567888293343</v>
      </c>
      <c r="M32" s="63">
        <f t="shared" si="3"/>
        <v>51518.753936962778</v>
      </c>
      <c r="N32" s="64">
        <f t="shared" si="3"/>
        <v>85784.653557767801</v>
      </c>
      <c r="O32" s="65">
        <f t="shared" si="3"/>
        <v>176859.13577658669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515239.86944252439</v>
      </c>
      <c r="H33" s="62">
        <f t="shared" si="4"/>
        <v>756334.69553431938</v>
      </c>
      <c r="I33" s="62">
        <f t="shared" si="4"/>
        <v>1273385.7775914241</v>
      </c>
      <c r="J33" s="63">
        <f t="shared" si="5"/>
        <v>45717.823375556727</v>
      </c>
      <c r="K33" s="64">
        <f t="shared" si="5"/>
        <v>65768.234394288636</v>
      </c>
      <c r="L33" s="65">
        <f t="shared" si="5"/>
        <v>106115.48146595201</v>
      </c>
      <c r="M33" s="63">
        <f t="shared" si="3"/>
        <v>58061.635686957045</v>
      </c>
      <c r="N33" s="64">
        <f t="shared" si="3"/>
        <v>98652.351591432962</v>
      </c>
      <c r="O33" s="65">
        <f t="shared" si="3"/>
        <v>212230.96293190401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463715.88249827194</v>
      </c>
      <c r="H34" s="62">
        <f t="shared" si="4"/>
        <v>680701.22598088742</v>
      </c>
      <c r="I34" s="62">
        <f t="shared" si="4"/>
        <v>1146047.1998322816</v>
      </c>
      <c r="J34" s="63">
        <f t="shared" si="5"/>
        <v>51523.986944252436</v>
      </c>
      <c r="K34" s="64">
        <f t="shared" si="5"/>
        <v>75633.469553431947</v>
      </c>
      <c r="L34" s="65">
        <f t="shared" si="5"/>
        <v>127338.57775914241</v>
      </c>
      <c r="M34" s="63">
        <f t="shared" si="3"/>
        <v>-51523.986944252436</v>
      </c>
      <c r="N34" s="64">
        <f t="shared" si="3"/>
        <v>-75633.469553431947</v>
      </c>
      <c r="O34" s="65">
        <f t="shared" si="3"/>
        <v>-127338.57775914241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417344.29424844473</v>
      </c>
      <c r="H35" s="62">
        <f t="shared" si="4"/>
        <v>612631.10338279873</v>
      </c>
      <c r="I35" s="62">
        <f t="shared" si="4"/>
        <v>1031442.4798490534</v>
      </c>
      <c r="J35" s="63">
        <f t="shared" si="5"/>
        <v>46371.588249827197</v>
      </c>
      <c r="K35" s="64">
        <f t="shared" si="5"/>
        <v>68070.122598088739</v>
      </c>
      <c r="L35" s="65">
        <f t="shared" si="5"/>
        <v>114604.71998322815</v>
      </c>
      <c r="M35" s="63">
        <f t="shared" si="3"/>
        <v>-46371.588249827197</v>
      </c>
      <c r="N35" s="64">
        <f t="shared" si="3"/>
        <v>-68070.122598088739</v>
      </c>
      <c r="O35" s="65">
        <f t="shared" si="3"/>
        <v>-114604.71998322815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375609.86482360028</v>
      </c>
      <c r="H36" s="62">
        <f t="shared" si="4"/>
        <v>551367.99304451887</v>
      </c>
      <c r="I36" s="62">
        <f t="shared" si="4"/>
        <v>928298.23186414805</v>
      </c>
      <c r="J36" s="63">
        <f t="shared" si="5"/>
        <v>41734.429424844471</v>
      </c>
      <c r="K36" s="64">
        <f t="shared" si="5"/>
        <v>61263.110338279876</v>
      </c>
      <c r="L36" s="65">
        <f t="shared" si="5"/>
        <v>103144.24798490533</v>
      </c>
      <c r="M36" s="63">
        <f t="shared" si="3"/>
        <v>-41734.429424844471</v>
      </c>
      <c r="N36" s="64">
        <f t="shared" si="3"/>
        <v>-61263.110338279876</v>
      </c>
      <c r="O36" s="65">
        <f t="shared" si="3"/>
        <v>-103144.24798490533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423312.31765619753</v>
      </c>
      <c r="H37" s="62">
        <f t="shared" si="4"/>
        <v>634073.19200119667</v>
      </c>
      <c r="I37" s="62">
        <f t="shared" si="4"/>
        <v>1113957.8782369776</v>
      </c>
      <c r="J37" s="63">
        <f t="shared" si="5"/>
        <v>37560.986482360029</v>
      </c>
      <c r="K37" s="64">
        <f t="shared" si="5"/>
        <v>55136.799304451888</v>
      </c>
      <c r="L37" s="65">
        <f t="shared" si="5"/>
        <v>92829.823186414797</v>
      </c>
      <c r="M37" s="63">
        <f t="shared" si="3"/>
        <v>47702.452832597235</v>
      </c>
      <c r="N37" s="64">
        <f t="shared" si="3"/>
        <v>82705.198956677836</v>
      </c>
      <c r="O37" s="65">
        <f t="shared" si="3"/>
        <v>185659.64637282959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477072.98199853464</v>
      </c>
      <c r="H38" s="62">
        <f t="shared" si="4"/>
        <v>729184.17080137623</v>
      </c>
      <c r="I38" s="62">
        <f t="shared" si="4"/>
        <v>1336749.4538843732</v>
      </c>
      <c r="J38" s="63">
        <f t="shared" si="5"/>
        <v>42331.231765619748</v>
      </c>
      <c r="K38" s="64">
        <f t="shared" si="5"/>
        <v>63407.319200119666</v>
      </c>
      <c r="L38" s="65">
        <f t="shared" si="5"/>
        <v>111395.78782369776</v>
      </c>
      <c r="M38" s="63">
        <f t="shared" si="3"/>
        <v>53760.664342337084</v>
      </c>
      <c r="N38" s="64">
        <f t="shared" si="3"/>
        <v>95110.978800179495</v>
      </c>
      <c r="O38" s="65">
        <f t="shared" si="3"/>
        <v>222791.57564739551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537661.2507123485</v>
      </c>
      <c r="H39" s="62">
        <f t="shared" si="4"/>
        <v>838561.79642158269</v>
      </c>
      <c r="I39" s="62">
        <f t="shared" si="4"/>
        <v>1604099.3446612479</v>
      </c>
      <c r="J39" s="63">
        <f t="shared" si="5"/>
        <v>47707.298199853467</v>
      </c>
      <c r="K39" s="64">
        <f t="shared" si="5"/>
        <v>72918.417080137617</v>
      </c>
      <c r="L39" s="65">
        <f t="shared" si="5"/>
        <v>133674.94538843734</v>
      </c>
      <c r="M39" s="63">
        <f t="shared" si="3"/>
        <v>60588.268713813901</v>
      </c>
      <c r="N39" s="64">
        <f t="shared" si="3"/>
        <v>109377.62562020643</v>
      </c>
      <c r="O39" s="65">
        <f t="shared" si="3"/>
        <v>267349.89077687467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605944.22955281672</v>
      </c>
      <c r="H40" s="62">
        <f t="shared" si="4"/>
        <v>964346.06588482007</v>
      </c>
      <c r="I40" s="62">
        <f t="shared" si="4"/>
        <v>1924919.2135934974</v>
      </c>
      <c r="J40" s="63">
        <f t="shared" si="5"/>
        <v>53766.125071234856</v>
      </c>
      <c r="K40" s="64">
        <f t="shared" si="5"/>
        <v>83856.179642158269</v>
      </c>
      <c r="L40" s="65">
        <f t="shared" si="5"/>
        <v>160409.9344661248</v>
      </c>
      <c r="M40" s="63">
        <f t="shared" si="3"/>
        <v>68282.978840468262</v>
      </c>
      <c r="N40" s="64">
        <f t="shared" si="3"/>
        <v>125784.2694632374</v>
      </c>
      <c r="O40" s="65">
        <f t="shared" si="3"/>
        <v>320819.86893224961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682899.14670602442</v>
      </c>
      <c r="H41" s="62">
        <f t="shared" si="4"/>
        <v>1108997.9757675431</v>
      </c>
      <c r="I41" s="62">
        <f t="shared" si="4"/>
        <v>2309903.0563121969</v>
      </c>
      <c r="J41" s="63">
        <f t="shared" si="5"/>
        <v>60594.422955281669</v>
      </c>
      <c r="K41" s="64">
        <f t="shared" si="5"/>
        <v>96434.606588481998</v>
      </c>
      <c r="L41" s="65">
        <f t="shared" si="5"/>
        <v>192491.92135934974</v>
      </c>
      <c r="M41" s="63">
        <f t="shared" si="3"/>
        <v>76954.917153207716</v>
      </c>
      <c r="N41" s="64">
        <f t="shared" si="3"/>
        <v>144651.909882723</v>
      </c>
      <c r="O41" s="65">
        <f t="shared" si="3"/>
        <v>384983.84271869948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769627.33833768952</v>
      </c>
      <c r="H42" s="62">
        <f t="shared" si="6"/>
        <v>1275347.6721326746</v>
      </c>
      <c r="I42" s="62">
        <f t="shared" si="6"/>
        <v>2771883.6675746362</v>
      </c>
      <c r="J42" s="63">
        <f t="shared" si="5"/>
        <v>68289.914670602433</v>
      </c>
      <c r="K42" s="64">
        <f t="shared" si="5"/>
        <v>110899.79757675431</v>
      </c>
      <c r="L42" s="65">
        <f t="shared" si="5"/>
        <v>230990.30563121967</v>
      </c>
      <c r="M42" s="63">
        <f>IF(D42="","",J42*D42)</f>
        <v>86728.19163166509</v>
      </c>
      <c r="N42" s="64">
        <f t="shared" si="3"/>
        <v>166349.69636513147</v>
      </c>
      <c r="O42" s="65">
        <f t="shared" si="3"/>
        <v>461980.61126243934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867370.01030657615</v>
      </c>
      <c r="H43" s="62">
        <f>IF(E43="","",H42+N43)</f>
        <v>1466649.8229525757</v>
      </c>
      <c r="I43" s="62">
        <f>IF(F43="","",I42+O43)</f>
        <v>2494695.3008171725</v>
      </c>
      <c r="J43" s="63">
        <f t="shared" si="5"/>
        <v>76962.733833768958</v>
      </c>
      <c r="K43" s="64">
        <f t="shared" si="5"/>
        <v>127534.76721326746</v>
      </c>
      <c r="L43" s="65">
        <f t="shared" si="5"/>
        <v>277188.36675746361</v>
      </c>
      <c r="M43" s="63">
        <f t="shared" si="3"/>
        <v>97742.671968886585</v>
      </c>
      <c r="N43" s="64">
        <f t="shared" si="3"/>
        <v>191302.1508199012</v>
      </c>
      <c r="O43" s="65">
        <f t="shared" si="3"/>
        <v>-277188.36675746361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977526.00161551137</v>
      </c>
      <c r="H44" s="62">
        <f t="shared" si="7"/>
        <v>1686647.296395462</v>
      </c>
      <c r="I44" s="62">
        <f t="shared" si="7"/>
        <v>2993634.3609806071</v>
      </c>
      <c r="J44" s="63">
        <f t="shared" si="5"/>
        <v>86737.001030657615</v>
      </c>
      <c r="K44" s="64">
        <f t="shared" si="5"/>
        <v>146664.98229525759</v>
      </c>
      <c r="L44" s="65">
        <f t="shared" si="5"/>
        <v>249469.53008171727</v>
      </c>
      <c r="M44" s="63">
        <f>IF(D44="","",J44*D44)</f>
        <v>110155.99130893518</v>
      </c>
      <c r="N44" s="64">
        <f t="shared" si="3"/>
        <v>219997.47344288637</v>
      </c>
      <c r="O44" s="65">
        <f t="shared" si="3"/>
        <v>498939.06016343454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1101671.8038206813</v>
      </c>
      <c r="H45" s="62">
        <f t="shared" si="7"/>
        <v>1939644.3908547813</v>
      </c>
      <c r="I45" s="62">
        <f t="shared" si="7"/>
        <v>3592361.2331767287</v>
      </c>
      <c r="J45" s="63">
        <f t="shared" si="5"/>
        <v>97752.600161551149</v>
      </c>
      <c r="K45" s="64">
        <f t="shared" si="5"/>
        <v>168664.72963954619</v>
      </c>
      <c r="L45" s="65">
        <f t="shared" si="5"/>
        <v>299363.43609806075</v>
      </c>
      <c r="M45" s="63">
        <f t="shared" si="3"/>
        <v>124145.80220516997</v>
      </c>
      <c r="N45" s="64">
        <f t="shared" si="3"/>
        <v>252997.09445931928</v>
      </c>
      <c r="O45" s="65">
        <f t="shared" si="3"/>
        <v>598726.87219612149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991504.62343861314</v>
      </c>
      <c r="H46" s="62">
        <f t="shared" si="7"/>
        <v>1745679.9517693031</v>
      </c>
      <c r="I46" s="62">
        <f t="shared" si="7"/>
        <v>3233125.1098590558</v>
      </c>
      <c r="J46" s="63">
        <f t="shared" ref="J46:L56" si="8">IF(G45="","",G45*$J$6/100)</f>
        <v>110167.18038206812</v>
      </c>
      <c r="K46" s="64">
        <f t="shared" si="8"/>
        <v>193964.43908547811</v>
      </c>
      <c r="L46" s="65">
        <f t="shared" si="8"/>
        <v>359236.12331767293</v>
      </c>
      <c r="M46" s="63">
        <f t="shared" si="3"/>
        <v>-110167.18038206812</v>
      </c>
      <c r="N46" s="64">
        <f t="shared" si="3"/>
        <v>-193964.43908547811</v>
      </c>
      <c r="O46" s="65">
        <f t="shared" si="3"/>
        <v>-359236.12331767293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892354.16109475179</v>
      </c>
      <c r="H47" s="62">
        <f t="shared" si="7"/>
        <v>1571111.9565923726</v>
      </c>
      <c r="I47" s="62">
        <f t="shared" si="7"/>
        <v>2909812.5988731501</v>
      </c>
      <c r="J47" s="63">
        <f t="shared" si="8"/>
        <v>99150.462343861305</v>
      </c>
      <c r="K47" s="64">
        <f t="shared" si="8"/>
        <v>174567.99517693033</v>
      </c>
      <c r="L47" s="65">
        <f t="shared" si="8"/>
        <v>323312.5109859056</v>
      </c>
      <c r="M47" s="63">
        <f t="shared" si="3"/>
        <v>-99150.462343861305</v>
      </c>
      <c r="N47" s="64">
        <f t="shared" si="3"/>
        <v>-174567.99517693033</v>
      </c>
      <c r="O47" s="65">
        <f t="shared" si="3"/>
        <v>-323312.5109859056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1005683.1395537853</v>
      </c>
      <c r="H48" s="62">
        <f t="shared" si="7"/>
        <v>1806778.7500812286</v>
      </c>
      <c r="I48" s="62">
        <f t="shared" si="7"/>
        <v>3491775.1186477803</v>
      </c>
      <c r="J48" s="63">
        <f t="shared" si="8"/>
        <v>89235.416109475176</v>
      </c>
      <c r="K48" s="64">
        <f t="shared" si="8"/>
        <v>157111.19565923727</v>
      </c>
      <c r="L48" s="65">
        <f t="shared" si="8"/>
        <v>290981.25988731498</v>
      </c>
      <c r="M48" s="63">
        <f t="shared" si="3"/>
        <v>113328.97845903347</v>
      </c>
      <c r="N48" s="64">
        <f t="shared" si="3"/>
        <v>235666.79348885591</v>
      </c>
      <c r="O48" s="65">
        <f t="shared" si="3"/>
        <v>581962.51977462997</v>
      </c>
    </row>
    <row r="49" spans="1:15">
      <c r="A49" s="6">
        <v>41</v>
      </c>
      <c r="B49" s="157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1133404.898277116</v>
      </c>
      <c r="H49" s="62">
        <f t="shared" si="7"/>
        <v>2077795.5625934128</v>
      </c>
      <c r="I49" s="62">
        <f t="shared" si="7"/>
        <v>4190130.1423773365</v>
      </c>
      <c r="J49" s="63">
        <f t="shared" si="8"/>
        <v>100568.31395537853</v>
      </c>
      <c r="K49" s="64">
        <f t="shared" si="8"/>
        <v>180677.87500812285</v>
      </c>
      <c r="L49" s="65">
        <f t="shared" si="8"/>
        <v>349177.511864778</v>
      </c>
      <c r="M49" s="63">
        <f t="shared" si="3"/>
        <v>127721.75872333073</v>
      </c>
      <c r="N49" s="64">
        <f t="shared" si="3"/>
        <v>271016.81251218426</v>
      </c>
      <c r="O49" s="65">
        <f t="shared" si="3"/>
        <v>698355.02372955601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1277347.3203583097</v>
      </c>
      <c r="H50" s="62">
        <f t="shared" si="7"/>
        <v>2389464.8969824249</v>
      </c>
      <c r="I50" s="62">
        <f t="shared" si="7"/>
        <v>5028156.1708528036</v>
      </c>
      <c r="J50" s="63">
        <f t="shared" si="8"/>
        <v>113340.4898277116</v>
      </c>
      <c r="K50" s="64">
        <f t="shared" si="8"/>
        <v>207779.55625934128</v>
      </c>
      <c r="L50" s="65">
        <f t="shared" si="8"/>
        <v>419013.01423773362</v>
      </c>
      <c r="M50" s="63">
        <f t="shared" si="3"/>
        <v>143942.42208119374</v>
      </c>
      <c r="N50" s="64">
        <f t="shared" si="3"/>
        <v>311669.3343890119</v>
      </c>
      <c r="O50" s="65">
        <f t="shared" si="3"/>
        <v>838026.02847546723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1149612.5883224788</v>
      </c>
      <c r="H51" s="62">
        <f t="shared" si="7"/>
        <v>2150518.4072841825</v>
      </c>
      <c r="I51" s="62">
        <f t="shared" si="7"/>
        <v>4525340.5537675228</v>
      </c>
      <c r="J51" s="63">
        <f t="shared" si="8"/>
        <v>127734.73203583097</v>
      </c>
      <c r="K51" s="64">
        <f t="shared" si="8"/>
        <v>238946.48969824248</v>
      </c>
      <c r="L51" s="65">
        <f t="shared" si="8"/>
        <v>502815.61708528036</v>
      </c>
      <c r="M51" s="63">
        <f t="shared" si="3"/>
        <v>-127734.73203583097</v>
      </c>
      <c r="N51" s="64">
        <f t="shared" si="3"/>
        <v>-238946.48969824248</v>
      </c>
      <c r="O51" s="65">
        <f t="shared" si="3"/>
        <v>-502815.61708528036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1034651.3294902309</v>
      </c>
      <c r="H52" s="62">
        <f t="shared" si="7"/>
        <v>1935466.5665557643</v>
      </c>
      <c r="I52" s="62">
        <f t="shared" si="7"/>
        <v>4072806.4983907705</v>
      </c>
      <c r="J52" s="63">
        <f t="shared" si="8"/>
        <v>114961.25883224788</v>
      </c>
      <c r="K52" s="64">
        <f t="shared" si="8"/>
        <v>215051.84072841823</v>
      </c>
      <c r="L52" s="65">
        <f t="shared" si="8"/>
        <v>452534.05537675234</v>
      </c>
      <c r="M52" s="63">
        <f t="shared" si="3"/>
        <v>-114961.25883224788</v>
      </c>
      <c r="N52" s="64">
        <f t="shared" si="3"/>
        <v>-215051.84072841823</v>
      </c>
      <c r="O52" s="65">
        <f t="shared" si="3"/>
        <v>-452534.05537675234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1166052.0483354903</v>
      </c>
      <c r="H53" s="62">
        <f t="shared" si="7"/>
        <v>2225786.5515391291</v>
      </c>
      <c r="I53" s="62">
        <f t="shared" si="7"/>
        <v>4887367.7980689248</v>
      </c>
      <c r="J53" s="63">
        <f t="shared" si="8"/>
        <v>103465.1329490231</v>
      </c>
      <c r="K53" s="64">
        <f t="shared" si="8"/>
        <v>193546.65665557643</v>
      </c>
      <c r="L53" s="65">
        <f t="shared" si="8"/>
        <v>407280.64983907709</v>
      </c>
      <c r="M53" s="63">
        <f t="shared" si="3"/>
        <v>131400.71884525934</v>
      </c>
      <c r="N53" s="64">
        <f t="shared" si="3"/>
        <v>290319.98498336464</v>
      </c>
      <c r="O53" s="65">
        <f t="shared" si="3"/>
        <v>814561.29967815417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1314140.6584740975</v>
      </c>
      <c r="H54" s="62">
        <f t="shared" si="7"/>
        <v>2559654.5342699983</v>
      </c>
      <c r="I54" s="62">
        <f t="shared" si="7"/>
        <v>5864841.3576827096</v>
      </c>
      <c r="J54" s="63">
        <f t="shared" si="8"/>
        <v>116605.20483354904</v>
      </c>
      <c r="K54" s="64">
        <f t="shared" si="8"/>
        <v>222578.6551539129</v>
      </c>
      <c r="L54" s="65">
        <f t="shared" si="8"/>
        <v>488736.7798068925</v>
      </c>
      <c r="M54" s="63">
        <f t="shared" si="3"/>
        <v>148088.61013860727</v>
      </c>
      <c r="N54" s="64">
        <f t="shared" si="3"/>
        <v>333867.98273086932</v>
      </c>
      <c r="O54" s="65">
        <f t="shared" si="3"/>
        <v>977473.55961378501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1182726.5926266878</v>
      </c>
      <c r="H55" s="62">
        <f t="shared" si="7"/>
        <v>2303689.0808429983</v>
      </c>
      <c r="I55" s="62">
        <f t="shared" si="7"/>
        <v>5278357.2219144385</v>
      </c>
      <c r="J55" s="63">
        <f t="shared" si="8"/>
        <v>131414.06584740974</v>
      </c>
      <c r="K55" s="64">
        <f t="shared" si="8"/>
        <v>255965.45342699983</v>
      </c>
      <c r="L55" s="65">
        <f t="shared" si="8"/>
        <v>586484.13576827093</v>
      </c>
      <c r="M55" s="63">
        <f t="shared" si="3"/>
        <v>-131414.06584740974</v>
      </c>
      <c r="N55" s="64">
        <f t="shared" si="3"/>
        <v>-255965.45342699983</v>
      </c>
      <c r="O55" s="65">
        <f t="shared" si="3"/>
        <v>-586484.13576827093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1332932.8698902773</v>
      </c>
      <c r="H56" s="62">
        <f t="shared" si="7"/>
        <v>2649242.4429694479</v>
      </c>
      <c r="I56" s="62">
        <f t="shared" si="7"/>
        <v>6334028.6662973259</v>
      </c>
      <c r="J56" s="63">
        <f t="shared" si="8"/>
        <v>118272.65926266879</v>
      </c>
      <c r="K56" s="64">
        <f t="shared" si="8"/>
        <v>230368.90808429982</v>
      </c>
      <c r="L56" s="65">
        <f t="shared" si="8"/>
        <v>527835.7221914439</v>
      </c>
      <c r="M56" s="63">
        <f t="shared" si="3"/>
        <v>150206.27726358938</v>
      </c>
      <c r="N56" s="64">
        <f t="shared" si="3"/>
        <v>345553.36212644971</v>
      </c>
      <c r="O56" s="65">
        <f t="shared" si="3"/>
        <v>1055671.4443828878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1502215.3443663425</v>
      </c>
      <c r="H57" s="62">
        <f t="shared" si="7"/>
        <v>3046628.809414865</v>
      </c>
      <c r="I57" s="62">
        <f t="shared" si="7"/>
        <v>7600834.3995567914</v>
      </c>
      <c r="J57" s="63">
        <f t="shared" ref="J57:L58" si="9">IF(G56="","",G56*$J$6/100)</f>
        <v>133293.28698902772</v>
      </c>
      <c r="K57" s="64">
        <f t="shared" si="9"/>
        <v>264924.24429694482</v>
      </c>
      <c r="L57" s="65">
        <f t="shared" si="9"/>
        <v>633402.86662973254</v>
      </c>
      <c r="M57" s="63">
        <f>IF(D57="","",J57*D57)</f>
        <v>169282.4744760652</v>
      </c>
      <c r="N57" s="64">
        <f>IF(E57="","",K57*E57)</f>
        <v>397386.36644541722</v>
      </c>
      <c r="O57" s="65">
        <f>IF(F57="","",L57*F57)</f>
        <v>1266805.7332594651</v>
      </c>
    </row>
    <row r="58" spans="1:15" ht="19.5" thickBot="1">
      <c r="A58" s="6">
        <v>50</v>
      </c>
      <c r="B58" s="118">
        <v>43753</v>
      </c>
      <c r="C58" s="102">
        <v>1</v>
      </c>
      <c r="D58" s="104">
        <v>1.27</v>
      </c>
      <c r="E58" s="105">
        <v>1.5</v>
      </c>
      <c r="F58" s="158">
        <v>2</v>
      </c>
      <c r="G58" s="86">
        <f>IF(D58="","",G57+M58)</f>
        <v>1692996.693100868</v>
      </c>
      <c r="H58" s="91">
        <f>IF(E58="","",H57+N58)</f>
        <v>3503623.1308270949</v>
      </c>
      <c r="I58" s="106">
        <f>IF(F58="","",I57+O58)</f>
        <v>9121001.2794681489</v>
      </c>
      <c r="J58" s="63">
        <f t="shared" si="9"/>
        <v>150221.53443663425</v>
      </c>
      <c r="K58" s="64">
        <f t="shared" si="9"/>
        <v>304662.88094148651</v>
      </c>
      <c r="L58" s="65">
        <f t="shared" si="9"/>
        <v>760083.43995567923</v>
      </c>
      <c r="M58" s="63">
        <f>IF(D58="","",J58*D58)</f>
        <v>190781.3487345255</v>
      </c>
      <c r="N58" s="64">
        <f t="shared" si="3"/>
        <v>456994.32141222979</v>
      </c>
      <c r="O58" s="65">
        <f t="shared" si="3"/>
        <v>1520166.8799113585</v>
      </c>
    </row>
    <row r="59" spans="1:15" ht="19.5" thickBot="1">
      <c r="A59" s="6"/>
      <c r="B59" s="177" t="s">
        <v>5</v>
      </c>
      <c r="C59" s="178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1692996.693100868</v>
      </c>
      <c r="H59" s="70">
        <f>MAX(H8:H58)</f>
        <v>3503623.1308270949</v>
      </c>
      <c r="I59" s="71">
        <f>MAX(I8:I58)</f>
        <v>9121001.2794681489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72" t="s">
        <v>6</v>
      </c>
      <c r="C60" s="173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17" t="s">
        <v>30</v>
      </c>
      <c r="H60" s="218"/>
      <c r="I60" s="219"/>
      <c r="J60" s="217" t="s">
        <v>33</v>
      </c>
      <c r="K60" s="218"/>
      <c r="L60" s="219"/>
      <c r="M60" s="75"/>
      <c r="N60" s="76"/>
      <c r="O60" s="77"/>
    </row>
    <row r="61" spans="1:15" ht="19.5" thickBot="1">
      <c r="A61" s="6"/>
      <c r="B61" s="172" t="s">
        <v>35</v>
      </c>
      <c r="C61" s="17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16.929966931008682</v>
      </c>
      <c r="H61" s="79">
        <f>H59/H8</f>
        <v>35.036231308270949</v>
      </c>
      <c r="I61" s="80">
        <f>I59/I8</f>
        <v>91.210012794681489</v>
      </c>
      <c r="J61" s="81">
        <f>(G61-100%)*30/K59</f>
        <v>1.1515638745307482</v>
      </c>
      <c r="K61" s="81">
        <f>(H61-100%)*30/K59</f>
        <v>2.4604504560195868</v>
      </c>
      <c r="L61" s="82">
        <f>(I61-100%)*30/K59</f>
        <v>6.5212057441938427</v>
      </c>
      <c r="M61" s="83"/>
      <c r="N61" s="84"/>
      <c r="O61" s="85"/>
    </row>
    <row r="62" spans="1:15" ht="19.5" thickBot="1">
      <c r="A62" s="3"/>
      <c r="B62" s="166" t="s">
        <v>4</v>
      </c>
      <c r="C62" s="167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J7" sqref="J7"/>
      <selection pane="topRight" activeCell="J7" sqref="J7"/>
      <selection pane="bottomLeft" activeCell="J7" sqref="J7"/>
      <selection pane="bottomRight" activeCell="J7" sqref="J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55</v>
      </c>
    </row>
    <row r="2" spans="1:18">
      <c r="A2" s="1" t="s">
        <v>8</v>
      </c>
      <c r="C2" t="s">
        <v>22</v>
      </c>
    </row>
    <row r="3" spans="1:18">
      <c r="A3" s="1" t="s">
        <v>10</v>
      </c>
      <c r="C3" s="24">
        <v>100000</v>
      </c>
    </row>
    <row r="4" spans="1:18">
      <c r="A4" s="1" t="s">
        <v>11</v>
      </c>
      <c r="C4" s="24" t="s">
        <v>13</v>
      </c>
    </row>
    <row r="5" spans="1:18" ht="19.5" thickBot="1">
      <c r="A5" s="1" t="s">
        <v>12</v>
      </c>
      <c r="C5" s="24" t="s">
        <v>34</v>
      </c>
    </row>
    <row r="6" spans="1:18" ht="19.5" thickBot="1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66" t="s">
        <v>3</v>
      </c>
      <c r="H6" s="167"/>
      <c r="I6" s="168"/>
      <c r="J6" s="226">
        <v>10</v>
      </c>
      <c r="K6" s="227"/>
      <c r="L6" s="228"/>
      <c r="M6" s="166" t="s">
        <v>24</v>
      </c>
      <c r="N6" s="167"/>
      <c r="O6" s="168"/>
    </row>
    <row r="7" spans="1:18" ht="19.5" thickBot="1">
      <c r="A7" s="22"/>
      <c r="B7" s="22" t="s">
        <v>2</v>
      </c>
      <c r="C7" s="43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29">
        <f>J6</f>
        <v>10</v>
      </c>
      <c r="K8" s="230"/>
      <c r="L8" s="231"/>
      <c r="M8" s="174"/>
      <c r="N8" s="175"/>
      <c r="O8" s="176"/>
    </row>
    <row r="9" spans="1:18">
      <c r="A9" s="6">
        <v>1</v>
      </c>
      <c r="B9" s="97">
        <v>44168</v>
      </c>
      <c r="C9" s="98">
        <v>1</v>
      </c>
      <c r="D9" s="99">
        <v>1.27</v>
      </c>
      <c r="E9" s="100">
        <v>1.5</v>
      </c>
      <c r="F9" s="159">
        <v>2</v>
      </c>
      <c r="G9" s="62">
        <f>IF(D9="","",G8+M9)</f>
        <v>112700</v>
      </c>
      <c r="H9" s="62">
        <f>IF(E9="","",H8+N9)</f>
        <v>115000</v>
      </c>
      <c r="I9" s="62">
        <f>IF(F9="","",I8+O9)</f>
        <v>120000</v>
      </c>
      <c r="J9" s="63">
        <f>IF(G8="","",G8*$J$6/100)</f>
        <v>10000</v>
      </c>
      <c r="K9" s="64">
        <f>IF(H8="","",H8*$J$6/100)</f>
        <v>10000</v>
      </c>
      <c r="L9" s="65">
        <f>IF(I8="","",I8*$J$6/100)</f>
        <v>10000</v>
      </c>
      <c r="M9" s="66">
        <f>IF(D9="","",J9*D9)</f>
        <v>12700</v>
      </c>
      <c r="N9" s="67">
        <f t="shared" ref="M9:O24" si="0">IF(E9="","",K9*E9)</f>
        <v>15000</v>
      </c>
      <c r="O9" s="68">
        <f t="shared" si="0"/>
        <v>20000</v>
      </c>
      <c r="P9" s="33"/>
      <c r="Q9" s="33"/>
      <c r="R9" s="33"/>
    </row>
    <row r="10" spans="1:18">
      <c r="A10" s="6">
        <v>2</v>
      </c>
      <c r="B10" s="101">
        <v>44162</v>
      </c>
      <c r="C10" s="102">
        <v>1</v>
      </c>
      <c r="D10" s="103">
        <v>1.27</v>
      </c>
      <c r="E10" s="95">
        <v>1.5</v>
      </c>
      <c r="F10" s="60">
        <v>2</v>
      </c>
      <c r="G10" s="62">
        <f t="shared" ref="G10:I25" si="1">IF(D10="","",G9+M10)</f>
        <v>127012.9</v>
      </c>
      <c r="H10" s="62">
        <f t="shared" si="1"/>
        <v>132250</v>
      </c>
      <c r="I10" s="62">
        <f t="shared" si="1"/>
        <v>144000</v>
      </c>
      <c r="J10" s="63">
        <f t="shared" ref="J10:L25" si="2">IF(G9="","",G9*$J$6/100)</f>
        <v>11270</v>
      </c>
      <c r="K10" s="64">
        <f t="shared" si="2"/>
        <v>11500</v>
      </c>
      <c r="L10" s="65">
        <f t="shared" si="2"/>
        <v>12000</v>
      </c>
      <c r="M10" s="63">
        <f t="shared" si="0"/>
        <v>14312.9</v>
      </c>
      <c r="N10" s="64">
        <f t="shared" si="0"/>
        <v>17250</v>
      </c>
      <c r="O10" s="65">
        <f t="shared" si="0"/>
        <v>24000</v>
      </c>
      <c r="P10" s="33"/>
      <c r="Q10" s="33"/>
      <c r="R10" s="33"/>
    </row>
    <row r="11" spans="1:18">
      <c r="A11" s="6">
        <v>3</v>
      </c>
      <c r="B11" s="101">
        <v>44159</v>
      </c>
      <c r="C11" s="102">
        <v>1</v>
      </c>
      <c r="D11" s="103">
        <v>1.27</v>
      </c>
      <c r="E11" s="95">
        <v>1.5</v>
      </c>
      <c r="F11" s="60">
        <v>2</v>
      </c>
      <c r="G11" s="62">
        <f t="shared" si="1"/>
        <v>143143.53829999999</v>
      </c>
      <c r="H11" s="62">
        <f t="shared" si="1"/>
        <v>152087.5</v>
      </c>
      <c r="I11" s="62">
        <f t="shared" si="1"/>
        <v>172800</v>
      </c>
      <c r="J11" s="63">
        <f t="shared" si="2"/>
        <v>12701.29</v>
      </c>
      <c r="K11" s="64">
        <f t="shared" si="2"/>
        <v>13225</v>
      </c>
      <c r="L11" s="65">
        <f t="shared" si="2"/>
        <v>14400</v>
      </c>
      <c r="M11" s="63">
        <f t="shared" si="0"/>
        <v>16130.638300000001</v>
      </c>
      <c r="N11" s="64">
        <f t="shared" si="0"/>
        <v>19837.5</v>
      </c>
      <c r="O11" s="65">
        <f t="shared" si="0"/>
        <v>28800</v>
      </c>
      <c r="P11" s="33"/>
      <c r="Q11" s="33"/>
      <c r="R11" s="33"/>
    </row>
    <row r="12" spans="1:18">
      <c r="A12" s="6">
        <v>4</v>
      </c>
      <c r="B12" s="101">
        <v>44158</v>
      </c>
      <c r="C12" s="102">
        <v>1</v>
      </c>
      <c r="D12" s="103">
        <v>1.27</v>
      </c>
      <c r="E12" s="95">
        <v>1.5</v>
      </c>
      <c r="F12" s="60">
        <v>2</v>
      </c>
      <c r="G12" s="62">
        <f t="shared" si="1"/>
        <v>161322.76766409999</v>
      </c>
      <c r="H12" s="62">
        <f t="shared" si="1"/>
        <v>174900.625</v>
      </c>
      <c r="I12" s="62">
        <f t="shared" si="1"/>
        <v>207360</v>
      </c>
      <c r="J12" s="63">
        <f t="shared" si="2"/>
        <v>14314.35383</v>
      </c>
      <c r="K12" s="64">
        <f t="shared" si="2"/>
        <v>15208.75</v>
      </c>
      <c r="L12" s="65">
        <f t="shared" si="2"/>
        <v>17280</v>
      </c>
      <c r="M12" s="63">
        <f t="shared" si="0"/>
        <v>18179.2293641</v>
      </c>
      <c r="N12" s="64">
        <f t="shared" si="0"/>
        <v>22813.125</v>
      </c>
      <c r="O12" s="65">
        <f t="shared" si="0"/>
        <v>34560</v>
      </c>
      <c r="P12" s="33"/>
      <c r="Q12" s="33"/>
      <c r="R12" s="33"/>
    </row>
    <row r="13" spans="1:18">
      <c r="A13" s="6">
        <v>5</v>
      </c>
      <c r="B13" s="101">
        <v>44113</v>
      </c>
      <c r="C13" s="102">
        <v>1</v>
      </c>
      <c r="D13" s="103">
        <v>-1</v>
      </c>
      <c r="E13" s="95">
        <v>-1</v>
      </c>
      <c r="F13" s="59">
        <v>-1</v>
      </c>
      <c r="G13" s="62">
        <f t="shared" si="1"/>
        <v>145190.49089768998</v>
      </c>
      <c r="H13" s="62">
        <f t="shared" si="1"/>
        <v>157410.5625</v>
      </c>
      <c r="I13" s="62">
        <f t="shared" si="1"/>
        <v>186624</v>
      </c>
      <c r="J13" s="63">
        <f t="shared" si="2"/>
        <v>16132.276766409999</v>
      </c>
      <c r="K13" s="64">
        <f t="shared" si="2"/>
        <v>17490.0625</v>
      </c>
      <c r="L13" s="65">
        <f t="shared" si="2"/>
        <v>20736</v>
      </c>
      <c r="M13" s="63">
        <f t="shared" si="0"/>
        <v>-16132.276766409999</v>
      </c>
      <c r="N13" s="64">
        <f t="shared" si="0"/>
        <v>-17490.0625</v>
      </c>
      <c r="O13" s="65">
        <f t="shared" si="0"/>
        <v>-20736</v>
      </c>
      <c r="P13" s="33"/>
      <c r="Q13" s="33"/>
      <c r="R13" s="33"/>
    </row>
    <row r="14" spans="1:18">
      <c r="A14" s="6">
        <v>6</v>
      </c>
      <c r="B14" s="101">
        <v>44112</v>
      </c>
      <c r="C14" s="102">
        <v>1</v>
      </c>
      <c r="D14" s="103">
        <v>1.27</v>
      </c>
      <c r="E14" s="95">
        <v>1.5</v>
      </c>
      <c r="F14" s="60">
        <v>2</v>
      </c>
      <c r="G14" s="62">
        <f t="shared" si="1"/>
        <v>163629.68324169659</v>
      </c>
      <c r="H14" s="62">
        <f t="shared" si="1"/>
        <v>181022.14687500001</v>
      </c>
      <c r="I14" s="62">
        <f t="shared" si="1"/>
        <v>223948.79999999999</v>
      </c>
      <c r="J14" s="63">
        <f t="shared" si="2"/>
        <v>14519.049089768996</v>
      </c>
      <c r="K14" s="64">
        <f t="shared" si="2"/>
        <v>15741.05625</v>
      </c>
      <c r="L14" s="65">
        <f t="shared" si="2"/>
        <v>18662.400000000001</v>
      </c>
      <c r="M14" s="63">
        <f t="shared" si="0"/>
        <v>18439.192344006624</v>
      </c>
      <c r="N14" s="64">
        <f t="shared" si="0"/>
        <v>23611.584374999999</v>
      </c>
      <c r="O14" s="65">
        <f t="shared" si="0"/>
        <v>37324.800000000003</v>
      </c>
      <c r="P14" s="33"/>
      <c r="Q14" s="33"/>
      <c r="R14" s="33"/>
    </row>
    <row r="15" spans="1:18">
      <c r="A15" s="6">
        <v>7</v>
      </c>
      <c r="B15" s="101">
        <v>44088</v>
      </c>
      <c r="C15" s="102">
        <v>1</v>
      </c>
      <c r="D15" s="103">
        <v>1.27</v>
      </c>
      <c r="E15" s="95">
        <v>1.5</v>
      </c>
      <c r="F15" s="60">
        <v>2</v>
      </c>
      <c r="G15" s="62">
        <f t="shared" si="1"/>
        <v>184410.65301339206</v>
      </c>
      <c r="H15" s="62">
        <f t="shared" si="1"/>
        <v>208175.46890625</v>
      </c>
      <c r="I15" s="62">
        <f t="shared" si="1"/>
        <v>268738.56</v>
      </c>
      <c r="J15" s="63">
        <f t="shared" si="2"/>
        <v>16362.968324169658</v>
      </c>
      <c r="K15" s="64">
        <f t="shared" si="2"/>
        <v>18102.2146875</v>
      </c>
      <c r="L15" s="65">
        <f t="shared" si="2"/>
        <v>22394.880000000001</v>
      </c>
      <c r="M15" s="63">
        <f t="shared" si="0"/>
        <v>20780.969771695465</v>
      </c>
      <c r="N15" s="64">
        <f t="shared" si="0"/>
        <v>27153.322031249998</v>
      </c>
      <c r="O15" s="65">
        <f t="shared" si="0"/>
        <v>44789.760000000002</v>
      </c>
      <c r="P15" s="33"/>
      <c r="Q15" s="33"/>
      <c r="R15" s="33"/>
    </row>
    <row r="16" spans="1:18">
      <c r="A16" s="6">
        <v>8</v>
      </c>
      <c r="B16" s="101">
        <v>44085</v>
      </c>
      <c r="C16" s="102">
        <v>2</v>
      </c>
      <c r="D16" s="103">
        <v>-1</v>
      </c>
      <c r="E16" s="95">
        <v>-1</v>
      </c>
      <c r="F16" s="59">
        <v>-1</v>
      </c>
      <c r="G16" s="62">
        <f t="shared" si="1"/>
        <v>165969.58771205286</v>
      </c>
      <c r="H16" s="62">
        <f t="shared" si="1"/>
        <v>187357.92201562499</v>
      </c>
      <c r="I16" s="62">
        <f t="shared" si="1"/>
        <v>241864.704</v>
      </c>
      <c r="J16" s="63">
        <f t="shared" si="2"/>
        <v>18441.065301339208</v>
      </c>
      <c r="K16" s="64">
        <f t="shared" si="2"/>
        <v>20817.546890624999</v>
      </c>
      <c r="L16" s="65">
        <f t="shared" si="2"/>
        <v>26873.856</v>
      </c>
      <c r="M16" s="63">
        <f t="shared" si="0"/>
        <v>-18441.065301339208</v>
      </c>
      <c r="N16" s="64">
        <f t="shared" si="0"/>
        <v>-20817.546890624999</v>
      </c>
      <c r="O16" s="65">
        <f t="shared" si="0"/>
        <v>-26873.856</v>
      </c>
      <c r="P16" s="33"/>
      <c r="Q16" s="33"/>
      <c r="R16" s="33"/>
    </row>
    <row r="17" spans="1:18">
      <c r="A17" s="6">
        <v>9</v>
      </c>
      <c r="B17" s="101">
        <v>44068</v>
      </c>
      <c r="C17" s="102">
        <v>1</v>
      </c>
      <c r="D17" s="103">
        <v>1.27</v>
      </c>
      <c r="E17" s="95">
        <v>1.5</v>
      </c>
      <c r="F17" s="60">
        <v>2</v>
      </c>
      <c r="G17" s="62">
        <f t="shared" si="1"/>
        <v>187047.72535148356</v>
      </c>
      <c r="H17" s="62">
        <f t="shared" si="1"/>
        <v>215461.61031796873</v>
      </c>
      <c r="I17" s="62">
        <f t="shared" si="1"/>
        <v>290237.64480000001</v>
      </c>
      <c r="J17" s="63">
        <f t="shared" si="2"/>
        <v>16596.958771205285</v>
      </c>
      <c r="K17" s="64">
        <f t="shared" si="2"/>
        <v>18735.792201562501</v>
      </c>
      <c r="L17" s="65">
        <f t="shared" si="2"/>
        <v>24186.470400000002</v>
      </c>
      <c r="M17" s="63">
        <f t="shared" si="0"/>
        <v>21078.137639430712</v>
      </c>
      <c r="N17" s="64">
        <f t="shared" si="0"/>
        <v>28103.688302343751</v>
      </c>
      <c r="O17" s="65">
        <f t="shared" si="0"/>
        <v>48372.940800000004</v>
      </c>
      <c r="P17" s="61"/>
      <c r="Q17" s="33"/>
      <c r="R17" s="33"/>
    </row>
    <row r="18" spans="1:18">
      <c r="A18" s="6">
        <v>10</v>
      </c>
      <c r="B18" s="101">
        <v>44060</v>
      </c>
      <c r="C18" s="102">
        <v>1</v>
      </c>
      <c r="D18" s="103">
        <v>1.27</v>
      </c>
      <c r="E18" s="95">
        <v>1.5</v>
      </c>
      <c r="F18" s="60">
        <v>2</v>
      </c>
      <c r="G18" s="62">
        <f t="shared" si="1"/>
        <v>210802.78647112197</v>
      </c>
      <c r="H18" s="62">
        <f t="shared" si="1"/>
        <v>247780.85186566404</v>
      </c>
      <c r="I18" s="62">
        <f>IF(F18="","",I17+O18)</f>
        <v>348285.17376000003</v>
      </c>
      <c r="J18" s="63">
        <f t="shared" si="2"/>
        <v>18704.772535148357</v>
      </c>
      <c r="K18" s="64">
        <f t="shared" si="2"/>
        <v>21546.161031796873</v>
      </c>
      <c r="L18" s="65">
        <f>IF(I17="","",I17*$J$6/100)</f>
        <v>29023.764479999998</v>
      </c>
      <c r="M18" s="63">
        <f t="shared" si="0"/>
        <v>23755.061119638412</v>
      </c>
      <c r="N18" s="64">
        <f t="shared" si="0"/>
        <v>32319.24154769531</v>
      </c>
      <c r="O18" s="65">
        <f t="shared" si="0"/>
        <v>58047.528959999996</v>
      </c>
      <c r="P18" s="33"/>
      <c r="Q18" s="33"/>
      <c r="R18" s="33"/>
    </row>
    <row r="19" spans="1:18">
      <c r="A19" s="6">
        <v>11</v>
      </c>
      <c r="B19" s="101">
        <v>44060</v>
      </c>
      <c r="C19" s="102">
        <v>1</v>
      </c>
      <c r="D19" s="103">
        <v>1.27</v>
      </c>
      <c r="E19" s="95">
        <v>1.5</v>
      </c>
      <c r="F19" s="60">
        <v>2</v>
      </c>
      <c r="G19" s="62">
        <f t="shared" si="1"/>
        <v>237574.74035295445</v>
      </c>
      <c r="H19" s="62">
        <f t="shared" si="1"/>
        <v>284947.97964551364</v>
      </c>
      <c r="I19" s="62">
        <f t="shared" si="1"/>
        <v>417942.20851200004</v>
      </c>
      <c r="J19" s="63">
        <f t="shared" si="2"/>
        <v>21080.278647112198</v>
      </c>
      <c r="K19" s="64">
        <f t="shared" si="2"/>
        <v>24778.085186566404</v>
      </c>
      <c r="L19" s="65">
        <f t="shared" si="2"/>
        <v>34828.517376000003</v>
      </c>
      <c r="M19" s="63">
        <f t="shared" si="0"/>
        <v>26771.953881832491</v>
      </c>
      <c r="N19" s="64">
        <f t="shared" si="0"/>
        <v>37167.127779849608</v>
      </c>
      <c r="O19" s="65">
        <f t="shared" si="0"/>
        <v>69657.034752000007</v>
      </c>
      <c r="P19" s="61"/>
      <c r="Q19" s="33"/>
      <c r="R19" s="33"/>
    </row>
    <row r="20" spans="1:18">
      <c r="A20" s="6">
        <v>12</v>
      </c>
      <c r="B20" s="101">
        <v>44057</v>
      </c>
      <c r="C20" s="102">
        <v>1</v>
      </c>
      <c r="D20" s="103">
        <v>1.27</v>
      </c>
      <c r="E20" s="95">
        <v>1.5</v>
      </c>
      <c r="F20" s="60">
        <v>2</v>
      </c>
      <c r="G20" s="62">
        <f t="shared" si="1"/>
        <v>267746.73237777967</v>
      </c>
      <c r="H20" s="62">
        <f t="shared" si="1"/>
        <v>327690.17659234069</v>
      </c>
      <c r="I20" s="62">
        <f t="shared" si="1"/>
        <v>501530.65021440003</v>
      </c>
      <c r="J20" s="63">
        <f t="shared" si="2"/>
        <v>23757.474035295443</v>
      </c>
      <c r="K20" s="64">
        <f t="shared" si="2"/>
        <v>28494.797964551366</v>
      </c>
      <c r="L20" s="65">
        <f t="shared" si="2"/>
        <v>41794.220851200007</v>
      </c>
      <c r="M20" s="63">
        <f t="shared" si="0"/>
        <v>30171.992024825213</v>
      </c>
      <c r="N20" s="64">
        <f t="shared" si="0"/>
        <v>42742.196946827047</v>
      </c>
      <c r="O20" s="65">
        <f t="shared" si="0"/>
        <v>83588.441702400014</v>
      </c>
      <c r="P20" s="33"/>
      <c r="Q20" s="33"/>
      <c r="R20" s="33"/>
    </row>
    <row r="21" spans="1:18">
      <c r="A21" s="6">
        <v>13</v>
      </c>
      <c r="B21" s="101">
        <v>44040</v>
      </c>
      <c r="C21" s="102">
        <v>1</v>
      </c>
      <c r="D21" s="103">
        <v>-1</v>
      </c>
      <c r="E21" s="95">
        <v>-1</v>
      </c>
      <c r="F21" s="59">
        <v>-1</v>
      </c>
      <c r="G21" s="62">
        <f t="shared" si="1"/>
        <v>240972.05914000171</v>
      </c>
      <c r="H21" s="62">
        <f t="shared" si="1"/>
        <v>294921.15893310664</v>
      </c>
      <c r="I21" s="62">
        <f t="shared" si="1"/>
        <v>451377.58519295999</v>
      </c>
      <c r="J21" s="63">
        <f t="shared" si="2"/>
        <v>26774.673237777966</v>
      </c>
      <c r="K21" s="64">
        <f t="shared" si="2"/>
        <v>32769.017659234072</v>
      </c>
      <c r="L21" s="65">
        <f t="shared" si="2"/>
        <v>50153.065021440008</v>
      </c>
      <c r="M21" s="63">
        <f t="shared" si="0"/>
        <v>-26774.673237777966</v>
      </c>
      <c r="N21" s="64">
        <f t="shared" si="0"/>
        <v>-32769.017659234072</v>
      </c>
      <c r="O21" s="65">
        <f t="shared" si="0"/>
        <v>-50153.065021440008</v>
      </c>
      <c r="P21" s="61"/>
      <c r="Q21" s="33"/>
      <c r="R21" s="33"/>
    </row>
    <row r="22" spans="1:18">
      <c r="A22" s="6">
        <v>14</v>
      </c>
      <c r="B22" s="101">
        <v>44039</v>
      </c>
      <c r="C22" s="102">
        <v>1</v>
      </c>
      <c r="D22" s="103">
        <v>1.27</v>
      </c>
      <c r="E22" s="95">
        <v>1.5</v>
      </c>
      <c r="F22" s="60">
        <v>2</v>
      </c>
      <c r="G22" s="62">
        <f t="shared" si="1"/>
        <v>271575.51065078191</v>
      </c>
      <c r="H22" s="62">
        <f t="shared" si="1"/>
        <v>339159.33277307265</v>
      </c>
      <c r="I22" s="62">
        <f t="shared" si="1"/>
        <v>541653.10223155201</v>
      </c>
      <c r="J22" s="63">
        <f t="shared" si="2"/>
        <v>24097.205914000169</v>
      </c>
      <c r="K22" s="64">
        <f t="shared" si="2"/>
        <v>29492.115893310664</v>
      </c>
      <c r="L22" s="65">
        <f t="shared" si="2"/>
        <v>45137.758519295996</v>
      </c>
      <c r="M22" s="63">
        <f t="shared" si="0"/>
        <v>30603.451510780214</v>
      </c>
      <c r="N22" s="64">
        <f t="shared" si="0"/>
        <v>44238.173839965995</v>
      </c>
      <c r="O22" s="65">
        <f t="shared" si="0"/>
        <v>90275.517038591992</v>
      </c>
      <c r="P22" s="33"/>
      <c r="Q22" s="33"/>
      <c r="R22" s="33"/>
    </row>
    <row r="23" spans="1:18">
      <c r="A23" s="6">
        <v>15</v>
      </c>
      <c r="B23" s="101">
        <v>44033</v>
      </c>
      <c r="C23" s="102">
        <v>1</v>
      </c>
      <c r="D23" s="103">
        <v>-1</v>
      </c>
      <c r="E23" s="95">
        <v>-1</v>
      </c>
      <c r="F23" s="59">
        <v>-1</v>
      </c>
      <c r="G23" s="62">
        <f t="shared" si="1"/>
        <v>244417.95958570373</v>
      </c>
      <c r="H23" s="62">
        <f t="shared" si="1"/>
        <v>305243.39949576539</v>
      </c>
      <c r="I23" s="62">
        <f t="shared" si="1"/>
        <v>487487.79200839682</v>
      </c>
      <c r="J23" s="63">
        <f t="shared" si="2"/>
        <v>27157.551065078191</v>
      </c>
      <c r="K23" s="64">
        <f t="shared" si="2"/>
        <v>33915.933277307267</v>
      </c>
      <c r="L23" s="65">
        <f t="shared" si="2"/>
        <v>54165.310223155197</v>
      </c>
      <c r="M23" s="63">
        <f t="shared" si="0"/>
        <v>-27157.551065078191</v>
      </c>
      <c r="N23" s="64">
        <f t="shared" si="0"/>
        <v>-33915.933277307267</v>
      </c>
      <c r="O23" s="65">
        <f t="shared" si="0"/>
        <v>-54165.310223155197</v>
      </c>
      <c r="P23" s="33"/>
      <c r="Q23" s="33"/>
      <c r="R23" s="33"/>
    </row>
    <row r="24" spans="1:18">
      <c r="A24" s="6">
        <v>16</v>
      </c>
      <c r="B24" s="101">
        <v>44027</v>
      </c>
      <c r="C24" s="102">
        <v>2</v>
      </c>
      <c r="D24" s="103">
        <v>1.27</v>
      </c>
      <c r="E24" s="95">
        <v>1.5</v>
      </c>
      <c r="F24" s="59">
        <v>2</v>
      </c>
      <c r="G24" s="62">
        <f t="shared" si="1"/>
        <v>275459.04045308812</v>
      </c>
      <c r="H24" s="62">
        <f t="shared" si="1"/>
        <v>351029.90942013019</v>
      </c>
      <c r="I24" s="62">
        <f t="shared" si="1"/>
        <v>584985.35041007621</v>
      </c>
      <c r="J24" s="63">
        <f t="shared" si="2"/>
        <v>24441.795958570372</v>
      </c>
      <c r="K24" s="64">
        <f t="shared" si="2"/>
        <v>30524.339949576537</v>
      </c>
      <c r="L24" s="65">
        <f t="shared" si="2"/>
        <v>48748.779200839679</v>
      </c>
      <c r="M24" s="63">
        <f t="shared" si="0"/>
        <v>31041.080867384371</v>
      </c>
      <c r="N24" s="64">
        <f t="shared" si="0"/>
        <v>45786.509924364807</v>
      </c>
      <c r="O24" s="65">
        <f t="shared" si="0"/>
        <v>97497.558401679358</v>
      </c>
      <c r="P24" s="33"/>
      <c r="Q24" s="33"/>
      <c r="R24" s="33"/>
    </row>
    <row r="25" spans="1:18">
      <c r="A25" s="6">
        <v>17</v>
      </c>
      <c r="B25" s="101">
        <v>44025</v>
      </c>
      <c r="C25" s="102">
        <v>2</v>
      </c>
      <c r="D25" s="103">
        <v>1.27</v>
      </c>
      <c r="E25" s="95">
        <v>1.5</v>
      </c>
      <c r="F25" s="59">
        <v>2</v>
      </c>
      <c r="G25" s="62">
        <f t="shared" si="1"/>
        <v>310442.33859063033</v>
      </c>
      <c r="H25" s="62">
        <f t="shared" si="1"/>
        <v>403684.39583314973</v>
      </c>
      <c r="I25" s="62">
        <f t="shared" si="1"/>
        <v>701982.42049209145</v>
      </c>
      <c r="J25" s="63">
        <f t="shared" si="2"/>
        <v>27545.904045308809</v>
      </c>
      <c r="K25" s="64">
        <f t="shared" si="2"/>
        <v>35102.990942013021</v>
      </c>
      <c r="L25" s="65">
        <f t="shared" si="2"/>
        <v>58498.535041007621</v>
      </c>
      <c r="M25" s="63">
        <f t="shared" ref="M25:O58" si="3">IF(D25="","",J25*D25)</f>
        <v>34983.298137542188</v>
      </c>
      <c r="N25" s="64">
        <f t="shared" si="3"/>
        <v>52654.486413019535</v>
      </c>
      <c r="O25" s="65">
        <f t="shared" si="3"/>
        <v>116997.07008201524</v>
      </c>
      <c r="P25" s="33"/>
      <c r="Q25" s="33"/>
      <c r="R25" s="33"/>
    </row>
    <row r="26" spans="1:18">
      <c r="A26" s="6">
        <v>18</v>
      </c>
      <c r="B26" s="101">
        <v>44021</v>
      </c>
      <c r="C26" s="102">
        <v>1</v>
      </c>
      <c r="D26" s="103">
        <v>1.27</v>
      </c>
      <c r="E26" s="95">
        <v>1.5</v>
      </c>
      <c r="F26" s="59">
        <v>2</v>
      </c>
      <c r="G26" s="62">
        <f t="shared" ref="G26:I41" si="4">IF(D26="","",G25+M26)</f>
        <v>349868.51559164037</v>
      </c>
      <c r="H26" s="62">
        <f t="shared" si="4"/>
        <v>464237.05520812218</v>
      </c>
      <c r="I26" s="62">
        <f t="shared" si="4"/>
        <v>842378.90459050972</v>
      </c>
      <c r="J26" s="63">
        <f t="shared" ref="J26:L45" si="5">IF(G25="","",G25*$J$6/100)</f>
        <v>31044.233859063032</v>
      </c>
      <c r="K26" s="64">
        <f t="shared" si="5"/>
        <v>40368.439583314976</v>
      </c>
      <c r="L26" s="65">
        <f t="shared" si="5"/>
        <v>70198.242049209133</v>
      </c>
      <c r="M26" s="63">
        <f t="shared" si="3"/>
        <v>39426.177001010052</v>
      </c>
      <c r="N26" s="64">
        <f t="shared" si="3"/>
        <v>60552.659374972463</v>
      </c>
      <c r="O26" s="65">
        <f t="shared" si="3"/>
        <v>140396.48409841827</v>
      </c>
      <c r="P26" s="33"/>
      <c r="Q26" s="33"/>
      <c r="R26" s="33"/>
    </row>
    <row r="27" spans="1:18">
      <c r="A27" s="6">
        <v>19</v>
      </c>
      <c r="B27" s="101">
        <v>44019</v>
      </c>
      <c r="C27" s="102">
        <v>1</v>
      </c>
      <c r="D27" s="103">
        <v>-1</v>
      </c>
      <c r="E27" s="95">
        <v>-1</v>
      </c>
      <c r="F27" s="59">
        <v>-1</v>
      </c>
      <c r="G27" s="62">
        <f t="shared" si="4"/>
        <v>314881.66403247631</v>
      </c>
      <c r="H27" s="62">
        <f t="shared" si="4"/>
        <v>417813.34968730994</v>
      </c>
      <c r="I27" s="62">
        <f t="shared" si="4"/>
        <v>758141.01413145871</v>
      </c>
      <c r="J27" s="63">
        <f t="shared" si="5"/>
        <v>34986.851559164039</v>
      </c>
      <c r="K27" s="64">
        <f t="shared" si="5"/>
        <v>46423.705520812218</v>
      </c>
      <c r="L27" s="65">
        <f t="shared" si="5"/>
        <v>84237.890459050963</v>
      </c>
      <c r="M27" s="63">
        <f t="shared" si="3"/>
        <v>-34986.851559164039</v>
      </c>
      <c r="N27" s="64">
        <f t="shared" si="3"/>
        <v>-46423.705520812218</v>
      </c>
      <c r="O27" s="65">
        <f t="shared" si="3"/>
        <v>-84237.890459050963</v>
      </c>
      <c r="P27" s="33"/>
      <c r="Q27" s="33"/>
      <c r="R27" s="33"/>
    </row>
    <row r="28" spans="1:18">
      <c r="A28" s="6">
        <v>20</v>
      </c>
      <c r="B28" s="101">
        <v>44015</v>
      </c>
      <c r="C28" s="102">
        <v>1</v>
      </c>
      <c r="D28" s="103">
        <v>1.27</v>
      </c>
      <c r="E28" s="95">
        <v>1.5</v>
      </c>
      <c r="F28" s="60">
        <v>2</v>
      </c>
      <c r="G28" s="62">
        <f t="shared" si="4"/>
        <v>354871.63536460081</v>
      </c>
      <c r="H28" s="62">
        <f t="shared" si="4"/>
        <v>480485.35214040644</v>
      </c>
      <c r="I28" s="62">
        <f t="shared" si="4"/>
        <v>909769.2169577505</v>
      </c>
      <c r="J28" s="63">
        <f t="shared" si="5"/>
        <v>31488.166403247629</v>
      </c>
      <c r="K28" s="64">
        <f t="shared" si="5"/>
        <v>41781.334968730996</v>
      </c>
      <c r="L28" s="65">
        <f t="shared" si="5"/>
        <v>75814.101413145865</v>
      </c>
      <c r="M28" s="63">
        <f t="shared" si="3"/>
        <v>39989.971332124493</v>
      </c>
      <c r="N28" s="64">
        <f t="shared" si="3"/>
        <v>62672.002453096495</v>
      </c>
      <c r="O28" s="65">
        <f t="shared" si="3"/>
        <v>151628.20282629173</v>
      </c>
      <c r="P28" s="33"/>
      <c r="Q28" s="33"/>
      <c r="R28" s="33"/>
    </row>
    <row r="29" spans="1:18">
      <c r="A29" s="6">
        <v>21</v>
      </c>
      <c r="B29" s="101">
        <v>44012</v>
      </c>
      <c r="C29" s="102">
        <v>2</v>
      </c>
      <c r="D29" s="103">
        <v>-1</v>
      </c>
      <c r="E29" s="95">
        <v>-1</v>
      </c>
      <c r="F29" s="59">
        <v>-1</v>
      </c>
      <c r="G29" s="62">
        <f t="shared" si="4"/>
        <v>319384.47182814073</v>
      </c>
      <c r="H29" s="62">
        <f t="shared" si="4"/>
        <v>432436.81692636578</v>
      </c>
      <c r="I29" s="62">
        <f t="shared" si="4"/>
        <v>818792.29526197538</v>
      </c>
      <c r="J29" s="63">
        <f t="shared" si="5"/>
        <v>35487.163536460081</v>
      </c>
      <c r="K29" s="64">
        <f t="shared" si="5"/>
        <v>48048.535214040639</v>
      </c>
      <c r="L29" s="65">
        <f t="shared" si="5"/>
        <v>90976.921695775061</v>
      </c>
      <c r="M29" s="63">
        <f t="shared" si="3"/>
        <v>-35487.163536460081</v>
      </c>
      <c r="N29" s="64">
        <f t="shared" si="3"/>
        <v>-48048.535214040639</v>
      </c>
      <c r="O29" s="65">
        <f t="shared" si="3"/>
        <v>-90976.921695775061</v>
      </c>
      <c r="P29" s="33"/>
      <c r="Q29" s="33"/>
      <c r="R29" s="33"/>
    </row>
    <row r="30" spans="1:18">
      <c r="A30" s="6">
        <v>22</v>
      </c>
      <c r="B30" s="101">
        <v>44000</v>
      </c>
      <c r="C30" s="102">
        <v>2</v>
      </c>
      <c r="D30" s="103">
        <v>1.27</v>
      </c>
      <c r="E30" s="95">
        <v>1.5</v>
      </c>
      <c r="F30" s="60">
        <v>2</v>
      </c>
      <c r="G30" s="62">
        <f t="shared" si="4"/>
        <v>359946.29975031462</v>
      </c>
      <c r="H30" s="62">
        <f t="shared" si="4"/>
        <v>497302.33946532063</v>
      </c>
      <c r="I30" s="62">
        <f t="shared" si="4"/>
        <v>982550.75431437045</v>
      </c>
      <c r="J30" s="63">
        <f t="shared" si="5"/>
        <v>31938.447182814074</v>
      </c>
      <c r="K30" s="64">
        <f t="shared" si="5"/>
        <v>43243.681692636579</v>
      </c>
      <c r="L30" s="65">
        <f t="shared" si="5"/>
        <v>81879.229526197538</v>
      </c>
      <c r="M30" s="63">
        <f t="shared" si="3"/>
        <v>40561.827922173878</v>
      </c>
      <c r="N30" s="64">
        <f t="shared" si="3"/>
        <v>64865.522538954872</v>
      </c>
      <c r="O30" s="65">
        <f t="shared" si="3"/>
        <v>163758.45905239508</v>
      </c>
      <c r="P30" s="33"/>
      <c r="Q30" s="33"/>
      <c r="R30" s="33"/>
    </row>
    <row r="31" spans="1:18">
      <c r="A31" s="6">
        <v>23</v>
      </c>
      <c r="B31" s="101">
        <v>43990</v>
      </c>
      <c r="C31" s="102">
        <v>1</v>
      </c>
      <c r="D31" s="103">
        <v>1.27</v>
      </c>
      <c r="E31" s="95">
        <v>1.5</v>
      </c>
      <c r="F31" s="59">
        <v>-1</v>
      </c>
      <c r="G31" s="62">
        <f t="shared" si="4"/>
        <v>405659.47981860454</v>
      </c>
      <c r="H31" s="62">
        <f t="shared" si="4"/>
        <v>571897.69038511871</v>
      </c>
      <c r="I31" s="62">
        <f t="shared" si="4"/>
        <v>884295.67888293345</v>
      </c>
      <c r="J31" s="63">
        <f t="shared" si="5"/>
        <v>35994.629975031457</v>
      </c>
      <c r="K31" s="64">
        <f t="shared" si="5"/>
        <v>49730.233946532069</v>
      </c>
      <c r="L31" s="65">
        <f t="shared" si="5"/>
        <v>98255.075431437042</v>
      </c>
      <c r="M31" s="63">
        <f t="shared" si="3"/>
        <v>45713.180068289948</v>
      </c>
      <c r="N31" s="64">
        <f t="shared" si="3"/>
        <v>74595.350919798104</v>
      </c>
      <c r="O31" s="65">
        <f t="shared" si="3"/>
        <v>-98255.075431437042</v>
      </c>
      <c r="P31" s="33"/>
      <c r="Q31" s="33"/>
      <c r="R31" s="33"/>
    </row>
    <row r="32" spans="1:18">
      <c r="A32" s="6">
        <v>24</v>
      </c>
      <c r="B32" s="101">
        <v>43987</v>
      </c>
      <c r="C32" s="102">
        <v>1</v>
      </c>
      <c r="D32" s="103">
        <v>1.27</v>
      </c>
      <c r="E32" s="95">
        <v>1.5</v>
      </c>
      <c r="F32" s="59">
        <v>2</v>
      </c>
      <c r="G32" s="62">
        <f t="shared" si="4"/>
        <v>457178.23375556734</v>
      </c>
      <c r="H32" s="62">
        <f t="shared" si="4"/>
        <v>657682.34394288645</v>
      </c>
      <c r="I32" s="62">
        <f t="shared" si="4"/>
        <v>1061154.8146595201</v>
      </c>
      <c r="J32" s="63">
        <f t="shared" si="5"/>
        <v>40565.947981860452</v>
      </c>
      <c r="K32" s="64">
        <f t="shared" si="5"/>
        <v>57189.769038511869</v>
      </c>
      <c r="L32" s="65">
        <f t="shared" si="5"/>
        <v>88429.567888293343</v>
      </c>
      <c r="M32" s="63">
        <f t="shared" si="3"/>
        <v>51518.753936962778</v>
      </c>
      <c r="N32" s="64">
        <f t="shared" si="3"/>
        <v>85784.653557767801</v>
      </c>
      <c r="O32" s="65">
        <f t="shared" si="3"/>
        <v>176859.13577658669</v>
      </c>
      <c r="P32" s="33"/>
      <c r="Q32" s="33"/>
      <c r="R32" s="33"/>
    </row>
    <row r="33" spans="1:18">
      <c r="A33" s="6">
        <v>25</v>
      </c>
      <c r="B33" s="101">
        <v>43951</v>
      </c>
      <c r="C33" s="102">
        <v>1</v>
      </c>
      <c r="D33" s="103">
        <v>1.27</v>
      </c>
      <c r="E33" s="95">
        <v>1.5</v>
      </c>
      <c r="F33" s="59">
        <v>2</v>
      </c>
      <c r="G33" s="62">
        <f t="shared" si="4"/>
        <v>515239.86944252439</v>
      </c>
      <c r="H33" s="62">
        <f t="shared" si="4"/>
        <v>756334.69553431938</v>
      </c>
      <c r="I33" s="62">
        <f t="shared" si="4"/>
        <v>1273385.7775914241</v>
      </c>
      <c r="J33" s="63">
        <f t="shared" si="5"/>
        <v>45717.823375556727</v>
      </c>
      <c r="K33" s="64">
        <f t="shared" si="5"/>
        <v>65768.234394288636</v>
      </c>
      <c r="L33" s="65">
        <f t="shared" si="5"/>
        <v>106115.48146595201</v>
      </c>
      <c r="M33" s="63">
        <f t="shared" si="3"/>
        <v>58061.635686957045</v>
      </c>
      <c r="N33" s="64">
        <f t="shared" si="3"/>
        <v>98652.351591432962</v>
      </c>
      <c r="O33" s="65">
        <f t="shared" si="3"/>
        <v>212230.96293190401</v>
      </c>
      <c r="P33" s="33"/>
      <c r="Q33" s="33"/>
      <c r="R33" s="33"/>
    </row>
    <row r="34" spans="1:18">
      <c r="A34" s="6">
        <v>26</v>
      </c>
      <c r="B34" s="101">
        <v>43938</v>
      </c>
      <c r="C34" s="102">
        <v>1</v>
      </c>
      <c r="D34" s="103">
        <v>-1</v>
      </c>
      <c r="E34" s="95">
        <v>-1</v>
      </c>
      <c r="F34" s="59">
        <v>-1</v>
      </c>
      <c r="G34" s="62">
        <f t="shared" si="4"/>
        <v>463715.88249827194</v>
      </c>
      <c r="H34" s="62">
        <f t="shared" si="4"/>
        <v>680701.22598088742</v>
      </c>
      <c r="I34" s="62">
        <f t="shared" si="4"/>
        <v>1146047.1998322816</v>
      </c>
      <c r="J34" s="63">
        <f t="shared" si="5"/>
        <v>51523.986944252436</v>
      </c>
      <c r="K34" s="64">
        <f t="shared" si="5"/>
        <v>75633.469553431947</v>
      </c>
      <c r="L34" s="65">
        <f t="shared" si="5"/>
        <v>127338.57775914241</v>
      </c>
      <c r="M34" s="63">
        <f t="shared" si="3"/>
        <v>-51523.986944252436</v>
      </c>
      <c r="N34" s="64">
        <f t="shared" si="3"/>
        <v>-75633.469553431947</v>
      </c>
      <c r="O34" s="65">
        <f t="shared" si="3"/>
        <v>-127338.57775914241</v>
      </c>
      <c r="P34" s="33"/>
      <c r="Q34" s="33"/>
      <c r="R34" s="33"/>
    </row>
    <row r="35" spans="1:18">
      <c r="A35" s="6">
        <v>27</v>
      </c>
      <c r="B35" s="101">
        <v>43935</v>
      </c>
      <c r="C35" s="102">
        <v>1</v>
      </c>
      <c r="D35" s="103">
        <v>-1</v>
      </c>
      <c r="E35" s="95">
        <v>-1</v>
      </c>
      <c r="F35" s="59">
        <v>-1</v>
      </c>
      <c r="G35" s="62">
        <f t="shared" si="4"/>
        <v>417344.29424844473</v>
      </c>
      <c r="H35" s="62">
        <f t="shared" si="4"/>
        <v>612631.10338279873</v>
      </c>
      <c r="I35" s="62">
        <f t="shared" si="4"/>
        <v>1031442.4798490534</v>
      </c>
      <c r="J35" s="63">
        <f t="shared" si="5"/>
        <v>46371.588249827197</v>
      </c>
      <c r="K35" s="64">
        <f t="shared" si="5"/>
        <v>68070.122598088739</v>
      </c>
      <c r="L35" s="65">
        <f t="shared" si="5"/>
        <v>114604.71998322815</v>
      </c>
      <c r="M35" s="63">
        <f t="shared" si="3"/>
        <v>-46371.588249827197</v>
      </c>
      <c r="N35" s="64">
        <f t="shared" si="3"/>
        <v>-68070.122598088739</v>
      </c>
      <c r="O35" s="65">
        <f t="shared" si="3"/>
        <v>-114604.71998322815</v>
      </c>
      <c r="P35" s="33"/>
      <c r="Q35" s="33"/>
      <c r="R35" s="33"/>
    </row>
    <row r="36" spans="1:18">
      <c r="A36" s="6">
        <v>28</v>
      </c>
      <c r="B36" s="101">
        <v>43931</v>
      </c>
      <c r="C36" s="102">
        <v>1</v>
      </c>
      <c r="D36" s="103">
        <v>-1</v>
      </c>
      <c r="E36" s="95">
        <v>-1</v>
      </c>
      <c r="F36" s="59">
        <v>-1</v>
      </c>
      <c r="G36" s="62">
        <f t="shared" si="4"/>
        <v>375609.86482360028</v>
      </c>
      <c r="H36" s="62">
        <f t="shared" si="4"/>
        <v>551367.99304451887</v>
      </c>
      <c r="I36" s="62">
        <f t="shared" si="4"/>
        <v>928298.23186414805</v>
      </c>
      <c r="J36" s="63">
        <f t="shared" si="5"/>
        <v>41734.429424844471</v>
      </c>
      <c r="K36" s="64">
        <f t="shared" si="5"/>
        <v>61263.110338279876</v>
      </c>
      <c r="L36" s="65">
        <f t="shared" si="5"/>
        <v>103144.24798490533</v>
      </c>
      <c r="M36" s="63">
        <f t="shared" si="3"/>
        <v>-41734.429424844471</v>
      </c>
      <c r="N36" s="64">
        <f t="shared" si="3"/>
        <v>-61263.110338279876</v>
      </c>
      <c r="O36" s="65">
        <f t="shared" si="3"/>
        <v>-103144.24798490533</v>
      </c>
      <c r="P36" s="33"/>
      <c r="Q36" s="33"/>
      <c r="R36" s="33"/>
    </row>
    <row r="37" spans="1:18">
      <c r="A37" s="6">
        <v>29</v>
      </c>
      <c r="B37" s="101">
        <v>43914</v>
      </c>
      <c r="C37" s="102">
        <v>1</v>
      </c>
      <c r="D37" s="103">
        <v>1.27</v>
      </c>
      <c r="E37" s="95">
        <v>1.5</v>
      </c>
      <c r="F37" s="59">
        <v>2</v>
      </c>
      <c r="G37" s="62">
        <f t="shared" si="4"/>
        <v>423312.31765619753</v>
      </c>
      <c r="H37" s="62">
        <f t="shared" si="4"/>
        <v>634073.19200119667</v>
      </c>
      <c r="I37" s="62">
        <f t="shared" si="4"/>
        <v>1113957.8782369776</v>
      </c>
      <c r="J37" s="63">
        <f t="shared" si="5"/>
        <v>37560.986482360029</v>
      </c>
      <c r="K37" s="64">
        <f t="shared" si="5"/>
        <v>55136.799304451888</v>
      </c>
      <c r="L37" s="65">
        <f t="shared" si="5"/>
        <v>92829.823186414797</v>
      </c>
      <c r="M37" s="63">
        <f t="shared" si="3"/>
        <v>47702.452832597235</v>
      </c>
      <c r="N37" s="64">
        <f t="shared" si="3"/>
        <v>82705.198956677836</v>
      </c>
      <c r="O37" s="65">
        <f t="shared" si="3"/>
        <v>185659.64637282959</v>
      </c>
      <c r="P37" s="33"/>
      <c r="Q37" s="33"/>
      <c r="R37" s="33"/>
    </row>
    <row r="38" spans="1:18">
      <c r="A38" s="6">
        <v>30</v>
      </c>
      <c r="B38" s="101">
        <v>43907</v>
      </c>
      <c r="C38" s="102">
        <v>2</v>
      </c>
      <c r="D38" s="103">
        <v>1.27</v>
      </c>
      <c r="E38" s="95">
        <v>1.5</v>
      </c>
      <c r="F38" s="60">
        <v>2</v>
      </c>
      <c r="G38" s="62">
        <f t="shared" si="4"/>
        <v>477072.98199853464</v>
      </c>
      <c r="H38" s="62">
        <f t="shared" si="4"/>
        <v>729184.17080137623</v>
      </c>
      <c r="I38" s="62">
        <f t="shared" si="4"/>
        <v>1336749.4538843732</v>
      </c>
      <c r="J38" s="63">
        <f t="shared" si="5"/>
        <v>42331.231765619748</v>
      </c>
      <c r="K38" s="64">
        <f t="shared" si="5"/>
        <v>63407.319200119666</v>
      </c>
      <c r="L38" s="65">
        <f t="shared" si="5"/>
        <v>111395.78782369776</v>
      </c>
      <c r="M38" s="63">
        <f t="shared" si="3"/>
        <v>53760.664342337084</v>
      </c>
      <c r="N38" s="64">
        <f t="shared" si="3"/>
        <v>95110.978800179495</v>
      </c>
      <c r="O38" s="65">
        <f t="shared" si="3"/>
        <v>222791.57564739551</v>
      </c>
      <c r="P38" s="33"/>
      <c r="Q38" s="33"/>
      <c r="R38" s="33"/>
    </row>
    <row r="39" spans="1:18">
      <c r="A39" s="6">
        <v>31</v>
      </c>
      <c r="B39" s="101">
        <v>43906</v>
      </c>
      <c r="C39" s="102">
        <v>2</v>
      </c>
      <c r="D39" s="103">
        <v>1.27</v>
      </c>
      <c r="E39" s="95">
        <v>1.5</v>
      </c>
      <c r="F39" s="60">
        <v>2</v>
      </c>
      <c r="G39" s="62">
        <f t="shared" si="4"/>
        <v>537661.2507123485</v>
      </c>
      <c r="H39" s="62">
        <f t="shared" si="4"/>
        <v>838561.79642158269</v>
      </c>
      <c r="I39" s="62">
        <f t="shared" si="4"/>
        <v>1604099.3446612479</v>
      </c>
      <c r="J39" s="63">
        <f t="shared" si="5"/>
        <v>47707.298199853467</v>
      </c>
      <c r="K39" s="64">
        <f t="shared" si="5"/>
        <v>72918.417080137617</v>
      </c>
      <c r="L39" s="65">
        <f t="shared" si="5"/>
        <v>133674.94538843734</v>
      </c>
      <c r="M39" s="63">
        <f t="shared" si="3"/>
        <v>60588.268713813901</v>
      </c>
      <c r="N39" s="64">
        <f t="shared" si="3"/>
        <v>109377.62562020643</v>
      </c>
      <c r="O39" s="65">
        <f t="shared" si="3"/>
        <v>267349.89077687467</v>
      </c>
      <c r="P39" s="33"/>
      <c r="Q39" s="33"/>
      <c r="R39" s="33"/>
    </row>
    <row r="40" spans="1:18">
      <c r="A40" s="6">
        <v>32</v>
      </c>
      <c r="B40" s="101">
        <v>43900</v>
      </c>
      <c r="C40" s="102">
        <v>2</v>
      </c>
      <c r="D40" s="103">
        <v>1.27</v>
      </c>
      <c r="E40" s="95">
        <v>1.5</v>
      </c>
      <c r="F40" s="60">
        <v>2</v>
      </c>
      <c r="G40" s="62">
        <f t="shared" si="4"/>
        <v>605944.22955281672</v>
      </c>
      <c r="H40" s="62">
        <f t="shared" si="4"/>
        <v>964346.06588482007</v>
      </c>
      <c r="I40" s="62">
        <f t="shared" si="4"/>
        <v>1924919.2135934974</v>
      </c>
      <c r="J40" s="63">
        <f t="shared" si="5"/>
        <v>53766.125071234856</v>
      </c>
      <c r="K40" s="64">
        <f t="shared" si="5"/>
        <v>83856.179642158269</v>
      </c>
      <c r="L40" s="65">
        <f t="shared" si="5"/>
        <v>160409.9344661248</v>
      </c>
      <c r="M40" s="63">
        <f t="shared" si="3"/>
        <v>68282.978840468262</v>
      </c>
      <c r="N40" s="64">
        <f t="shared" si="3"/>
        <v>125784.2694632374</v>
      </c>
      <c r="O40" s="65">
        <f t="shared" si="3"/>
        <v>320819.86893224961</v>
      </c>
      <c r="P40" s="33"/>
      <c r="Q40" s="33"/>
      <c r="R40" s="33"/>
    </row>
    <row r="41" spans="1:18">
      <c r="A41" s="6">
        <v>33</v>
      </c>
      <c r="B41" s="101">
        <v>43896</v>
      </c>
      <c r="C41" s="102">
        <v>1</v>
      </c>
      <c r="D41" s="103">
        <v>1.27</v>
      </c>
      <c r="E41" s="95">
        <v>1.5</v>
      </c>
      <c r="F41" s="60">
        <v>2</v>
      </c>
      <c r="G41" s="62">
        <f t="shared" si="4"/>
        <v>682899.14670602442</v>
      </c>
      <c r="H41" s="62">
        <f t="shared" si="4"/>
        <v>1108997.9757675431</v>
      </c>
      <c r="I41" s="62">
        <f t="shared" si="4"/>
        <v>2309903.0563121969</v>
      </c>
      <c r="J41" s="63">
        <f t="shared" si="5"/>
        <v>60594.422955281669</v>
      </c>
      <c r="K41" s="64">
        <f t="shared" si="5"/>
        <v>96434.606588481998</v>
      </c>
      <c r="L41" s="65">
        <f t="shared" si="5"/>
        <v>192491.92135934974</v>
      </c>
      <c r="M41" s="63">
        <f t="shared" si="3"/>
        <v>76954.917153207716</v>
      </c>
      <c r="N41" s="64">
        <f t="shared" si="3"/>
        <v>144651.909882723</v>
      </c>
      <c r="O41" s="65">
        <f t="shared" si="3"/>
        <v>384983.84271869948</v>
      </c>
      <c r="P41" s="33"/>
      <c r="Q41" s="33"/>
      <c r="R41" s="33"/>
    </row>
    <row r="42" spans="1:18">
      <c r="A42" s="6">
        <v>34</v>
      </c>
      <c r="B42" s="101">
        <v>43885</v>
      </c>
      <c r="C42" s="102">
        <v>2</v>
      </c>
      <c r="D42" s="103">
        <v>1.27</v>
      </c>
      <c r="E42" s="95">
        <v>1.5</v>
      </c>
      <c r="F42" s="59">
        <v>2</v>
      </c>
      <c r="G42" s="62">
        <f t="shared" ref="G42:I42" si="6">IF(D42="","",G41+M42)</f>
        <v>769627.33833768952</v>
      </c>
      <c r="H42" s="62">
        <f t="shared" si="6"/>
        <v>1275347.6721326746</v>
      </c>
      <c r="I42" s="62">
        <f t="shared" si="6"/>
        <v>2771883.6675746362</v>
      </c>
      <c r="J42" s="63">
        <f t="shared" si="5"/>
        <v>68289.914670602433</v>
      </c>
      <c r="K42" s="64">
        <f t="shared" si="5"/>
        <v>110899.79757675431</v>
      </c>
      <c r="L42" s="65">
        <f t="shared" si="5"/>
        <v>230990.30563121967</v>
      </c>
      <c r="M42" s="63">
        <f>IF(D42="","",J42*D42)</f>
        <v>86728.19163166509</v>
      </c>
      <c r="N42" s="64">
        <f t="shared" si="3"/>
        <v>166349.69636513147</v>
      </c>
      <c r="O42" s="65">
        <f t="shared" si="3"/>
        <v>461980.61126243934</v>
      </c>
      <c r="P42" s="33"/>
      <c r="Q42" s="33"/>
      <c r="R42" s="33"/>
    </row>
    <row r="43" spans="1:18">
      <c r="A43" s="3">
        <v>35</v>
      </c>
      <c r="B43" s="101">
        <v>43881</v>
      </c>
      <c r="C43" s="102">
        <v>2</v>
      </c>
      <c r="D43" s="103">
        <v>1.27</v>
      </c>
      <c r="E43" s="95">
        <v>1.5</v>
      </c>
      <c r="F43" s="59">
        <v>-1</v>
      </c>
      <c r="G43" s="62">
        <f>IF(D43="","",G42+M43)</f>
        <v>867370.01030657615</v>
      </c>
      <c r="H43" s="62">
        <f>IF(E43="","",H42+N43)</f>
        <v>1466649.8229525757</v>
      </c>
      <c r="I43" s="62">
        <f>IF(F43="","",I42+O43)</f>
        <v>2494695.3008171725</v>
      </c>
      <c r="J43" s="63">
        <f t="shared" si="5"/>
        <v>76962.733833768958</v>
      </c>
      <c r="K43" s="64">
        <f t="shared" si="5"/>
        <v>127534.76721326746</v>
      </c>
      <c r="L43" s="65">
        <f t="shared" si="5"/>
        <v>277188.36675746361</v>
      </c>
      <c r="M43" s="63">
        <f t="shared" si="3"/>
        <v>97742.671968886585</v>
      </c>
      <c r="N43" s="64">
        <f t="shared" si="3"/>
        <v>191302.1508199012</v>
      </c>
      <c r="O43" s="65">
        <f t="shared" si="3"/>
        <v>-277188.36675746361</v>
      </c>
    </row>
    <row r="44" spans="1:18">
      <c r="A44" s="6">
        <v>36</v>
      </c>
      <c r="B44" s="101">
        <v>43874</v>
      </c>
      <c r="C44" s="102">
        <v>1</v>
      </c>
      <c r="D44" s="103">
        <v>1.27</v>
      </c>
      <c r="E44" s="95">
        <v>1.5</v>
      </c>
      <c r="F44" s="59">
        <v>2</v>
      </c>
      <c r="G44" s="62">
        <f t="shared" ref="G44:I57" si="7">IF(D44="","",G43+M44)</f>
        <v>977526.00161551137</v>
      </c>
      <c r="H44" s="62">
        <f t="shared" si="7"/>
        <v>1686647.296395462</v>
      </c>
      <c r="I44" s="62">
        <f t="shared" si="7"/>
        <v>2993634.3609806071</v>
      </c>
      <c r="J44" s="63">
        <f t="shared" si="5"/>
        <v>86737.001030657615</v>
      </c>
      <c r="K44" s="64">
        <f t="shared" si="5"/>
        <v>146664.98229525759</v>
      </c>
      <c r="L44" s="65">
        <f t="shared" si="5"/>
        <v>249469.53008171727</v>
      </c>
      <c r="M44" s="63">
        <f>IF(D44="","",J44*D44)</f>
        <v>110155.99130893518</v>
      </c>
      <c r="N44" s="64">
        <f t="shared" si="3"/>
        <v>219997.47344288637</v>
      </c>
      <c r="O44" s="65">
        <f t="shared" si="3"/>
        <v>498939.06016343454</v>
      </c>
    </row>
    <row r="45" spans="1:18">
      <c r="A45" s="6">
        <v>37</v>
      </c>
      <c r="B45" s="101">
        <v>43872</v>
      </c>
      <c r="C45" s="102">
        <v>1</v>
      </c>
      <c r="D45" s="103">
        <v>1.27</v>
      </c>
      <c r="E45" s="95">
        <v>1.5</v>
      </c>
      <c r="F45" s="60">
        <v>2</v>
      </c>
      <c r="G45" s="62">
        <f t="shared" si="7"/>
        <v>1101671.8038206813</v>
      </c>
      <c r="H45" s="62">
        <f t="shared" si="7"/>
        <v>1939644.3908547813</v>
      </c>
      <c r="I45" s="62">
        <f t="shared" si="7"/>
        <v>3592361.2331767287</v>
      </c>
      <c r="J45" s="63">
        <f t="shared" si="5"/>
        <v>97752.600161551149</v>
      </c>
      <c r="K45" s="64">
        <f t="shared" si="5"/>
        <v>168664.72963954619</v>
      </c>
      <c r="L45" s="65">
        <f t="shared" si="5"/>
        <v>299363.43609806075</v>
      </c>
      <c r="M45" s="63">
        <f t="shared" si="3"/>
        <v>124145.80220516997</v>
      </c>
      <c r="N45" s="64">
        <f t="shared" si="3"/>
        <v>252997.09445931928</v>
      </c>
      <c r="O45" s="65">
        <f t="shared" si="3"/>
        <v>598726.87219612149</v>
      </c>
    </row>
    <row r="46" spans="1:18">
      <c r="A46" s="6">
        <v>38</v>
      </c>
      <c r="B46" s="101">
        <v>43868</v>
      </c>
      <c r="C46" s="102">
        <v>2</v>
      </c>
      <c r="D46" s="103">
        <v>-1</v>
      </c>
      <c r="E46" s="95">
        <v>-1</v>
      </c>
      <c r="F46" s="59">
        <v>-1</v>
      </c>
      <c r="G46" s="62">
        <f t="shared" si="7"/>
        <v>991504.62343861314</v>
      </c>
      <c r="H46" s="62">
        <f t="shared" si="7"/>
        <v>1745679.9517693031</v>
      </c>
      <c r="I46" s="62">
        <f t="shared" si="7"/>
        <v>3233125.1098590558</v>
      </c>
      <c r="J46" s="63">
        <f t="shared" ref="J46:L56" si="8">IF(G45="","",G45*$J$6/100)</f>
        <v>110167.18038206812</v>
      </c>
      <c r="K46" s="64">
        <f t="shared" si="8"/>
        <v>193964.43908547811</v>
      </c>
      <c r="L46" s="65">
        <f t="shared" si="8"/>
        <v>359236.12331767293</v>
      </c>
      <c r="M46" s="63">
        <f t="shared" si="3"/>
        <v>-110167.18038206812</v>
      </c>
      <c r="N46" s="64">
        <f t="shared" si="3"/>
        <v>-193964.43908547811</v>
      </c>
      <c r="O46" s="65">
        <f t="shared" si="3"/>
        <v>-359236.12331767293</v>
      </c>
    </row>
    <row r="47" spans="1:18">
      <c r="A47" s="6">
        <v>39</v>
      </c>
      <c r="B47" s="101">
        <v>43867</v>
      </c>
      <c r="C47" s="102">
        <v>2</v>
      </c>
      <c r="D47" s="103">
        <v>-1</v>
      </c>
      <c r="E47" s="95">
        <v>-1</v>
      </c>
      <c r="F47" s="59">
        <v>-1</v>
      </c>
      <c r="G47" s="62">
        <f t="shared" si="7"/>
        <v>892354.16109475179</v>
      </c>
      <c r="H47" s="62">
        <f t="shared" si="7"/>
        <v>1571111.9565923726</v>
      </c>
      <c r="I47" s="62">
        <f t="shared" si="7"/>
        <v>2909812.5988731501</v>
      </c>
      <c r="J47" s="63">
        <f t="shared" si="8"/>
        <v>99150.462343861305</v>
      </c>
      <c r="K47" s="64">
        <f t="shared" si="8"/>
        <v>174567.99517693033</v>
      </c>
      <c r="L47" s="65">
        <f t="shared" si="8"/>
        <v>323312.5109859056</v>
      </c>
      <c r="M47" s="63">
        <f t="shared" si="3"/>
        <v>-99150.462343861305</v>
      </c>
      <c r="N47" s="64">
        <f t="shared" si="3"/>
        <v>-174567.99517693033</v>
      </c>
      <c r="O47" s="65">
        <f t="shared" si="3"/>
        <v>-323312.5109859056</v>
      </c>
    </row>
    <row r="48" spans="1:18">
      <c r="A48" s="6">
        <v>40</v>
      </c>
      <c r="B48" s="101">
        <v>43852</v>
      </c>
      <c r="C48" s="102">
        <v>1</v>
      </c>
      <c r="D48" s="103">
        <v>1.27</v>
      </c>
      <c r="E48" s="95">
        <v>1.5</v>
      </c>
      <c r="F48" s="60">
        <v>2</v>
      </c>
      <c r="G48" s="62">
        <f t="shared" si="7"/>
        <v>1005683.1395537853</v>
      </c>
      <c r="H48" s="62">
        <f t="shared" si="7"/>
        <v>1806778.7500812286</v>
      </c>
      <c r="I48" s="62">
        <f t="shared" si="7"/>
        <v>3491775.1186477803</v>
      </c>
      <c r="J48" s="63">
        <f t="shared" si="8"/>
        <v>89235.416109475176</v>
      </c>
      <c r="K48" s="64">
        <f t="shared" si="8"/>
        <v>157111.19565923727</v>
      </c>
      <c r="L48" s="65">
        <f t="shared" si="8"/>
        <v>290981.25988731498</v>
      </c>
      <c r="M48" s="63">
        <f t="shared" si="3"/>
        <v>113328.97845903347</v>
      </c>
      <c r="N48" s="64">
        <f t="shared" si="3"/>
        <v>235666.79348885591</v>
      </c>
      <c r="O48" s="65">
        <f t="shared" si="3"/>
        <v>581962.51977462997</v>
      </c>
    </row>
    <row r="49" spans="1:15">
      <c r="A49" s="6">
        <v>41</v>
      </c>
      <c r="B49" s="157">
        <v>43830</v>
      </c>
      <c r="C49" s="102">
        <v>1</v>
      </c>
      <c r="D49" s="103">
        <v>1.27</v>
      </c>
      <c r="E49" s="95">
        <v>1.5</v>
      </c>
      <c r="F49" s="60">
        <v>2</v>
      </c>
      <c r="G49" s="62">
        <f t="shared" si="7"/>
        <v>1133404.898277116</v>
      </c>
      <c r="H49" s="62">
        <f t="shared" si="7"/>
        <v>2077795.5625934128</v>
      </c>
      <c r="I49" s="62">
        <f t="shared" si="7"/>
        <v>4190130.1423773365</v>
      </c>
      <c r="J49" s="63">
        <f t="shared" si="8"/>
        <v>100568.31395537853</v>
      </c>
      <c r="K49" s="64">
        <f t="shared" si="8"/>
        <v>180677.87500812285</v>
      </c>
      <c r="L49" s="65">
        <f t="shared" si="8"/>
        <v>349177.511864778</v>
      </c>
      <c r="M49" s="63">
        <f t="shared" si="3"/>
        <v>127721.75872333073</v>
      </c>
      <c r="N49" s="64">
        <f t="shared" si="3"/>
        <v>271016.81251218426</v>
      </c>
      <c r="O49" s="65">
        <f t="shared" si="3"/>
        <v>698355.02372955601</v>
      </c>
    </row>
    <row r="50" spans="1:15">
      <c r="A50" s="6">
        <v>42</v>
      </c>
      <c r="B50" s="101">
        <v>44184</v>
      </c>
      <c r="C50" s="102">
        <v>2</v>
      </c>
      <c r="D50" s="103">
        <v>1.27</v>
      </c>
      <c r="E50" s="95">
        <v>1.5</v>
      </c>
      <c r="F50" s="59">
        <v>2</v>
      </c>
      <c r="G50" s="62">
        <f t="shared" si="7"/>
        <v>1277347.3203583097</v>
      </c>
      <c r="H50" s="62">
        <f t="shared" si="7"/>
        <v>2389464.8969824249</v>
      </c>
      <c r="I50" s="62">
        <f t="shared" si="7"/>
        <v>5028156.1708528036</v>
      </c>
      <c r="J50" s="63">
        <f t="shared" si="8"/>
        <v>113340.4898277116</v>
      </c>
      <c r="K50" s="64">
        <f t="shared" si="8"/>
        <v>207779.55625934128</v>
      </c>
      <c r="L50" s="65">
        <f t="shared" si="8"/>
        <v>419013.01423773362</v>
      </c>
      <c r="M50" s="63">
        <f t="shared" si="3"/>
        <v>143942.42208119374</v>
      </c>
      <c r="N50" s="64">
        <f t="shared" si="3"/>
        <v>311669.3343890119</v>
      </c>
      <c r="O50" s="65">
        <f t="shared" si="3"/>
        <v>838026.02847546723</v>
      </c>
    </row>
    <row r="51" spans="1:15">
      <c r="A51" s="6">
        <v>43</v>
      </c>
      <c r="B51" s="101">
        <v>44183</v>
      </c>
      <c r="C51" s="102">
        <v>2</v>
      </c>
      <c r="D51" s="103">
        <v>-1</v>
      </c>
      <c r="E51" s="95">
        <v>-1</v>
      </c>
      <c r="F51" s="59">
        <v>-1</v>
      </c>
      <c r="G51" s="62">
        <f t="shared" si="7"/>
        <v>1149612.5883224788</v>
      </c>
      <c r="H51" s="62">
        <f t="shared" si="7"/>
        <v>2150518.4072841825</v>
      </c>
      <c r="I51" s="62">
        <f t="shared" si="7"/>
        <v>4525340.5537675228</v>
      </c>
      <c r="J51" s="63">
        <f t="shared" si="8"/>
        <v>127734.73203583097</v>
      </c>
      <c r="K51" s="64">
        <f t="shared" si="8"/>
        <v>238946.48969824248</v>
      </c>
      <c r="L51" s="65">
        <f t="shared" si="8"/>
        <v>502815.61708528036</v>
      </c>
      <c r="M51" s="63">
        <f t="shared" si="3"/>
        <v>-127734.73203583097</v>
      </c>
      <c r="N51" s="64">
        <f t="shared" si="3"/>
        <v>-238946.48969824248</v>
      </c>
      <c r="O51" s="65">
        <f t="shared" si="3"/>
        <v>-502815.61708528036</v>
      </c>
    </row>
    <row r="52" spans="1:15">
      <c r="A52" s="6">
        <v>44</v>
      </c>
      <c r="B52" s="101">
        <v>44170</v>
      </c>
      <c r="C52" s="102">
        <v>1</v>
      </c>
      <c r="D52" s="103">
        <v>-1</v>
      </c>
      <c r="E52" s="95">
        <v>-1</v>
      </c>
      <c r="F52" s="59">
        <v>-1</v>
      </c>
      <c r="G52" s="62">
        <f t="shared" si="7"/>
        <v>1034651.3294902309</v>
      </c>
      <c r="H52" s="62">
        <f t="shared" si="7"/>
        <v>1935466.5665557643</v>
      </c>
      <c r="I52" s="62">
        <f t="shared" si="7"/>
        <v>4072806.4983907705</v>
      </c>
      <c r="J52" s="63">
        <f t="shared" si="8"/>
        <v>114961.25883224788</v>
      </c>
      <c r="K52" s="64">
        <f t="shared" si="8"/>
        <v>215051.84072841823</v>
      </c>
      <c r="L52" s="65">
        <f t="shared" si="8"/>
        <v>452534.05537675234</v>
      </c>
      <c r="M52" s="63">
        <f t="shared" si="3"/>
        <v>-114961.25883224788</v>
      </c>
      <c r="N52" s="64">
        <f t="shared" si="3"/>
        <v>-215051.84072841823</v>
      </c>
      <c r="O52" s="65">
        <f t="shared" si="3"/>
        <v>-452534.05537675234</v>
      </c>
    </row>
    <row r="53" spans="1:15">
      <c r="A53" s="6">
        <v>45</v>
      </c>
      <c r="B53" s="101">
        <v>44147</v>
      </c>
      <c r="C53" s="102">
        <v>2</v>
      </c>
      <c r="D53" s="103">
        <v>1.27</v>
      </c>
      <c r="E53" s="95">
        <v>1.5</v>
      </c>
      <c r="F53" s="60">
        <v>2</v>
      </c>
      <c r="G53" s="62">
        <f t="shared" si="7"/>
        <v>1166052.0483354903</v>
      </c>
      <c r="H53" s="62">
        <f t="shared" si="7"/>
        <v>2225786.5515391291</v>
      </c>
      <c r="I53" s="62">
        <f t="shared" si="7"/>
        <v>4887367.7980689248</v>
      </c>
      <c r="J53" s="63">
        <f t="shared" si="8"/>
        <v>103465.1329490231</v>
      </c>
      <c r="K53" s="64">
        <f t="shared" si="8"/>
        <v>193546.65665557643</v>
      </c>
      <c r="L53" s="65">
        <f t="shared" si="8"/>
        <v>407280.64983907709</v>
      </c>
      <c r="M53" s="63">
        <f t="shared" si="3"/>
        <v>131400.71884525934</v>
      </c>
      <c r="N53" s="64">
        <f t="shared" si="3"/>
        <v>290319.98498336464</v>
      </c>
      <c r="O53" s="65">
        <f t="shared" si="3"/>
        <v>814561.29967815417</v>
      </c>
    </row>
    <row r="54" spans="1:15">
      <c r="A54" s="6">
        <v>46</v>
      </c>
      <c r="B54" s="101">
        <v>44146</v>
      </c>
      <c r="C54" s="102">
        <v>1</v>
      </c>
      <c r="D54" s="103">
        <v>1.27</v>
      </c>
      <c r="E54" s="95">
        <v>1.5</v>
      </c>
      <c r="F54" s="60">
        <v>2</v>
      </c>
      <c r="G54" s="62">
        <f t="shared" si="7"/>
        <v>1314140.6584740975</v>
      </c>
      <c r="H54" s="62">
        <f t="shared" si="7"/>
        <v>2559654.5342699983</v>
      </c>
      <c r="I54" s="62">
        <f t="shared" si="7"/>
        <v>5864841.3576827096</v>
      </c>
      <c r="J54" s="63">
        <f t="shared" si="8"/>
        <v>116605.20483354904</v>
      </c>
      <c r="K54" s="64">
        <f t="shared" si="8"/>
        <v>222578.6551539129</v>
      </c>
      <c r="L54" s="65">
        <f t="shared" si="8"/>
        <v>488736.7798068925</v>
      </c>
      <c r="M54" s="63">
        <f t="shared" si="3"/>
        <v>148088.61013860727</v>
      </c>
      <c r="N54" s="64">
        <f t="shared" si="3"/>
        <v>333867.98273086932</v>
      </c>
      <c r="O54" s="65">
        <f t="shared" si="3"/>
        <v>977473.55961378501</v>
      </c>
    </row>
    <row r="55" spans="1:15">
      <c r="A55" s="6">
        <v>47</v>
      </c>
      <c r="B55" s="101">
        <v>44143</v>
      </c>
      <c r="C55" s="102">
        <v>2</v>
      </c>
      <c r="D55" s="103">
        <v>-1</v>
      </c>
      <c r="E55" s="95">
        <v>-1</v>
      </c>
      <c r="F55" s="59">
        <v>-1</v>
      </c>
      <c r="G55" s="62">
        <f t="shared" si="7"/>
        <v>1182726.5926266878</v>
      </c>
      <c r="H55" s="62">
        <f t="shared" si="7"/>
        <v>2303689.0808429983</v>
      </c>
      <c r="I55" s="62">
        <f t="shared" si="7"/>
        <v>5278357.2219144385</v>
      </c>
      <c r="J55" s="63">
        <f t="shared" si="8"/>
        <v>131414.06584740974</v>
      </c>
      <c r="K55" s="64">
        <f t="shared" si="8"/>
        <v>255965.45342699983</v>
      </c>
      <c r="L55" s="65">
        <f t="shared" si="8"/>
        <v>586484.13576827093</v>
      </c>
      <c r="M55" s="63">
        <f t="shared" si="3"/>
        <v>-131414.06584740974</v>
      </c>
      <c r="N55" s="64">
        <f t="shared" si="3"/>
        <v>-255965.45342699983</v>
      </c>
      <c r="O55" s="65">
        <f t="shared" si="3"/>
        <v>-586484.13576827093</v>
      </c>
    </row>
    <row r="56" spans="1:15">
      <c r="A56" s="6">
        <v>48</v>
      </c>
      <c r="B56" s="101">
        <v>44139</v>
      </c>
      <c r="C56" s="102">
        <v>2</v>
      </c>
      <c r="D56" s="103">
        <v>1.27</v>
      </c>
      <c r="E56" s="95">
        <v>1.5</v>
      </c>
      <c r="F56" s="60">
        <v>2</v>
      </c>
      <c r="G56" s="62">
        <f t="shared" si="7"/>
        <v>1332932.8698902773</v>
      </c>
      <c r="H56" s="62">
        <f t="shared" si="7"/>
        <v>2649242.4429694479</v>
      </c>
      <c r="I56" s="62">
        <f t="shared" si="7"/>
        <v>6334028.6662973259</v>
      </c>
      <c r="J56" s="63">
        <f t="shared" si="8"/>
        <v>118272.65926266879</v>
      </c>
      <c r="K56" s="64">
        <f t="shared" si="8"/>
        <v>230368.90808429982</v>
      </c>
      <c r="L56" s="65">
        <f t="shared" si="8"/>
        <v>527835.7221914439</v>
      </c>
      <c r="M56" s="63">
        <f t="shared" si="3"/>
        <v>150206.27726358938</v>
      </c>
      <c r="N56" s="64">
        <f t="shared" si="3"/>
        <v>345553.36212644971</v>
      </c>
      <c r="O56" s="65">
        <f t="shared" si="3"/>
        <v>1055671.4443828878</v>
      </c>
    </row>
    <row r="57" spans="1:15">
      <c r="A57" s="6">
        <v>49</v>
      </c>
      <c r="B57" s="101">
        <v>44122</v>
      </c>
      <c r="C57" s="102">
        <v>1</v>
      </c>
      <c r="D57" s="103">
        <v>1.27</v>
      </c>
      <c r="E57" s="95">
        <v>1.5</v>
      </c>
      <c r="F57" s="59">
        <v>2</v>
      </c>
      <c r="G57" s="62">
        <f t="shared" si="7"/>
        <v>1502215.3443663425</v>
      </c>
      <c r="H57" s="62">
        <f t="shared" si="7"/>
        <v>3046628.809414865</v>
      </c>
      <c r="I57" s="62">
        <f t="shared" si="7"/>
        <v>7600834.3995567914</v>
      </c>
      <c r="J57" s="63">
        <f t="shared" ref="J57:L58" si="9">IF(G56="","",G56*$J$6/100)</f>
        <v>133293.28698902772</v>
      </c>
      <c r="K57" s="64">
        <f t="shared" si="9"/>
        <v>264924.24429694482</v>
      </c>
      <c r="L57" s="65">
        <f t="shared" si="9"/>
        <v>633402.86662973254</v>
      </c>
      <c r="M57" s="63">
        <f>IF(D57="","",J57*D57)</f>
        <v>169282.4744760652</v>
      </c>
      <c r="N57" s="64">
        <f>IF(E57="","",K57*E57)</f>
        <v>397386.36644541722</v>
      </c>
      <c r="O57" s="65">
        <f>IF(F57="","",L57*F57)</f>
        <v>1266805.7332594651</v>
      </c>
    </row>
    <row r="58" spans="1:15" ht="19.5" thickBot="1">
      <c r="A58" s="6">
        <v>50</v>
      </c>
      <c r="B58" s="118">
        <v>43753</v>
      </c>
      <c r="C58" s="102">
        <v>1</v>
      </c>
      <c r="D58" s="104">
        <v>1.27</v>
      </c>
      <c r="E58" s="105">
        <v>1.5</v>
      </c>
      <c r="F58" s="158">
        <v>2</v>
      </c>
      <c r="G58" s="86">
        <f>IF(D58="","",G57+M58)</f>
        <v>1692996.693100868</v>
      </c>
      <c r="H58" s="86">
        <f>IF(E58="","",H57+N58)</f>
        <v>3503623.1308270949</v>
      </c>
      <c r="I58" s="91">
        <f>IF(F58="","",I57+O58)</f>
        <v>9121001.2794681489</v>
      </c>
      <c r="J58" s="63">
        <f t="shared" si="9"/>
        <v>150221.53443663425</v>
      </c>
      <c r="K58" s="64">
        <f t="shared" si="9"/>
        <v>304662.88094148651</v>
      </c>
      <c r="L58" s="65">
        <f t="shared" si="9"/>
        <v>760083.43995567923</v>
      </c>
      <c r="M58" s="63">
        <f>IF(D58="","",J58*D58)</f>
        <v>190781.3487345255</v>
      </c>
      <c r="N58" s="64">
        <f t="shared" si="3"/>
        <v>456994.32141222979</v>
      </c>
      <c r="O58" s="65">
        <f t="shared" si="3"/>
        <v>1520166.8799113585</v>
      </c>
    </row>
    <row r="59" spans="1:15" ht="19.5" thickBot="1">
      <c r="A59" s="6"/>
      <c r="B59" s="177" t="s">
        <v>5</v>
      </c>
      <c r="C59" s="178"/>
      <c r="D59" s="4">
        <f>COUNTIF(D9:D58,1.27)</f>
        <v>36</v>
      </c>
      <c r="E59" s="4">
        <f>COUNTIF(E9:E58,1.5)</f>
        <v>36</v>
      </c>
      <c r="F59" s="5">
        <f>COUNTIF(F9:F58,2)</f>
        <v>34</v>
      </c>
      <c r="G59" s="69">
        <f>MAX(G8:G58)</f>
        <v>1692996.693100868</v>
      </c>
      <c r="H59" s="70">
        <f>MAX(H8:H58)</f>
        <v>3503623.1308270949</v>
      </c>
      <c r="I59" s="71">
        <f>MAX(I8:I58)</f>
        <v>9121001.2794681489</v>
      </c>
      <c r="J59" s="72" t="s">
        <v>31</v>
      </c>
      <c r="K59" s="73">
        <f>ABS(B58-B9)</f>
        <v>415</v>
      </c>
      <c r="L59" s="74" t="s">
        <v>32</v>
      </c>
      <c r="M59" s="75"/>
      <c r="N59" s="76"/>
      <c r="O59" s="77"/>
    </row>
    <row r="60" spans="1:15" ht="19.5" thickBot="1">
      <c r="A60" s="6"/>
      <c r="B60" s="172" t="s">
        <v>6</v>
      </c>
      <c r="C60" s="173"/>
      <c r="D60" s="4">
        <f>COUNTIF(D9:D58,-1)</f>
        <v>14</v>
      </c>
      <c r="E60" s="4">
        <f>COUNTIF(E9:E58,-1)</f>
        <v>14</v>
      </c>
      <c r="F60" s="5">
        <f>COUNTIF(F9:F58,-1)</f>
        <v>16</v>
      </c>
      <c r="G60" s="217" t="s">
        <v>30</v>
      </c>
      <c r="H60" s="218"/>
      <c r="I60" s="219"/>
      <c r="J60" s="217" t="s">
        <v>33</v>
      </c>
      <c r="K60" s="218"/>
      <c r="L60" s="219"/>
      <c r="M60" s="75"/>
      <c r="N60" s="76"/>
      <c r="O60" s="77"/>
    </row>
    <row r="61" spans="1:15" ht="19.5" thickBot="1">
      <c r="A61" s="6"/>
      <c r="B61" s="172" t="s">
        <v>35</v>
      </c>
      <c r="C61" s="173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8">
        <f>G59/G8</f>
        <v>16.929966931008682</v>
      </c>
      <c r="H61" s="79">
        <f>H59/H8</f>
        <v>35.036231308270949</v>
      </c>
      <c r="I61" s="80">
        <f>I59/I8</f>
        <v>91.210012794681489</v>
      </c>
      <c r="J61" s="81">
        <f>(G61-100%)*30/K59</f>
        <v>1.1515638745307482</v>
      </c>
      <c r="K61" s="81">
        <f>(H61-100%)*30/K59</f>
        <v>2.4604504560195868</v>
      </c>
      <c r="L61" s="82">
        <f>(I61-100%)*30/K59</f>
        <v>6.5212057441938427</v>
      </c>
      <c r="M61" s="83"/>
      <c r="N61" s="84"/>
      <c r="O61" s="85"/>
    </row>
    <row r="62" spans="1:15" ht="19.5" thickBot="1">
      <c r="A62" s="3"/>
      <c r="B62" s="166" t="s">
        <v>4</v>
      </c>
      <c r="C62" s="167"/>
      <c r="D62" s="58">
        <f>D59/(D59+D60+D61)</f>
        <v>0.72</v>
      </c>
      <c r="E62" s="53">
        <f>E59/(E59+E60+E61)</f>
        <v>0.72</v>
      </c>
      <c r="F62" s="54">
        <f>F59/(F59+F60+F61)</f>
        <v>0.68</v>
      </c>
    </row>
    <row r="64" spans="1:15">
      <c r="D64" s="52"/>
      <c r="E64" s="52"/>
      <c r="F64" s="52"/>
    </row>
  </sheetData>
  <mergeCells count="11">
    <mergeCell ref="B59:C59"/>
    <mergeCell ref="G6:I6"/>
    <mergeCell ref="J6:L6"/>
    <mergeCell ref="M6:O6"/>
    <mergeCell ref="J8:L8"/>
    <mergeCell ref="M8:O8"/>
    <mergeCell ref="B60:C60"/>
    <mergeCell ref="G60:I60"/>
    <mergeCell ref="J60:L60"/>
    <mergeCell ref="B61:C61"/>
    <mergeCell ref="B62:C62"/>
  </mergeCells>
  <phoneticPr fontId="1"/>
  <dataValidations count="4">
    <dataValidation type="list" allowBlank="1" showInputMessage="1" showErrorMessage="1" sqref="F9:F58">
      <formula1>"2,-1"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C9:C58">
      <formula1>"1,2"</formula1>
    </dataValidation>
  </dataValidation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検証シート</vt:lpstr>
      <vt:lpstr>画像</vt:lpstr>
      <vt:lpstr>気づき</vt:lpstr>
      <vt:lpstr>検証終了通貨</vt:lpstr>
      <vt:lpstr>検証シート (18％)</vt:lpstr>
      <vt:lpstr>検証シート (10％) </vt:lpstr>
      <vt:lpstr>検証シート (10％)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2020-12-18T11:39:41Z</dcterms:modified>
</cp:coreProperties>
</file>