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C:\CMA\検証データ\"/>
    </mc:Choice>
  </mc:AlternateContent>
  <xr:revisionPtr revIDLastSave="0" documentId="13_ncr:1_{E14B45EC-133C-42D7-9394-53A0E6A7400E}" xr6:coauthVersionLast="41" xr6:coauthVersionMax="41" xr10:uidLastSave="{00000000-0000-0000-0000-000000000000}"/>
  <bookViews>
    <workbookView xWindow="-110" yWindow="-110" windowWidth="19420" windowHeight="10560" firstSheet="1" activeTab="1" xr2:uid="{00000000-000D-0000-FFFF-FFFF00000000}"/>
  </bookViews>
  <sheets>
    <sheet name="定数" sheetId="29" state="hidden" r:id="rId1"/>
    <sheet name="検証シート　FIB1.27" sheetId="33" r:id="rId2"/>
    <sheet name="検証シート　FIB1.5" sheetId="32" r:id="rId3"/>
    <sheet name="検証シート　FIB2.0" sheetId="31" r:id="rId4"/>
    <sheet name="画像" sheetId="26" r:id="rId5"/>
    <sheet name="気づき" sheetId="9" r:id="rId6"/>
    <sheet name="検証終了通貨" sheetId="10" r:id="rId7"/>
    <sheet name="テンプレ" sheetId="17" state="hidden" r:id="rId8"/>
  </sheets>
  <calcPr calcId="191029"/>
</workbook>
</file>

<file path=xl/calcChain.xml><?xml version="1.0" encoding="utf-8"?>
<calcChain xmlns="http://schemas.openxmlformats.org/spreadsheetml/2006/main">
  <c r="V108" i="33" l="1"/>
  <c r="T108" i="33"/>
  <c r="W108" i="33" s="1"/>
  <c r="V107" i="33"/>
  <c r="T107" i="33"/>
  <c r="W107" i="33" s="1"/>
  <c r="V106" i="33"/>
  <c r="T106" i="33"/>
  <c r="W106" i="33" s="1"/>
  <c r="V105" i="33"/>
  <c r="T105" i="33"/>
  <c r="W105" i="33" s="1"/>
  <c r="V104" i="33"/>
  <c r="T104" i="33"/>
  <c r="V103" i="33"/>
  <c r="T103" i="33"/>
  <c r="W103" i="33" s="1"/>
  <c r="V102" i="33"/>
  <c r="T102" i="33"/>
  <c r="W102" i="33" s="1"/>
  <c r="V101" i="33"/>
  <c r="T101" i="33"/>
  <c r="W101" i="33" s="1"/>
  <c r="V100" i="33"/>
  <c r="T100" i="33"/>
  <c r="W100" i="33" s="1"/>
  <c r="V99" i="33"/>
  <c r="T99" i="33"/>
  <c r="V98" i="33"/>
  <c r="T98" i="33"/>
  <c r="W98" i="33" s="1"/>
  <c r="V97" i="33"/>
  <c r="T97" i="33"/>
  <c r="V96" i="33"/>
  <c r="T96" i="33"/>
  <c r="W96" i="33" s="1"/>
  <c r="V95" i="33"/>
  <c r="T95" i="33"/>
  <c r="W95" i="33" s="1"/>
  <c r="V94" i="33"/>
  <c r="T94" i="33"/>
  <c r="W94" i="33" s="1"/>
  <c r="V93" i="33"/>
  <c r="T93" i="33"/>
  <c r="W93" i="33" s="1"/>
  <c r="V92" i="33"/>
  <c r="T92" i="33"/>
  <c r="V91" i="33"/>
  <c r="T91" i="33"/>
  <c r="W91" i="33" s="1"/>
  <c r="V90" i="33"/>
  <c r="T90" i="33"/>
  <c r="W90" i="33" s="1"/>
  <c r="V89" i="33"/>
  <c r="T89" i="33"/>
  <c r="W89" i="33" s="1"/>
  <c r="V88" i="33"/>
  <c r="T88" i="33"/>
  <c r="W88" i="33" s="1"/>
  <c r="V87" i="33"/>
  <c r="T87" i="33"/>
  <c r="V86" i="33"/>
  <c r="T86" i="33"/>
  <c r="V85" i="33"/>
  <c r="T85" i="33"/>
  <c r="W85" i="33" s="1"/>
  <c r="V84" i="33"/>
  <c r="T84" i="33"/>
  <c r="W84" i="33" s="1"/>
  <c r="V83" i="33"/>
  <c r="T83" i="33"/>
  <c r="V82" i="33"/>
  <c r="T82" i="33"/>
  <c r="W82" i="33" s="1"/>
  <c r="V81" i="33"/>
  <c r="T81" i="33"/>
  <c r="W81" i="33" s="1"/>
  <c r="V80" i="33"/>
  <c r="T80" i="33"/>
  <c r="V79" i="33"/>
  <c r="T79" i="33"/>
  <c r="W79" i="33" s="1"/>
  <c r="V78" i="33"/>
  <c r="T78" i="33"/>
  <c r="V77" i="33"/>
  <c r="T77" i="33"/>
  <c r="W77" i="33" s="1"/>
  <c r="V76" i="33"/>
  <c r="T76" i="33"/>
  <c r="V75" i="33"/>
  <c r="T75" i="33"/>
  <c r="V74" i="33"/>
  <c r="T74" i="33"/>
  <c r="V73" i="33"/>
  <c r="T73" i="33"/>
  <c r="V72" i="33"/>
  <c r="T72" i="33"/>
  <c r="V71" i="33"/>
  <c r="T71" i="33"/>
  <c r="V70" i="33"/>
  <c r="T70" i="33"/>
  <c r="W70" i="33" s="1"/>
  <c r="V69" i="33"/>
  <c r="T69" i="33"/>
  <c r="W69" i="33" s="1"/>
  <c r="V68" i="33"/>
  <c r="T68" i="33"/>
  <c r="W68" i="33" s="1"/>
  <c r="V67" i="33"/>
  <c r="T67" i="33"/>
  <c r="V66" i="33"/>
  <c r="T66" i="33"/>
  <c r="W66" i="33" s="1"/>
  <c r="V65" i="33"/>
  <c r="T65" i="33"/>
  <c r="V64" i="33"/>
  <c r="T64" i="33"/>
  <c r="W64" i="33" s="1"/>
  <c r="V63" i="33"/>
  <c r="T63" i="33"/>
  <c r="V62" i="33"/>
  <c r="T62" i="33"/>
  <c r="W62" i="33" s="1"/>
  <c r="V61" i="33"/>
  <c r="T61" i="33"/>
  <c r="V60" i="33"/>
  <c r="T60" i="33"/>
  <c r="W60" i="33" s="1"/>
  <c r="V59" i="33"/>
  <c r="T59" i="33"/>
  <c r="W59" i="33" s="1"/>
  <c r="V58" i="33"/>
  <c r="T58" i="33"/>
  <c r="W58" i="33" s="1"/>
  <c r="V57" i="33"/>
  <c r="T57" i="33"/>
  <c r="V56" i="33"/>
  <c r="T56" i="33"/>
  <c r="W56" i="33" s="1"/>
  <c r="V55" i="33"/>
  <c r="T55" i="33"/>
  <c r="W55" i="33" s="1"/>
  <c r="V54" i="33"/>
  <c r="T54" i="33"/>
  <c r="W54" i="33" s="1"/>
  <c r="V53" i="33"/>
  <c r="T53" i="33"/>
  <c r="W53" i="33" s="1"/>
  <c r="V52" i="33"/>
  <c r="T52" i="33"/>
  <c r="V51" i="33"/>
  <c r="T51" i="33"/>
  <c r="V50" i="33"/>
  <c r="T50" i="33"/>
  <c r="V49" i="33"/>
  <c r="T49" i="33"/>
  <c r="W49" i="33" s="1"/>
  <c r="V48" i="33"/>
  <c r="T48" i="33"/>
  <c r="W48" i="33" s="1"/>
  <c r="V47" i="33"/>
  <c r="T47" i="33"/>
  <c r="W47" i="33" s="1"/>
  <c r="V46" i="33"/>
  <c r="T46" i="33"/>
  <c r="V45" i="33"/>
  <c r="T45" i="33"/>
  <c r="V44" i="33"/>
  <c r="T44" i="33"/>
  <c r="V43" i="33"/>
  <c r="T43" i="33"/>
  <c r="V42" i="33"/>
  <c r="T42" i="33"/>
  <c r="V41" i="33"/>
  <c r="T41" i="33"/>
  <c r="W41" i="33" s="1"/>
  <c r="V40" i="33"/>
  <c r="T40" i="33"/>
  <c r="W40" i="33" s="1"/>
  <c r="V39" i="33"/>
  <c r="T39" i="33"/>
  <c r="W39" i="33" s="1"/>
  <c r="V38" i="33"/>
  <c r="T38" i="33"/>
  <c r="W38" i="33" s="1"/>
  <c r="V37" i="33"/>
  <c r="T37" i="33"/>
  <c r="V36" i="33"/>
  <c r="T36" i="33"/>
  <c r="V35" i="33"/>
  <c r="T35" i="33"/>
  <c r="W35" i="33" s="1"/>
  <c r="V34" i="33"/>
  <c r="T34" i="33"/>
  <c r="W34" i="33" s="1"/>
  <c r="V33" i="33"/>
  <c r="T33" i="33"/>
  <c r="V32" i="33"/>
  <c r="T32" i="33"/>
  <c r="V31" i="33"/>
  <c r="T31" i="33"/>
  <c r="W31" i="33" s="1"/>
  <c r="V30" i="33"/>
  <c r="T30" i="33"/>
  <c r="W30" i="33" s="1"/>
  <c r="V29" i="33"/>
  <c r="T29" i="33"/>
  <c r="W29" i="33" s="1"/>
  <c r="V28" i="33"/>
  <c r="T28" i="33"/>
  <c r="W28" i="33" s="1"/>
  <c r="V27" i="33"/>
  <c r="T27" i="33"/>
  <c r="W27" i="33" s="1"/>
  <c r="V26" i="33"/>
  <c r="T26" i="33"/>
  <c r="W26" i="33" s="1"/>
  <c r="V25" i="33"/>
  <c r="T25" i="33"/>
  <c r="W25" i="33" s="1"/>
  <c r="V24" i="33"/>
  <c r="T24" i="33"/>
  <c r="W24" i="33" s="1"/>
  <c r="V23" i="33"/>
  <c r="T23" i="33"/>
  <c r="W23" i="33" s="1"/>
  <c r="T22" i="33"/>
  <c r="V22" i="33" s="1"/>
  <c r="T21" i="33"/>
  <c r="T20" i="33"/>
  <c r="W20" i="33" s="1"/>
  <c r="T19" i="33"/>
  <c r="T18" i="33"/>
  <c r="T17" i="33"/>
  <c r="W17" i="33" s="1"/>
  <c r="T16" i="33"/>
  <c r="W16" i="33" s="1"/>
  <c r="T15" i="33"/>
  <c r="W15" i="33" s="1"/>
  <c r="T14" i="33"/>
  <c r="T13" i="33"/>
  <c r="W13" i="33" s="1"/>
  <c r="T12" i="33"/>
  <c r="T11" i="33"/>
  <c r="W11" i="33" s="1"/>
  <c r="T10" i="33"/>
  <c r="W10" i="33" s="1"/>
  <c r="T9" i="33"/>
  <c r="C9" i="33"/>
  <c r="K9" i="33" s="1"/>
  <c r="M9" i="33" s="1"/>
  <c r="V108" i="32"/>
  <c r="T108" i="32"/>
  <c r="W108" i="32" s="1"/>
  <c r="M108" i="32"/>
  <c r="K108" i="32"/>
  <c r="V107" i="32"/>
  <c r="T107" i="32"/>
  <c r="W107" i="32" s="1"/>
  <c r="M107" i="32"/>
  <c r="K107" i="32"/>
  <c r="V106" i="32"/>
  <c r="T106" i="32"/>
  <c r="W106" i="32" s="1"/>
  <c r="M106" i="32"/>
  <c r="K106" i="32"/>
  <c r="V105" i="32"/>
  <c r="T105" i="32"/>
  <c r="W105" i="32" s="1"/>
  <c r="K105" i="32"/>
  <c r="M105" i="32" s="1"/>
  <c r="V104" i="32"/>
  <c r="T104" i="32"/>
  <c r="W104" i="32" s="1"/>
  <c r="M104" i="32"/>
  <c r="K104" i="32"/>
  <c r="V103" i="32"/>
  <c r="T103" i="32"/>
  <c r="W103" i="32" s="1"/>
  <c r="R103" i="32"/>
  <c r="C104" i="32" s="1"/>
  <c r="X104" i="32" s="1"/>
  <c r="Y104" i="32" s="1"/>
  <c r="K103" i="32"/>
  <c r="M103" i="32" s="1"/>
  <c r="V102" i="32"/>
  <c r="T102" i="32"/>
  <c r="W102" i="32" s="1"/>
  <c r="R102" i="32"/>
  <c r="M102" i="32"/>
  <c r="K102" i="32"/>
  <c r="V101" i="32"/>
  <c r="T101" i="32"/>
  <c r="W101" i="32" s="1"/>
  <c r="K101" i="32"/>
  <c r="M101" i="32" s="1"/>
  <c r="V100" i="32"/>
  <c r="T100" i="32"/>
  <c r="W100" i="32" s="1"/>
  <c r="R100" i="32"/>
  <c r="C101" i="32" s="1"/>
  <c r="X101" i="32" s="1"/>
  <c r="Y101" i="32" s="1"/>
  <c r="K100" i="32"/>
  <c r="M100" i="32" s="1"/>
  <c r="V99" i="32"/>
  <c r="T99" i="32"/>
  <c r="W99" i="32" s="1"/>
  <c r="M99" i="32"/>
  <c r="K99" i="32"/>
  <c r="V98" i="32"/>
  <c r="T98" i="32"/>
  <c r="W98" i="32" s="1"/>
  <c r="M98" i="32"/>
  <c r="K98" i="32"/>
  <c r="V97" i="32"/>
  <c r="T97" i="32"/>
  <c r="W97" i="32" s="1"/>
  <c r="K97" i="32"/>
  <c r="M97" i="32" s="1"/>
  <c r="V96" i="32"/>
  <c r="T96" i="32"/>
  <c r="W96" i="32" s="1"/>
  <c r="K96" i="32"/>
  <c r="M96" i="32" s="1"/>
  <c r="V95" i="32"/>
  <c r="T95" i="32"/>
  <c r="W95" i="32" s="1"/>
  <c r="M95" i="32"/>
  <c r="K95" i="32"/>
  <c r="V94" i="32"/>
  <c r="T94" i="32"/>
  <c r="W94" i="32" s="1"/>
  <c r="K94" i="32"/>
  <c r="M94" i="32" s="1"/>
  <c r="V93" i="32"/>
  <c r="T93" i="32"/>
  <c r="W93" i="32"/>
  <c r="R93" i="32"/>
  <c r="M93" i="32"/>
  <c r="K93" i="32"/>
  <c r="V92" i="32"/>
  <c r="T92" i="32"/>
  <c r="W92" i="32" s="1"/>
  <c r="K92" i="32"/>
  <c r="M92" i="32" s="1"/>
  <c r="V91" i="32"/>
  <c r="T91" i="32"/>
  <c r="W91" i="32" s="1"/>
  <c r="K91" i="32"/>
  <c r="M91" i="32" s="1"/>
  <c r="V90" i="32"/>
  <c r="T90" i="32"/>
  <c r="W90" i="32" s="1"/>
  <c r="M90" i="32"/>
  <c r="K90" i="32"/>
  <c r="V89" i="32"/>
  <c r="T89" i="32"/>
  <c r="W89" i="32" s="1"/>
  <c r="K89" i="32"/>
  <c r="M89" i="32" s="1"/>
  <c r="V88" i="32"/>
  <c r="T88" i="32"/>
  <c r="W88" i="32" s="1"/>
  <c r="R88" i="32"/>
  <c r="C89" i="32" s="1"/>
  <c r="X89" i="32" s="1"/>
  <c r="Y89" i="32" s="1"/>
  <c r="K88" i="32"/>
  <c r="M88" i="32" s="1"/>
  <c r="V87" i="32"/>
  <c r="T87" i="32"/>
  <c r="W87" i="32" s="1"/>
  <c r="M87" i="32"/>
  <c r="K87" i="32"/>
  <c r="V86" i="32"/>
  <c r="T86" i="32"/>
  <c r="W86" i="32" s="1"/>
  <c r="K86" i="32"/>
  <c r="M86" i="32" s="1"/>
  <c r="V85" i="32"/>
  <c r="T85" i="32"/>
  <c r="R85" i="32" s="1"/>
  <c r="W85" i="32"/>
  <c r="K85" i="32"/>
  <c r="M85" i="32" s="1"/>
  <c r="V84" i="32"/>
  <c r="T84" i="32"/>
  <c r="W84" i="32" s="1"/>
  <c r="K84" i="32"/>
  <c r="M84" i="32" s="1"/>
  <c r="V83" i="32"/>
  <c r="T83" i="32"/>
  <c r="W83" i="32" s="1"/>
  <c r="R83" i="32"/>
  <c r="C84" i="32" s="1"/>
  <c r="X84" i="32" s="1"/>
  <c r="Y84" i="32" s="1"/>
  <c r="K83" i="32"/>
  <c r="M83" i="32" s="1"/>
  <c r="V82" i="32"/>
  <c r="T82" i="32"/>
  <c r="W82" i="32" s="1"/>
  <c r="R82" i="32"/>
  <c r="M82" i="32"/>
  <c r="K82" i="32"/>
  <c r="V81" i="32"/>
  <c r="T81" i="32"/>
  <c r="W81" i="32" s="1"/>
  <c r="K81" i="32"/>
  <c r="M81" i="32" s="1"/>
  <c r="V80" i="32"/>
  <c r="T80" i="32"/>
  <c r="W80" i="32" s="1"/>
  <c r="K80" i="32"/>
  <c r="M80" i="32" s="1"/>
  <c r="V79" i="32"/>
  <c r="T79" i="32"/>
  <c r="W79" i="32" s="1"/>
  <c r="R79" i="32"/>
  <c r="C80" i="32" s="1"/>
  <c r="X80" i="32" s="1"/>
  <c r="Y80" i="32" s="1"/>
  <c r="K79" i="32"/>
  <c r="M79" i="32" s="1"/>
  <c r="V78" i="32"/>
  <c r="T78" i="32"/>
  <c r="W78" i="32" s="1"/>
  <c r="K78" i="32"/>
  <c r="M78" i="32" s="1"/>
  <c r="V77" i="32"/>
  <c r="T77" i="32"/>
  <c r="W77" i="32" s="1"/>
  <c r="R77" i="32"/>
  <c r="K77" i="32"/>
  <c r="M77" i="32" s="1"/>
  <c r="V76" i="32"/>
  <c r="T76" i="32"/>
  <c r="W76" i="32" s="1"/>
  <c r="M76" i="32"/>
  <c r="K76" i="32"/>
  <c r="V75" i="32"/>
  <c r="T75" i="32"/>
  <c r="W75" i="32" s="1"/>
  <c r="M75" i="32"/>
  <c r="K75" i="32"/>
  <c r="V74" i="32"/>
  <c r="T74" i="32"/>
  <c r="W74" i="32" s="1"/>
  <c r="K74" i="32"/>
  <c r="M74" i="32" s="1"/>
  <c r="V73" i="32"/>
  <c r="T73" i="32"/>
  <c r="W73" i="32" s="1"/>
  <c r="K73" i="32"/>
  <c r="M73" i="32" s="1"/>
  <c r="V72" i="32"/>
  <c r="T72" i="32"/>
  <c r="W72" i="32" s="1"/>
  <c r="M72" i="32"/>
  <c r="K72" i="32"/>
  <c r="V71" i="32"/>
  <c r="T71" i="32"/>
  <c r="W71" i="32" s="1"/>
  <c r="K71" i="32"/>
  <c r="M71" i="32" s="1"/>
  <c r="V70" i="32"/>
  <c r="T70" i="32"/>
  <c r="W70" i="32" s="1"/>
  <c r="R70" i="32"/>
  <c r="K70" i="32"/>
  <c r="M70" i="32" s="1"/>
  <c r="V69" i="32"/>
  <c r="T69" i="32"/>
  <c r="W69" i="32" s="1"/>
  <c r="M69" i="32"/>
  <c r="K69" i="32"/>
  <c r="V68" i="32"/>
  <c r="T68" i="32"/>
  <c r="W68" i="32" s="1"/>
  <c r="K68" i="32"/>
  <c r="M68" i="32" s="1"/>
  <c r="V67" i="32"/>
  <c r="T67" i="32"/>
  <c r="W67" i="32" s="1"/>
  <c r="M67" i="32"/>
  <c r="K67" i="32"/>
  <c r="V66" i="32"/>
  <c r="T66" i="32"/>
  <c r="W66" i="32" s="1"/>
  <c r="K66" i="32"/>
  <c r="M66" i="32" s="1"/>
  <c r="V65" i="32"/>
  <c r="T65" i="32"/>
  <c r="W65" i="32" s="1"/>
  <c r="R65" i="32"/>
  <c r="C66" i="32" s="1"/>
  <c r="X66" i="32" s="1"/>
  <c r="Y66" i="32" s="1"/>
  <c r="M65" i="32"/>
  <c r="K65" i="32"/>
  <c r="V64" i="32"/>
  <c r="T64" i="32"/>
  <c r="W64" i="32" s="1"/>
  <c r="M64" i="32"/>
  <c r="K64" i="32"/>
  <c r="V63" i="32"/>
  <c r="T63" i="32"/>
  <c r="W63" i="32" s="1"/>
  <c r="K63" i="32"/>
  <c r="M63" i="32" s="1"/>
  <c r="V62" i="32"/>
  <c r="T62" i="32"/>
  <c r="W62" i="32" s="1"/>
  <c r="R62" i="32"/>
  <c r="M62" i="32"/>
  <c r="K62" i="32"/>
  <c r="V61" i="32"/>
  <c r="T61" i="32"/>
  <c r="W61" i="32" s="1"/>
  <c r="K61" i="32"/>
  <c r="M61" i="32" s="1"/>
  <c r="V60" i="32"/>
  <c r="T60" i="32"/>
  <c r="W60" i="32" s="1"/>
  <c r="M60" i="32"/>
  <c r="K60" i="32"/>
  <c r="V59" i="32"/>
  <c r="T59" i="32"/>
  <c r="W59" i="32" s="1"/>
  <c r="K59" i="32"/>
  <c r="M59" i="32" s="1"/>
  <c r="V58" i="32"/>
  <c r="T58" i="32"/>
  <c r="W58" i="32" s="1"/>
  <c r="K58" i="32"/>
  <c r="M58" i="32" s="1"/>
  <c r="V57" i="32"/>
  <c r="T57" i="32"/>
  <c r="W57" i="32" s="1"/>
  <c r="M57" i="32"/>
  <c r="K57" i="32"/>
  <c r="V56" i="32"/>
  <c r="T56" i="32"/>
  <c r="W56" i="32" s="1"/>
  <c r="K56" i="32"/>
  <c r="M56" i="32" s="1"/>
  <c r="V55" i="32"/>
  <c r="T55" i="32"/>
  <c r="W55" i="32" s="1"/>
  <c r="M55" i="32"/>
  <c r="K55" i="32"/>
  <c r="V54" i="32"/>
  <c r="T54" i="32"/>
  <c r="W54" i="32" s="1"/>
  <c r="R54" i="32"/>
  <c r="K54" i="32"/>
  <c r="M54" i="32" s="1"/>
  <c r="V53" i="32"/>
  <c r="T53" i="32"/>
  <c r="W53" i="32" s="1"/>
  <c r="K53" i="32"/>
  <c r="M53" i="32" s="1"/>
  <c r="V52" i="32"/>
  <c r="T52" i="32"/>
  <c r="W52" i="32" s="1"/>
  <c r="M52" i="32"/>
  <c r="K52" i="32"/>
  <c r="V51" i="32"/>
  <c r="T51" i="32"/>
  <c r="W51" i="32" s="1"/>
  <c r="M51" i="32"/>
  <c r="K51" i="32"/>
  <c r="V50" i="32"/>
  <c r="T50" i="32"/>
  <c r="W50" i="32" s="1"/>
  <c r="K50" i="32"/>
  <c r="M50" i="32" s="1"/>
  <c r="V49" i="32"/>
  <c r="T49" i="32"/>
  <c r="W49" i="32" s="1"/>
  <c r="M49" i="32"/>
  <c r="K49" i="32"/>
  <c r="V48" i="32"/>
  <c r="T48" i="32"/>
  <c r="W48" i="32" s="1"/>
  <c r="M48" i="32"/>
  <c r="K48" i="32"/>
  <c r="V47" i="32"/>
  <c r="T47" i="32"/>
  <c r="W47" i="32" s="1"/>
  <c r="K47" i="32"/>
  <c r="M47" i="32" s="1"/>
  <c r="V46" i="32"/>
  <c r="T46" i="32"/>
  <c r="W46" i="32" s="1"/>
  <c r="M46" i="32"/>
  <c r="K46" i="32"/>
  <c r="V45" i="32"/>
  <c r="T45" i="32"/>
  <c r="W45" i="32" s="1"/>
  <c r="K45" i="32"/>
  <c r="M45" i="32" s="1"/>
  <c r="V44" i="32"/>
  <c r="T44" i="32"/>
  <c r="W44" i="32" s="1"/>
  <c r="M44" i="32"/>
  <c r="K44" i="32"/>
  <c r="V43" i="32"/>
  <c r="T43" i="32"/>
  <c r="W43" i="32" s="1"/>
  <c r="K43" i="32"/>
  <c r="M43" i="32" s="1"/>
  <c r="V42" i="32"/>
  <c r="T42" i="32"/>
  <c r="W42" i="32" s="1"/>
  <c r="K42" i="32"/>
  <c r="M42" i="32" s="1"/>
  <c r="V41" i="32"/>
  <c r="T41" i="32"/>
  <c r="W41" i="32" s="1"/>
  <c r="M41" i="32"/>
  <c r="K41" i="32"/>
  <c r="V40" i="32"/>
  <c r="T40" i="32"/>
  <c r="W40" i="32" s="1"/>
  <c r="M40" i="32"/>
  <c r="K40" i="32"/>
  <c r="V39" i="32"/>
  <c r="T39" i="32"/>
  <c r="W39" i="32" s="1"/>
  <c r="K39" i="32"/>
  <c r="M39" i="32" s="1"/>
  <c r="V38" i="32"/>
  <c r="T38" i="32"/>
  <c r="W38" i="32" s="1"/>
  <c r="M38" i="32"/>
  <c r="K38" i="32"/>
  <c r="V37" i="32"/>
  <c r="T37" i="32"/>
  <c r="W37" i="32" s="1"/>
  <c r="M37" i="32"/>
  <c r="K37" i="32"/>
  <c r="V36" i="32"/>
  <c r="T36" i="32"/>
  <c r="W36" i="32" s="1"/>
  <c r="M36" i="32"/>
  <c r="K36" i="32"/>
  <c r="V35" i="32"/>
  <c r="T35" i="32"/>
  <c r="W35" i="32" s="1"/>
  <c r="M35" i="32"/>
  <c r="K35" i="32"/>
  <c r="V34" i="32"/>
  <c r="T34" i="32"/>
  <c r="W34" i="32" s="1"/>
  <c r="M34" i="32"/>
  <c r="K34" i="32"/>
  <c r="V33" i="32"/>
  <c r="T33" i="32"/>
  <c r="W33" i="32" s="1"/>
  <c r="M33" i="32"/>
  <c r="K33" i="32"/>
  <c r="V32" i="32"/>
  <c r="T32" i="32"/>
  <c r="W32" i="32" s="1"/>
  <c r="R32" i="32"/>
  <c r="C33" i="32" s="1"/>
  <c r="X33" i="32" s="1"/>
  <c r="Y33" i="32" s="1"/>
  <c r="K32" i="32"/>
  <c r="M32" i="32" s="1"/>
  <c r="V31" i="32"/>
  <c r="T31" i="32"/>
  <c r="W31" i="32" s="1"/>
  <c r="M31" i="32"/>
  <c r="K31" i="32"/>
  <c r="V30" i="32"/>
  <c r="T30" i="32"/>
  <c r="W30" i="32" s="1"/>
  <c r="M30" i="32"/>
  <c r="K30" i="32"/>
  <c r="V29" i="32"/>
  <c r="T29" i="32"/>
  <c r="W29" i="32" s="1"/>
  <c r="K29" i="32"/>
  <c r="M29" i="32" s="1"/>
  <c r="V28" i="32"/>
  <c r="T28" i="32"/>
  <c r="W28" i="32" s="1"/>
  <c r="M28" i="32"/>
  <c r="K28" i="32"/>
  <c r="V27" i="32"/>
  <c r="T27" i="32"/>
  <c r="W27" i="32" s="1"/>
  <c r="K27" i="32"/>
  <c r="M27" i="32" s="1"/>
  <c r="V26" i="32"/>
  <c r="T26" i="32"/>
  <c r="W26" i="32" s="1"/>
  <c r="K26" i="32"/>
  <c r="M26" i="32" s="1"/>
  <c r="V25" i="32"/>
  <c r="T25" i="32"/>
  <c r="W25" i="32" s="1"/>
  <c r="M25" i="32"/>
  <c r="K25" i="32"/>
  <c r="V24" i="32"/>
  <c r="T24" i="32"/>
  <c r="W24" i="32" s="1"/>
  <c r="K24" i="32"/>
  <c r="M24" i="32" s="1"/>
  <c r="V23" i="32"/>
  <c r="T23" i="32"/>
  <c r="W23" i="32" s="1"/>
  <c r="T22" i="32"/>
  <c r="R22" i="32" s="1"/>
  <c r="M22" i="32"/>
  <c r="K22" i="32"/>
  <c r="T21" i="32"/>
  <c r="W21" i="32" s="1"/>
  <c r="K21" i="32"/>
  <c r="M21" i="32" s="1"/>
  <c r="T20" i="32"/>
  <c r="R20" i="32"/>
  <c r="C21" i="32" s="1"/>
  <c r="X21" i="32" s="1"/>
  <c r="Y21" i="32" s="1"/>
  <c r="K20" i="32"/>
  <c r="M20" i="32" s="1"/>
  <c r="T19" i="32"/>
  <c r="V19" i="32" s="1"/>
  <c r="M19" i="32"/>
  <c r="K19" i="32"/>
  <c r="T18" i="32"/>
  <c r="W18" i="32" s="1"/>
  <c r="M18" i="32"/>
  <c r="K18" i="32"/>
  <c r="T17" i="32"/>
  <c r="V17" i="32" s="1"/>
  <c r="M17" i="32"/>
  <c r="K17" i="32"/>
  <c r="T16" i="32"/>
  <c r="R16" i="32" s="1"/>
  <c r="C17" i="32" s="1"/>
  <c r="X17" i="32" s="1"/>
  <c r="Y17" i="32" s="1"/>
  <c r="K16" i="32"/>
  <c r="M16" i="32" s="1"/>
  <c r="T15" i="32"/>
  <c r="W15" i="32" s="1"/>
  <c r="K15" i="32"/>
  <c r="M15" i="32" s="1"/>
  <c r="T14" i="32"/>
  <c r="R14" i="32" s="1"/>
  <c r="M14" i="32"/>
  <c r="K14" i="32"/>
  <c r="T13" i="32"/>
  <c r="W13" i="32" s="1"/>
  <c r="K13" i="32"/>
  <c r="M13" i="32" s="1"/>
  <c r="T12" i="32"/>
  <c r="W12" i="32" s="1"/>
  <c r="R12" i="32"/>
  <c r="K12" i="32"/>
  <c r="M12" i="32" s="1"/>
  <c r="T11" i="32"/>
  <c r="W11" i="32" s="1"/>
  <c r="M11" i="32"/>
  <c r="K11" i="32"/>
  <c r="T10" i="32"/>
  <c r="V10" i="32" s="1"/>
  <c r="K10" i="32"/>
  <c r="M10" i="32" s="1"/>
  <c r="T9" i="32"/>
  <c r="W9" i="32" s="1"/>
  <c r="C9" i="32"/>
  <c r="K9" i="32"/>
  <c r="M9" i="32" s="1"/>
  <c r="V108" i="31"/>
  <c r="T108" i="31"/>
  <c r="W108" i="31" s="1"/>
  <c r="V107" i="31"/>
  <c r="T107" i="31"/>
  <c r="V106" i="31"/>
  <c r="T106" i="31"/>
  <c r="W106" i="31" s="1"/>
  <c r="V105" i="31"/>
  <c r="T105" i="31"/>
  <c r="W105" i="31" s="1"/>
  <c r="V104" i="31"/>
  <c r="T104" i="31"/>
  <c r="V103" i="31"/>
  <c r="T103" i="31"/>
  <c r="V102" i="31"/>
  <c r="T102" i="31"/>
  <c r="W102" i="31" s="1"/>
  <c r="V101" i="31"/>
  <c r="T101" i="31"/>
  <c r="V100" i="31"/>
  <c r="T100" i="31"/>
  <c r="W100" i="31" s="1"/>
  <c r="V99" i="31"/>
  <c r="T99" i="31"/>
  <c r="V98" i="31"/>
  <c r="T98" i="31"/>
  <c r="W98" i="31" s="1"/>
  <c r="W99" i="31" s="1"/>
  <c r="V97" i="31"/>
  <c r="T97" i="31"/>
  <c r="V96" i="31"/>
  <c r="T96" i="31"/>
  <c r="V95" i="31"/>
  <c r="T95" i="31"/>
  <c r="V94" i="31"/>
  <c r="T94" i="31"/>
  <c r="W94" i="31" s="1"/>
  <c r="V93" i="31"/>
  <c r="T93" i="31"/>
  <c r="W93" i="31" s="1"/>
  <c r="V92" i="31"/>
  <c r="T92" i="31"/>
  <c r="V91" i="31"/>
  <c r="T91" i="31"/>
  <c r="W91" i="31" s="1"/>
  <c r="V90" i="31"/>
  <c r="T90" i="31"/>
  <c r="W90" i="31" s="1"/>
  <c r="V89" i="31"/>
  <c r="T89" i="31"/>
  <c r="V88" i="31"/>
  <c r="T88" i="31"/>
  <c r="V87" i="31"/>
  <c r="T87" i="31"/>
  <c r="V86" i="31"/>
  <c r="T86" i="31"/>
  <c r="V85" i="31"/>
  <c r="T85" i="31"/>
  <c r="V84" i="31"/>
  <c r="T84" i="31"/>
  <c r="W84" i="31" s="1"/>
  <c r="V83" i="31"/>
  <c r="T83" i="31"/>
  <c r="V82" i="31"/>
  <c r="T82" i="31"/>
  <c r="W82" i="31" s="1"/>
  <c r="V81" i="31"/>
  <c r="T81" i="31"/>
  <c r="W81" i="31" s="1"/>
  <c r="V80" i="31"/>
  <c r="T80" i="31"/>
  <c r="W80" i="31" s="1"/>
  <c r="V79" i="31"/>
  <c r="T79" i="31"/>
  <c r="W79" i="31" s="1"/>
  <c r="V78" i="31"/>
  <c r="T78" i="31"/>
  <c r="W78" i="31" s="1"/>
  <c r="V77" i="31"/>
  <c r="T77" i="31"/>
  <c r="W77" i="31" s="1"/>
  <c r="V76" i="31"/>
  <c r="T76" i="31"/>
  <c r="V75" i="31"/>
  <c r="T75" i="31"/>
  <c r="V74" i="31"/>
  <c r="T74" i="31"/>
  <c r="V73" i="31"/>
  <c r="T73" i="31"/>
  <c r="V72" i="31"/>
  <c r="T72" i="31"/>
  <c r="V71" i="31"/>
  <c r="T71" i="31"/>
  <c r="V70" i="31"/>
  <c r="T70" i="31"/>
  <c r="W70" i="31" s="1"/>
  <c r="K70" i="31"/>
  <c r="M70" i="31" s="1"/>
  <c r="V69" i="31"/>
  <c r="T69" i="31"/>
  <c r="W69" i="31" s="1"/>
  <c r="M69" i="31"/>
  <c r="K69" i="31"/>
  <c r="V68" i="31"/>
  <c r="T68" i="31"/>
  <c r="W68" i="31" s="1"/>
  <c r="M68" i="31"/>
  <c r="K68" i="31"/>
  <c r="V67" i="31"/>
  <c r="T67" i="31"/>
  <c r="W67" i="31" s="1"/>
  <c r="M67" i="31"/>
  <c r="K67" i="31"/>
  <c r="V66" i="31"/>
  <c r="T66" i="31"/>
  <c r="W66" i="31" s="1"/>
  <c r="M66" i="31"/>
  <c r="K66" i="31"/>
  <c r="V65" i="31"/>
  <c r="T65" i="31"/>
  <c r="W65" i="31" s="1"/>
  <c r="M65" i="31"/>
  <c r="K65" i="31"/>
  <c r="V64" i="31"/>
  <c r="T64" i="31"/>
  <c r="W64" i="31" s="1"/>
  <c r="K64" i="31"/>
  <c r="M64" i="31" s="1"/>
  <c r="V63" i="31"/>
  <c r="T63" i="31"/>
  <c r="W63" i="31" s="1"/>
  <c r="K63" i="31"/>
  <c r="M63" i="31" s="1"/>
  <c r="V62" i="31"/>
  <c r="T62" i="31"/>
  <c r="W62" i="31" s="1"/>
  <c r="M62" i="31"/>
  <c r="K62" i="31"/>
  <c r="V61" i="31"/>
  <c r="T61" i="31"/>
  <c r="W61" i="31" s="1"/>
  <c r="R61" i="31"/>
  <c r="C62" i="31" s="1"/>
  <c r="X62" i="31" s="1"/>
  <c r="Y62" i="31" s="1"/>
  <c r="M61" i="31"/>
  <c r="K61" i="31"/>
  <c r="V60" i="31"/>
  <c r="T60" i="31"/>
  <c r="W60" i="31" s="1"/>
  <c r="M60" i="31"/>
  <c r="K60" i="31"/>
  <c r="V59" i="31"/>
  <c r="T59" i="31"/>
  <c r="W59" i="31" s="1"/>
  <c r="K59" i="31"/>
  <c r="M59" i="31" s="1"/>
  <c r="V58" i="31"/>
  <c r="T58" i="31"/>
  <c r="W58" i="31" s="1"/>
  <c r="K58" i="31"/>
  <c r="M58" i="31" s="1"/>
  <c r="V57" i="31"/>
  <c r="T57" i="31"/>
  <c r="W57" i="31" s="1"/>
  <c r="R57" i="31"/>
  <c r="C58" i="31" s="1"/>
  <c r="X58" i="31" s="1"/>
  <c r="Y58" i="31" s="1"/>
  <c r="K57" i="31"/>
  <c r="M57" i="31" s="1"/>
  <c r="V56" i="31"/>
  <c r="T56" i="31"/>
  <c r="W56" i="31" s="1"/>
  <c r="K56" i="31"/>
  <c r="M56" i="31" s="1"/>
  <c r="V55" i="31"/>
  <c r="T55" i="31"/>
  <c r="W55" i="31" s="1"/>
  <c r="K55" i="31"/>
  <c r="M55" i="31" s="1"/>
  <c r="V54" i="31"/>
  <c r="T54" i="31"/>
  <c r="W54" i="31" s="1"/>
  <c r="K54" i="31"/>
  <c r="M54" i="31" s="1"/>
  <c r="V53" i="31"/>
  <c r="T53" i="31"/>
  <c r="W53" i="31" s="1"/>
  <c r="K53" i="31"/>
  <c r="M53" i="31" s="1"/>
  <c r="V52" i="31"/>
  <c r="T52" i="31"/>
  <c r="W52" i="31" s="1"/>
  <c r="K52" i="31"/>
  <c r="M52" i="31" s="1"/>
  <c r="V51" i="31"/>
  <c r="T51" i="31"/>
  <c r="W51" i="31" s="1"/>
  <c r="K51" i="31"/>
  <c r="M51" i="31" s="1"/>
  <c r="V50" i="31"/>
  <c r="T50" i="31"/>
  <c r="W50" i="31" s="1"/>
  <c r="K50" i="31"/>
  <c r="M50" i="31" s="1"/>
  <c r="V49" i="31"/>
  <c r="T49" i="31"/>
  <c r="W49" i="31" s="1"/>
  <c r="K49" i="31"/>
  <c r="M49" i="31" s="1"/>
  <c r="V48" i="31"/>
  <c r="T48" i="31"/>
  <c r="W48" i="31" s="1"/>
  <c r="K48" i="31"/>
  <c r="M48" i="31" s="1"/>
  <c r="V47" i="31"/>
  <c r="T47" i="31"/>
  <c r="W47" i="31" s="1"/>
  <c r="K47" i="31"/>
  <c r="M47" i="31" s="1"/>
  <c r="V46" i="31"/>
  <c r="T46" i="31"/>
  <c r="W46" i="31" s="1"/>
  <c r="K46" i="31"/>
  <c r="M46" i="31" s="1"/>
  <c r="V45" i="31"/>
  <c r="T45" i="31"/>
  <c r="W45" i="31" s="1"/>
  <c r="K45" i="31"/>
  <c r="M45" i="31" s="1"/>
  <c r="V44" i="31"/>
  <c r="T44" i="31"/>
  <c r="W44" i="31" s="1"/>
  <c r="M44" i="31"/>
  <c r="K44" i="31"/>
  <c r="V43" i="31"/>
  <c r="T43" i="31"/>
  <c r="W43" i="31" s="1"/>
  <c r="M43" i="31"/>
  <c r="K43" i="31"/>
  <c r="V42" i="31"/>
  <c r="T42" i="31"/>
  <c r="W42" i="31" s="1"/>
  <c r="M42" i="31"/>
  <c r="K42" i="31"/>
  <c r="V41" i="31"/>
  <c r="T41" i="31"/>
  <c r="W41" i="31" s="1"/>
  <c r="K41" i="31"/>
  <c r="M41" i="31" s="1"/>
  <c r="V40" i="31"/>
  <c r="T40" i="31"/>
  <c r="W40" i="31" s="1"/>
  <c r="K40" i="31"/>
  <c r="M40" i="31" s="1"/>
  <c r="V39" i="31"/>
  <c r="T39" i="31"/>
  <c r="W39" i="31" s="1"/>
  <c r="M39" i="31"/>
  <c r="K39" i="31"/>
  <c r="V38" i="31"/>
  <c r="T38" i="31"/>
  <c r="W38" i="31" s="1"/>
  <c r="M38" i="31"/>
  <c r="K38" i="31"/>
  <c r="V37" i="31"/>
  <c r="T37" i="31"/>
  <c r="W37" i="31" s="1"/>
  <c r="M37" i="31"/>
  <c r="K37" i="31"/>
  <c r="V36" i="31"/>
  <c r="T36" i="31"/>
  <c r="W36" i="31" s="1"/>
  <c r="K36" i="31"/>
  <c r="M36" i="31" s="1"/>
  <c r="V35" i="31"/>
  <c r="T35" i="31"/>
  <c r="W35" i="31" s="1"/>
  <c r="K35" i="31"/>
  <c r="M35" i="31" s="1"/>
  <c r="V34" i="31"/>
  <c r="T34" i="31"/>
  <c r="W34" i="31" s="1"/>
  <c r="M34" i="31"/>
  <c r="K34" i="31"/>
  <c r="V33" i="31"/>
  <c r="T33" i="31"/>
  <c r="W33" i="31" s="1"/>
  <c r="K33" i="31"/>
  <c r="M33" i="31" s="1"/>
  <c r="V32" i="31"/>
  <c r="T32" i="31"/>
  <c r="W32" i="31" s="1"/>
  <c r="K32" i="31"/>
  <c r="M32" i="31" s="1"/>
  <c r="V31" i="31"/>
  <c r="T31" i="31"/>
  <c r="W31" i="31" s="1"/>
  <c r="K31" i="31"/>
  <c r="M31" i="31" s="1"/>
  <c r="V30" i="31"/>
  <c r="T30" i="31"/>
  <c r="W30" i="31" s="1"/>
  <c r="M30" i="31"/>
  <c r="K30" i="31"/>
  <c r="V29" i="31"/>
  <c r="T29" i="31"/>
  <c r="W29" i="31" s="1"/>
  <c r="R29" i="31"/>
  <c r="C30" i="31" s="1"/>
  <c r="X30" i="31" s="1"/>
  <c r="Y30" i="31" s="1"/>
  <c r="K29" i="31"/>
  <c r="M29" i="31" s="1"/>
  <c r="V28" i="31"/>
  <c r="T28" i="31"/>
  <c r="W28" i="31" s="1"/>
  <c r="K28" i="31"/>
  <c r="M28" i="31" s="1"/>
  <c r="V27" i="31"/>
  <c r="T27" i="31"/>
  <c r="W27" i="31" s="1"/>
  <c r="M27" i="31"/>
  <c r="K27" i="31"/>
  <c r="V26" i="31"/>
  <c r="T26" i="31"/>
  <c r="W26" i="31" s="1"/>
  <c r="K26" i="31"/>
  <c r="M26" i="31" s="1"/>
  <c r="V25" i="31"/>
  <c r="T25" i="31"/>
  <c r="W25" i="31" s="1"/>
  <c r="M25" i="31"/>
  <c r="K25" i="31"/>
  <c r="V24" i="31"/>
  <c r="T24" i="31"/>
  <c r="W24" i="31" s="1"/>
  <c r="K24" i="31"/>
  <c r="M24" i="31" s="1"/>
  <c r="V23" i="31"/>
  <c r="T23" i="31"/>
  <c r="W23" i="31" s="1"/>
  <c r="M23" i="31"/>
  <c r="K23" i="31"/>
  <c r="T22" i="31"/>
  <c r="V22" i="31" s="1"/>
  <c r="M22" i="31"/>
  <c r="K22" i="31"/>
  <c r="T21" i="31"/>
  <c r="V21" i="31" s="1"/>
  <c r="M21" i="31"/>
  <c r="K21" i="31"/>
  <c r="T20" i="31"/>
  <c r="W20" i="31" s="1"/>
  <c r="K20" i="31"/>
  <c r="M20" i="31" s="1"/>
  <c r="T19" i="31"/>
  <c r="V19" i="31" s="1"/>
  <c r="K19" i="31"/>
  <c r="M19" i="31" s="1"/>
  <c r="T18" i="31"/>
  <c r="V18" i="31" s="1"/>
  <c r="M18" i="31"/>
  <c r="K18" i="31"/>
  <c r="T17" i="31"/>
  <c r="V17" i="31" s="1"/>
  <c r="K17" i="31"/>
  <c r="M17" i="31" s="1"/>
  <c r="T16" i="31"/>
  <c r="W16" i="31" s="1"/>
  <c r="K16" i="31"/>
  <c r="M16" i="31" s="1"/>
  <c r="T15" i="31"/>
  <c r="W15" i="31" s="1"/>
  <c r="K15" i="31"/>
  <c r="M15" i="31" s="1"/>
  <c r="T14" i="31"/>
  <c r="V14" i="31" s="1"/>
  <c r="M14" i="31"/>
  <c r="K14" i="31"/>
  <c r="T13" i="31"/>
  <c r="W13" i="31" s="1"/>
  <c r="K13" i="31"/>
  <c r="M13" i="31" s="1"/>
  <c r="T12" i="31"/>
  <c r="W12" i="31" s="1"/>
  <c r="K12" i="31"/>
  <c r="M12" i="31" s="1"/>
  <c r="T11" i="31"/>
  <c r="V11" i="31" s="1"/>
  <c r="K11" i="31"/>
  <c r="M11" i="31" s="1"/>
  <c r="T10" i="31"/>
  <c r="W10" i="31" s="1"/>
  <c r="K10" i="31"/>
  <c r="M10" i="31" s="1"/>
  <c r="T9" i="31"/>
  <c r="W9" i="31" s="1"/>
  <c r="C9" i="31"/>
  <c r="K9" i="31"/>
  <c r="M9" i="31"/>
  <c r="R10" i="17"/>
  <c r="T10" i="17"/>
  <c r="R11" i="17"/>
  <c r="C12" i="17" s="1"/>
  <c r="T11" i="17"/>
  <c r="R12" i="17"/>
  <c r="C13" i="17"/>
  <c r="T12" i="17"/>
  <c r="R13" i="17"/>
  <c r="T13" i="17"/>
  <c r="R14" i="17"/>
  <c r="C15" i="17" s="1"/>
  <c r="T14" i="17"/>
  <c r="R15" i="17"/>
  <c r="C16" i="17"/>
  <c r="T15" i="17"/>
  <c r="R16" i="17"/>
  <c r="C17" i="17" s="1"/>
  <c r="T16" i="17"/>
  <c r="R17" i="17"/>
  <c r="C18" i="17" s="1"/>
  <c r="T17" i="17"/>
  <c r="R18" i="17"/>
  <c r="T18" i="17"/>
  <c r="R19" i="17"/>
  <c r="C20" i="17" s="1"/>
  <c r="T19" i="17"/>
  <c r="R20" i="17"/>
  <c r="C21" i="17" s="1"/>
  <c r="T20" i="17"/>
  <c r="R21" i="17"/>
  <c r="T21" i="17"/>
  <c r="R22" i="17"/>
  <c r="T22" i="17"/>
  <c r="R23" i="17"/>
  <c r="T23" i="17"/>
  <c r="R24" i="17"/>
  <c r="C25" i="17" s="1"/>
  <c r="T24" i="17"/>
  <c r="R25" i="17"/>
  <c r="C26" i="17" s="1"/>
  <c r="T25" i="17"/>
  <c r="R26" i="17"/>
  <c r="C27" i="17"/>
  <c r="T26" i="17"/>
  <c r="R27" i="17"/>
  <c r="C28" i="17" s="1"/>
  <c r="T27" i="17"/>
  <c r="R28" i="17"/>
  <c r="C29" i="17" s="1"/>
  <c r="T28" i="17"/>
  <c r="R29" i="17"/>
  <c r="C30" i="17"/>
  <c r="T29" i="17"/>
  <c r="R30" i="17"/>
  <c r="T30" i="17"/>
  <c r="R31" i="17"/>
  <c r="C32" i="17" s="1"/>
  <c r="T31" i="17"/>
  <c r="R32" i="17"/>
  <c r="C33" i="17"/>
  <c r="T32" i="17"/>
  <c r="R33" i="17"/>
  <c r="C34" i="17" s="1"/>
  <c r="T33" i="17"/>
  <c r="R34" i="17"/>
  <c r="C35" i="17" s="1"/>
  <c r="T34" i="17"/>
  <c r="R35" i="17"/>
  <c r="C36" i="17"/>
  <c r="T35" i="17"/>
  <c r="R36" i="17"/>
  <c r="C37" i="17" s="1"/>
  <c r="T36" i="17"/>
  <c r="R37" i="17"/>
  <c r="C38" i="17" s="1"/>
  <c r="T37" i="17"/>
  <c r="R38" i="17"/>
  <c r="T38" i="17"/>
  <c r="R39" i="17"/>
  <c r="C40" i="17" s="1"/>
  <c r="T39" i="17"/>
  <c r="R40" i="17"/>
  <c r="C41" i="17"/>
  <c r="T40" i="17"/>
  <c r="R41" i="17"/>
  <c r="C42" i="17" s="1"/>
  <c r="T41" i="17"/>
  <c r="R42" i="17"/>
  <c r="C43" i="17" s="1"/>
  <c r="T42" i="17"/>
  <c r="R43" i="17"/>
  <c r="T43" i="17"/>
  <c r="R44" i="17"/>
  <c r="C45" i="17" s="1"/>
  <c r="T44" i="17"/>
  <c r="R45" i="17"/>
  <c r="C46" i="17" s="1"/>
  <c r="T45" i="17"/>
  <c r="R46" i="17"/>
  <c r="T46" i="17"/>
  <c r="R47" i="17"/>
  <c r="C48" i="17" s="1"/>
  <c r="T47" i="17"/>
  <c r="R48" i="17"/>
  <c r="C49" i="17"/>
  <c r="T48" i="17"/>
  <c r="R49" i="17"/>
  <c r="C50" i="17"/>
  <c r="T49" i="17"/>
  <c r="R50" i="17"/>
  <c r="T50" i="17"/>
  <c r="R51" i="17"/>
  <c r="C52" i="17"/>
  <c r="T51" i="17"/>
  <c r="R52" i="17"/>
  <c r="C53" i="17"/>
  <c r="T52" i="17"/>
  <c r="R53" i="17"/>
  <c r="T53" i="17"/>
  <c r="R54" i="17"/>
  <c r="T54" i="17"/>
  <c r="R55" i="17"/>
  <c r="T55" i="17"/>
  <c r="R56" i="17"/>
  <c r="C57" i="17"/>
  <c r="T56" i="17"/>
  <c r="R57" i="17"/>
  <c r="T57" i="17"/>
  <c r="R58" i="17"/>
  <c r="C59" i="17" s="1"/>
  <c r="T58" i="17"/>
  <c r="R59" i="17"/>
  <c r="C60" i="17"/>
  <c r="T59" i="17"/>
  <c r="R60" i="17"/>
  <c r="C61" i="17"/>
  <c r="T60" i="17"/>
  <c r="R61" i="17"/>
  <c r="C62" i="17" s="1"/>
  <c r="T61" i="17"/>
  <c r="R62" i="17"/>
  <c r="C63" i="17" s="1"/>
  <c r="T62" i="17"/>
  <c r="R63" i="17"/>
  <c r="T63" i="17"/>
  <c r="R64" i="17"/>
  <c r="C65" i="17" s="1"/>
  <c r="T64" i="17"/>
  <c r="R65" i="17"/>
  <c r="C66" i="17"/>
  <c r="T65" i="17"/>
  <c r="R66" i="17"/>
  <c r="T66" i="17"/>
  <c r="R67" i="17"/>
  <c r="C68" i="17" s="1"/>
  <c r="T67" i="17"/>
  <c r="R68" i="17"/>
  <c r="C69" i="17"/>
  <c r="T68" i="17"/>
  <c r="R69" i="17"/>
  <c r="T69" i="17"/>
  <c r="R70" i="17"/>
  <c r="C71" i="17" s="1"/>
  <c r="T70" i="17"/>
  <c r="R71" i="17"/>
  <c r="T71" i="17"/>
  <c r="R72" i="17"/>
  <c r="C73" i="17" s="1"/>
  <c r="T72" i="17"/>
  <c r="R73" i="17"/>
  <c r="C74" i="17"/>
  <c r="T73" i="17"/>
  <c r="R74" i="17"/>
  <c r="C75" i="17"/>
  <c r="T74" i="17"/>
  <c r="R75" i="17"/>
  <c r="C76" i="17" s="1"/>
  <c r="T75" i="17"/>
  <c r="R76" i="17"/>
  <c r="C77" i="17" s="1"/>
  <c r="T76" i="17"/>
  <c r="R77" i="17"/>
  <c r="C78" i="17"/>
  <c r="T77" i="17"/>
  <c r="R78" i="17"/>
  <c r="T78" i="17"/>
  <c r="R79" i="17"/>
  <c r="C80" i="17" s="1"/>
  <c r="T79" i="17"/>
  <c r="R80" i="17"/>
  <c r="C81" i="17"/>
  <c r="T80" i="17"/>
  <c r="R81" i="17"/>
  <c r="T81" i="17"/>
  <c r="R82" i="17"/>
  <c r="C83" i="17" s="1"/>
  <c r="T82" i="17"/>
  <c r="R83" i="17"/>
  <c r="C84" i="17"/>
  <c r="T83" i="17"/>
  <c r="R84" i="17"/>
  <c r="C85" i="17"/>
  <c r="T84" i="17"/>
  <c r="R85" i="17"/>
  <c r="C86" i="17" s="1"/>
  <c r="T85" i="17"/>
  <c r="R86" i="17"/>
  <c r="C87" i="17" s="1"/>
  <c r="T86" i="17"/>
  <c r="R87" i="17"/>
  <c r="C88" i="17"/>
  <c r="T87" i="17"/>
  <c r="R88" i="17"/>
  <c r="C89" i="17" s="1"/>
  <c r="T88" i="17"/>
  <c r="R89" i="17"/>
  <c r="C90" i="17" s="1"/>
  <c r="T89" i="17"/>
  <c r="R90" i="17"/>
  <c r="C91" i="17"/>
  <c r="T90" i="17"/>
  <c r="R91" i="17"/>
  <c r="C92" i="17"/>
  <c r="T91" i="17"/>
  <c r="R92" i="17"/>
  <c r="C93" i="17" s="1"/>
  <c r="T92" i="17"/>
  <c r="R93" i="17"/>
  <c r="C94" i="17" s="1"/>
  <c r="T93" i="17"/>
  <c r="R94" i="17"/>
  <c r="T94" i="17"/>
  <c r="R95" i="17"/>
  <c r="C96" i="17" s="1"/>
  <c r="T95" i="17"/>
  <c r="R96" i="17"/>
  <c r="C97" i="17" s="1"/>
  <c r="T96" i="17"/>
  <c r="R97" i="17"/>
  <c r="T97" i="17"/>
  <c r="R98" i="17"/>
  <c r="C99" i="17" s="1"/>
  <c r="T98" i="17"/>
  <c r="R99" i="17"/>
  <c r="C100" i="17" s="1"/>
  <c r="T99" i="17"/>
  <c r="R100" i="17"/>
  <c r="C101" i="17"/>
  <c r="T100" i="17"/>
  <c r="R101" i="17"/>
  <c r="C102" i="17"/>
  <c r="T101" i="17"/>
  <c r="R102" i="17"/>
  <c r="T102" i="17"/>
  <c r="R103" i="17"/>
  <c r="C104" i="17"/>
  <c r="T103" i="17"/>
  <c r="R104" i="17"/>
  <c r="C105" i="17"/>
  <c r="T104" i="17"/>
  <c r="R105" i="17"/>
  <c r="C106" i="17" s="1"/>
  <c r="T105" i="17"/>
  <c r="R106" i="17"/>
  <c r="C107" i="17" s="1"/>
  <c r="T106" i="17"/>
  <c r="R107" i="17"/>
  <c r="C108" i="17"/>
  <c r="P2" i="17" s="1"/>
  <c r="T107" i="17"/>
  <c r="R108" i="17"/>
  <c r="T108" i="17"/>
  <c r="M10" i="17"/>
  <c r="M11" i="17"/>
  <c r="M12" i="17"/>
  <c r="M13" i="17"/>
  <c r="M14" i="17"/>
  <c r="M15" i="17"/>
  <c r="M16" i="17"/>
  <c r="M17" i="17"/>
  <c r="M18" i="17"/>
  <c r="M19" i="17"/>
  <c r="M20" i="17"/>
  <c r="M21" i="17"/>
  <c r="M22" i="17"/>
  <c r="M23" i="17"/>
  <c r="M24" i="17"/>
  <c r="M25" i="17"/>
  <c r="M26" i="17"/>
  <c r="M27" i="17"/>
  <c r="M28" i="17"/>
  <c r="M29" i="17"/>
  <c r="M30" i="17"/>
  <c r="M31" i="17"/>
  <c r="M32" i="17"/>
  <c r="M33" i="17"/>
  <c r="M34" i="17"/>
  <c r="M35" i="17"/>
  <c r="M36" i="17"/>
  <c r="M37" i="17"/>
  <c r="M38" i="17"/>
  <c r="M39" i="17"/>
  <c r="M40" i="17"/>
  <c r="M41" i="17"/>
  <c r="M42" i="17"/>
  <c r="M43" i="17"/>
  <c r="M44" i="17"/>
  <c r="M45" i="17"/>
  <c r="M46" i="17"/>
  <c r="M47" i="17"/>
  <c r="M48" i="17"/>
  <c r="M49" i="17"/>
  <c r="M50" i="17"/>
  <c r="M51" i="17"/>
  <c r="M52" i="17"/>
  <c r="M53" i="17"/>
  <c r="M54" i="17"/>
  <c r="M55" i="17"/>
  <c r="M56" i="17"/>
  <c r="M57" i="17"/>
  <c r="M58" i="17"/>
  <c r="M59" i="17"/>
  <c r="M60" i="17"/>
  <c r="M61" i="17"/>
  <c r="M62" i="17"/>
  <c r="M63" i="17"/>
  <c r="M64" i="17"/>
  <c r="M65" i="17"/>
  <c r="M66" i="17"/>
  <c r="M67" i="17"/>
  <c r="M68" i="17"/>
  <c r="M69" i="17"/>
  <c r="M70" i="17"/>
  <c r="M71" i="17"/>
  <c r="M72" i="17"/>
  <c r="M73" i="17"/>
  <c r="M74" i="17"/>
  <c r="M75" i="17"/>
  <c r="M76" i="17"/>
  <c r="M77" i="17"/>
  <c r="M78" i="17"/>
  <c r="M79" i="17"/>
  <c r="M80" i="17"/>
  <c r="M81" i="17"/>
  <c r="M82" i="17"/>
  <c r="M83" i="17"/>
  <c r="M84" i="17"/>
  <c r="M85" i="17"/>
  <c r="M86" i="17"/>
  <c r="M87" i="17"/>
  <c r="M88" i="17"/>
  <c r="M89" i="17"/>
  <c r="M90" i="17"/>
  <c r="M91" i="17"/>
  <c r="M92" i="17"/>
  <c r="M93" i="17"/>
  <c r="M94" i="17"/>
  <c r="M95" i="17"/>
  <c r="M96" i="17"/>
  <c r="M97" i="17"/>
  <c r="M98" i="17"/>
  <c r="M99" i="17"/>
  <c r="M100" i="17"/>
  <c r="M101" i="17"/>
  <c r="M102" i="17"/>
  <c r="M103" i="17"/>
  <c r="M104" i="17"/>
  <c r="M105" i="17"/>
  <c r="M106" i="17"/>
  <c r="M107" i="17"/>
  <c r="M108" i="17"/>
  <c r="K108" i="17"/>
  <c r="K107" i="17"/>
  <c r="K106" i="17"/>
  <c r="K105" i="17"/>
  <c r="K104" i="17"/>
  <c r="K103" i="17"/>
  <c r="C103" i="17"/>
  <c r="K102" i="17"/>
  <c r="K101" i="17"/>
  <c r="K100" i="17"/>
  <c r="K99" i="17"/>
  <c r="K98" i="17"/>
  <c r="C98" i="17"/>
  <c r="K97" i="17"/>
  <c r="K96" i="17"/>
  <c r="K95" i="17"/>
  <c r="C95" i="17"/>
  <c r="K94" i="17"/>
  <c r="K93" i="17"/>
  <c r="K92" i="17"/>
  <c r="K91" i="17"/>
  <c r="K90" i="17"/>
  <c r="K89" i="17"/>
  <c r="K88" i="17"/>
  <c r="K87" i="17"/>
  <c r="K86" i="17"/>
  <c r="K85" i="17"/>
  <c r="K84" i="17"/>
  <c r="K83" i="17"/>
  <c r="K82" i="17"/>
  <c r="C82" i="17"/>
  <c r="K81" i="17"/>
  <c r="K80" i="17"/>
  <c r="K79" i="17"/>
  <c r="C79" i="17"/>
  <c r="K78" i="17"/>
  <c r="K77" i="17"/>
  <c r="K76" i="17"/>
  <c r="K75" i="17"/>
  <c r="K74" i="17"/>
  <c r="K73" i="17"/>
  <c r="K72" i="17"/>
  <c r="C72" i="17"/>
  <c r="K71" i="17"/>
  <c r="K70" i="17"/>
  <c r="C70" i="17"/>
  <c r="K69" i="17"/>
  <c r="K68" i="17"/>
  <c r="K67" i="17"/>
  <c r="C67" i="17"/>
  <c r="K66" i="17"/>
  <c r="K65" i="17"/>
  <c r="K64" i="17"/>
  <c r="C64" i="17"/>
  <c r="K63" i="17"/>
  <c r="K62" i="17"/>
  <c r="K61" i="17"/>
  <c r="K60" i="17"/>
  <c r="K59" i="17"/>
  <c r="K58" i="17"/>
  <c r="C58" i="17"/>
  <c r="K57" i="17"/>
  <c r="K56" i="17"/>
  <c r="C56" i="17"/>
  <c r="K55" i="17"/>
  <c r="C55" i="17"/>
  <c r="K54" i="17"/>
  <c r="C54" i="17"/>
  <c r="K53" i="17"/>
  <c r="K52" i="17"/>
  <c r="K51" i="17"/>
  <c r="C51" i="17"/>
  <c r="K50" i="17"/>
  <c r="K49" i="17"/>
  <c r="K48" i="17"/>
  <c r="K47" i="17"/>
  <c r="C47" i="17"/>
  <c r="K46" i="17"/>
  <c r="K45" i="17"/>
  <c r="K44" i="17"/>
  <c r="C44" i="17"/>
  <c r="K43" i="17"/>
  <c r="K42" i="17"/>
  <c r="K41" i="17"/>
  <c r="K40" i="17"/>
  <c r="K39" i="17"/>
  <c r="C39" i="17"/>
  <c r="K38" i="17"/>
  <c r="K37" i="17"/>
  <c r="K36" i="17"/>
  <c r="K35" i="17"/>
  <c r="K34" i="17"/>
  <c r="K33" i="17"/>
  <c r="K32" i="17"/>
  <c r="K31" i="17"/>
  <c r="C31" i="17"/>
  <c r="K30" i="17"/>
  <c r="K29" i="17"/>
  <c r="K28" i="17"/>
  <c r="K27" i="17"/>
  <c r="K26" i="17"/>
  <c r="K25" i="17"/>
  <c r="K24" i="17"/>
  <c r="C24" i="17"/>
  <c r="K23" i="17"/>
  <c r="C23" i="17"/>
  <c r="K22" i="17"/>
  <c r="C22" i="17"/>
  <c r="K21" i="17"/>
  <c r="K20" i="17"/>
  <c r="K19" i="17"/>
  <c r="C19" i="17"/>
  <c r="K18" i="17"/>
  <c r="K17" i="17"/>
  <c r="K16" i="17"/>
  <c r="K15" i="17"/>
  <c r="K14" i="17"/>
  <c r="C14" i="17"/>
  <c r="K13" i="17"/>
  <c r="K12" i="17"/>
  <c r="K11" i="17"/>
  <c r="C11" i="17"/>
  <c r="K10" i="17"/>
  <c r="K9" i="17"/>
  <c r="M9" i="17" s="1"/>
  <c r="R9" i="17" s="1"/>
  <c r="L2" i="17"/>
  <c r="V18" i="32"/>
  <c r="V13" i="32"/>
  <c r="V11" i="33"/>
  <c r="W12" i="33"/>
  <c r="V16" i="31"/>
  <c r="W92" i="33" l="1"/>
  <c r="W97" i="33"/>
  <c r="W86" i="33"/>
  <c r="W99" i="33"/>
  <c r="W104" i="33"/>
  <c r="W87" i="33"/>
  <c r="W85" i="31"/>
  <c r="W86" i="31" s="1"/>
  <c r="W87" i="31" s="1"/>
  <c r="W88" i="31" s="1"/>
  <c r="W89" i="31" s="1"/>
  <c r="W95" i="31"/>
  <c r="W96" i="31" s="1"/>
  <c r="W97" i="31" s="1"/>
  <c r="W107" i="31"/>
  <c r="W101" i="31"/>
  <c r="W71" i="31"/>
  <c r="W72" i="31" s="1"/>
  <c r="W73" i="31" s="1"/>
  <c r="W74" i="31" s="1"/>
  <c r="W75" i="31" s="1"/>
  <c r="W76" i="31" s="1"/>
  <c r="W83" i="31"/>
  <c r="W92" i="31"/>
  <c r="W103" i="31"/>
  <c r="W104" i="31" s="1"/>
  <c r="R108" i="32"/>
  <c r="Z108" i="32" s="1"/>
  <c r="R107" i="32"/>
  <c r="C108" i="32" s="1"/>
  <c r="X108" i="32" s="1"/>
  <c r="Y108" i="32" s="1"/>
  <c r="R106" i="32"/>
  <c r="AA106" i="32" s="1"/>
  <c r="R105" i="32"/>
  <c r="C106" i="32" s="1"/>
  <c r="X106" i="32" s="1"/>
  <c r="Y106" i="32" s="1"/>
  <c r="R104" i="32"/>
  <c r="C105" i="32" s="1"/>
  <c r="X105" i="32" s="1"/>
  <c r="Y105" i="32" s="1"/>
  <c r="R101" i="32"/>
  <c r="Z101" i="32" s="1"/>
  <c r="R99" i="32"/>
  <c r="C100" i="32" s="1"/>
  <c r="X100" i="32" s="1"/>
  <c r="Y100" i="32" s="1"/>
  <c r="R98" i="32"/>
  <c r="AA98" i="32" s="1"/>
  <c r="R97" i="32"/>
  <c r="C98" i="32" s="1"/>
  <c r="X98" i="32" s="1"/>
  <c r="Y98" i="32" s="1"/>
  <c r="R96" i="32"/>
  <c r="AA96" i="32" s="1"/>
  <c r="R95" i="32"/>
  <c r="C96" i="32" s="1"/>
  <c r="X96" i="32" s="1"/>
  <c r="Y96" i="32" s="1"/>
  <c r="R94" i="32"/>
  <c r="AA94" i="32" s="1"/>
  <c r="R92" i="32"/>
  <c r="C93" i="32" s="1"/>
  <c r="X93" i="32" s="1"/>
  <c r="Y93" i="32" s="1"/>
  <c r="R91" i="32"/>
  <c r="C92" i="32" s="1"/>
  <c r="X92" i="32" s="1"/>
  <c r="Y92" i="32" s="1"/>
  <c r="R90" i="32"/>
  <c r="Z90" i="32" s="1"/>
  <c r="R89" i="32"/>
  <c r="C90" i="32" s="1"/>
  <c r="X90" i="32" s="1"/>
  <c r="Y90" i="32" s="1"/>
  <c r="R87" i="32"/>
  <c r="C88" i="32" s="1"/>
  <c r="X88" i="32" s="1"/>
  <c r="Y88" i="32" s="1"/>
  <c r="R86" i="32"/>
  <c r="Z86" i="32" s="1"/>
  <c r="W78" i="33"/>
  <c r="W19" i="33"/>
  <c r="W42" i="33"/>
  <c r="W51" i="33"/>
  <c r="W52" i="33" s="1"/>
  <c r="W61" i="33"/>
  <c r="W65" i="33"/>
  <c r="W67" i="33"/>
  <c r="W71" i="33"/>
  <c r="W72" i="33" s="1"/>
  <c r="W73" i="33" s="1"/>
  <c r="W74" i="33" s="1"/>
  <c r="W75" i="33" s="1"/>
  <c r="W76" i="33" s="1"/>
  <c r="W83" i="33"/>
  <c r="W36" i="33"/>
  <c r="W18" i="33"/>
  <c r="W32" i="33"/>
  <c r="W33" i="33"/>
  <c r="W50" i="33"/>
  <c r="W63" i="33"/>
  <c r="W37" i="33"/>
  <c r="W43" i="33"/>
  <c r="W44" i="33" s="1"/>
  <c r="W45" i="33" s="1"/>
  <c r="W46" i="33" s="1"/>
  <c r="V12" i="33"/>
  <c r="W21" i="33"/>
  <c r="W22" i="33" s="1"/>
  <c r="W57" i="33"/>
  <c r="W80" i="33"/>
  <c r="R84" i="32"/>
  <c r="C85" i="32" s="1"/>
  <c r="X85" i="32" s="1"/>
  <c r="Y85" i="32" s="1"/>
  <c r="R81" i="32"/>
  <c r="C82" i="32" s="1"/>
  <c r="X82" i="32" s="1"/>
  <c r="Y82" i="32" s="1"/>
  <c r="R80" i="32"/>
  <c r="C81" i="32" s="1"/>
  <c r="X81" i="32" s="1"/>
  <c r="Y81" i="32" s="1"/>
  <c r="R78" i="32"/>
  <c r="R76" i="32"/>
  <c r="C77" i="32" s="1"/>
  <c r="X77" i="32" s="1"/>
  <c r="Y77" i="32" s="1"/>
  <c r="R75" i="32"/>
  <c r="C76" i="32" s="1"/>
  <c r="X76" i="32" s="1"/>
  <c r="Y76" i="32" s="1"/>
  <c r="R74" i="32"/>
  <c r="R73" i="32"/>
  <c r="C74" i="32" s="1"/>
  <c r="X74" i="32" s="1"/>
  <c r="Y74" i="32" s="1"/>
  <c r="R72" i="32"/>
  <c r="C73" i="32" s="1"/>
  <c r="X73" i="32" s="1"/>
  <c r="Y73" i="32" s="1"/>
  <c r="R71" i="32"/>
  <c r="C72" i="32" s="1"/>
  <c r="X72" i="32" s="1"/>
  <c r="Y72" i="32" s="1"/>
  <c r="R70" i="31"/>
  <c r="AA70" i="31" s="1"/>
  <c r="R69" i="31"/>
  <c r="R69" i="32"/>
  <c r="AA69" i="32" s="1"/>
  <c r="R68" i="31"/>
  <c r="C69" i="31" s="1"/>
  <c r="X69" i="31" s="1"/>
  <c r="Y69" i="31" s="1"/>
  <c r="R68" i="32"/>
  <c r="C69" i="32" s="1"/>
  <c r="X69" i="32" s="1"/>
  <c r="Y69" i="32" s="1"/>
  <c r="R67" i="31"/>
  <c r="C68" i="31" s="1"/>
  <c r="X68" i="31" s="1"/>
  <c r="Y68" i="31" s="1"/>
  <c r="R67" i="32"/>
  <c r="C68" i="32" s="1"/>
  <c r="X68" i="32" s="1"/>
  <c r="Y68" i="32" s="1"/>
  <c r="R66" i="31"/>
  <c r="C67" i="31" s="1"/>
  <c r="X67" i="31" s="1"/>
  <c r="Y67" i="31" s="1"/>
  <c r="R66" i="32"/>
  <c r="Z66" i="32" s="1"/>
  <c r="R65" i="31"/>
  <c r="C66" i="31" s="1"/>
  <c r="X66" i="31" s="1"/>
  <c r="Y66" i="31" s="1"/>
  <c r="R64" i="31"/>
  <c r="Z64" i="31" s="1"/>
  <c r="R64" i="32"/>
  <c r="C65" i="32" s="1"/>
  <c r="X65" i="32" s="1"/>
  <c r="Y65" i="32" s="1"/>
  <c r="R63" i="31"/>
  <c r="C64" i="31" s="1"/>
  <c r="X64" i="31" s="1"/>
  <c r="Y64" i="31" s="1"/>
  <c r="R63" i="32"/>
  <c r="C64" i="32" s="1"/>
  <c r="X64" i="32" s="1"/>
  <c r="Y64" i="32" s="1"/>
  <c r="R62" i="31"/>
  <c r="C63" i="31" s="1"/>
  <c r="X63" i="31" s="1"/>
  <c r="Y63" i="31" s="1"/>
  <c r="R61" i="32"/>
  <c r="R60" i="31"/>
  <c r="Z60" i="31" s="1"/>
  <c r="R60" i="32"/>
  <c r="C61" i="32" s="1"/>
  <c r="X61" i="32" s="1"/>
  <c r="Y61" i="32" s="1"/>
  <c r="R59" i="31"/>
  <c r="C60" i="31" s="1"/>
  <c r="X60" i="31" s="1"/>
  <c r="Y60" i="31" s="1"/>
  <c r="R59" i="32"/>
  <c r="C60" i="32" s="1"/>
  <c r="X60" i="32" s="1"/>
  <c r="Y60" i="32" s="1"/>
  <c r="R58" i="31"/>
  <c r="C59" i="31" s="1"/>
  <c r="X59" i="31" s="1"/>
  <c r="Y59" i="31" s="1"/>
  <c r="R58" i="32"/>
  <c r="Z58" i="32" s="1"/>
  <c r="R57" i="32"/>
  <c r="C58" i="32" s="1"/>
  <c r="X58" i="32" s="1"/>
  <c r="Y58" i="32" s="1"/>
  <c r="R56" i="31"/>
  <c r="R56" i="32"/>
  <c r="C57" i="32" s="1"/>
  <c r="X57" i="32" s="1"/>
  <c r="Y57" i="32" s="1"/>
  <c r="R55" i="31"/>
  <c r="C56" i="31" s="1"/>
  <c r="X56" i="31" s="1"/>
  <c r="Y56" i="31" s="1"/>
  <c r="R55" i="32"/>
  <c r="C56" i="32" s="1"/>
  <c r="X56" i="32" s="1"/>
  <c r="Y56" i="32" s="1"/>
  <c r="R54" i="31"/>
  <c r="C55" i="31" s="1"/>
  <c r="X55" i="31" s="1"/>
  <c r="Y55" i="31" s="1"/>
  <c r="R53" i="31"/>
  <c r="C54" i="31" s="1"/>
  <c r="X54" i="31" s="1"/>
  <c r="Y54" i="31" s="1"/>
  <c r="R53" i="32"/>
  <c r="C54" i="32" s="1"/>
  <c r="X54" i="32" s="1"/>
  <c r="Y54" i="32" s="1"/>
  <c r="R52" i="31"/>
  <c r="R52" i="32"/>
  <c r="C53" i="32" s="1"/>
  <c r="X53" i="32" s="1"/>
  <c r="Y53" i="32" s="1"/>
  <c r="R51" i="31"/>
  <c r="C52" i="31" s="1"/>
  <c r="X52" i="31" s="1"/>
  <c r="Y52" i="31" s="1"/>
  <c r="R51" i="32"/>
  <c r="C52" i="32" s="1"/>
  <c r="X52" i="32" s="1"/>
  <c r="Y52" i="32" s="1"/>
  <c r="R50" i="31"/>
  <c r="C51" i="31" s="1"/>
  <c r="X51" i="31" s="1"/>
  <c r="Y51" i="31" s="1"/>
  <c r="R50" i="32"/>
  <c r="C51" i="32" s="1"/>
  <c r="X51" i="32" s="1"/>
  <c r="Y51" i="32" s="1"/>
  <c r="R49" i="31"/>
  <c r="C50" i="31" s="1"/>
  <c r="X50" i="31" s="1"/>
  <c r="Y50" i="31" s="1"/>
  <c r="R49" i="32"/>
  <c r="C50" i="32" s="1"/>
  <c r="X50" i="32" s="1"/>
  <c r="Y50" i="32" s="1"/>
  <c r="R48" i="31"/>
  <c r="C49" i="31" s="1"/>
  <c r="X49" i="31" s="1"/>
  <c r="Y49" i="31" s="1"/>
  <c r="R48" i="32"/>
  <c r="C49" i="32" s="1"/>
  <c r="X49" i="32" s="1"/>
  <c r="Y49" i="32" s="1"/>
  <c r="R47" i="31"/>
  <c r="C48" i="31" s="1"/>
  <c r="X48" i="31" s="1"/>
  <c r="Y48" i="31" s="1"/>
  <c r="R47" i="32"/>
  <c r="C48" i="32" s="1"/>
  <c r="X48" i="32" s="1"/>
  <c r="Y48" i="32" s="1"/>
  <c r="R46" i="31"/>
  <c r="C47" i="31" s="1"/>
  <c r="X47" i="31" s="1"/>
  <c r="Y47" i="31" s="1"/>
  <c r="R46" i="32"/>
  <c r="R45" i="31"/>
  <c r="C46" i="31" s="1"/>
  <c r="X46" i="31" s="1"/>
  <c r="Y46" i="31" s="1"/>
  <c r="R45" i="32"/>
  <c r="AA45" i="32" s="1"/>
  <c r="R44" i="31"/>
  <c r="AA44" i="31" s="1"/>
  <c r="R44" i="32"/>
  <c r="C45" i="32" s="1"/>
  <c r="X45" i="32" s="1"/>
  <c r="Y45" i="32" s="1"/>
  <c r="R43" i="31"/>
  <c r="C44" i="31" s="1"/>
  <c r="X44" i="31" s="1"/>
  <c r="Y44" i="31" s="1"/>
  <c r="R43" i="32"/>
  <c r="C44" i="32" s="1"/>
  <c r="X44" i="32" s="1"/>
  <c r="Y44" i="32" s="1"/>
  <c r="R42" i="31"/>
  <c r="C43" i="31" s="1"/>
  <c r="X43" i="31" s="1"/>
  <c r="Y43" i="31" s="1"/>
  <c r="R42" i="32"/>
  <c r="R41" i="31"/>
  <c r="C42" i="31" s="1"/>
  <c r="X42" i="31" s="1"/>
  <c r="Y42" i="31" s="1"/>
  <c r="R41" i="32"/>
  <c r="C42" i="32" s="1"/>
  <c r="X42" i="32" s="1"/>
  <c r="Y42" i="32" s="1"/>
  <c r="R40" i="31"/>
  <c r="AA40" i="31" s="1"/>
  <c r="R40" i="32"/>
  <c r="C41" i="32" s="1"/>
  <c r="X41" i="32" s="1"/>
  <c r="Y41" i="32" s="1"/>
  <c r="R39" i="31"/>
  <c r="C40" i="31" s="1"/>
  <c r="X40" i="31" s="1"/>
  <c r="Y40" i="31" s="1"/>
  <c r="R39" i="32"/>
  <c r="C40" i="32" s="1"/>
  <c r="X40" i="32" s="1"/>
  <c r="Y40" i="32" s="1"/>
  <c r="R38" i="31"/>
  <c r="C39" i="31" s="1"/>
  <c r="X39" i="31" s="1"/>
  <c r="Y39" i="31" s="1"/>
  <c r="R38" i="32"/>
  <c r="AA38" i="32" s="1"/>
  <c r="R37" i="31"/>
  <c r="C38" i="31" s="1"/>
  <c r="X38" i="31" s="1"/>
  <c r="Y38" i="31" s="1"/>
  <c r="R37" i="32"/>
  <c r="C38" i="32" s="1"/>
  <c r="X38" i="32" s="1"/>
  <c r="Y38" i="32" s="1"/>
  <c r="R36" i="31"/>
  <c r="R36" i="32"/>
  <c r="C37" i="32" s="1"/>
  <c r="X37" i="32" s="1"/>
  <c r="Y37" i="32" s="1"/>
  <c r="R35" i="31"/>
  <c r="C36" i="31" s="1"/>
  <c r="X36" i="31" s="1"/>
  <c r="Y36" i="31" s="1"/>
  <c r="R35" i="32"/>
  <c r="C36" i="32" s="1"/>
  <c r="X36" i="32" s="1"/>
  <c r="Y36" i="32" s="1"/>
  <c r="R34" i="31"/>
  <c r="C35" i="31" s="1"/>
  <c r="X35" i="31" s="1"/>
  <c r="Y35" i="31" s="1"/>
  <c r="R34" i="32"/>
  <c r="Z34" i="32" s="1"/>
  <c r="R33" i="31"/>
  <c r="C34" i="31" s="1"/>
  <c r="X34" i="31" s="1"/>
  <c r="Y34" i="31" s="1"/>
  <c r="R33" i="32"/>
  <c r="C34" i="32" s="1"/>
  <c r="X34" i="32" s="1"/>
  <c r="Y34" i="32" s="1"/>
  <c r="R32" i="31"/>
  <c r="R31" i="31"/>
  <c r="C32" i="31" s="1"/>
  <c r="X32" i="31" s="1"/>
  <c r="Y32" i="31" s="1"/>
  <c r="R31" i="32"/>
  <c r="C32" i="32" s="1"/>
  <c r="X32" i="32" s="1"/>
  <c r="Y32" i="32" s="1"/>
  <c r="R30" i="31"/>
  <c r="C31" i="31" s="1"/>
  <c r="X31" i="31" s="1"/>
  <c r="Y31" i="31" s="1"/>
  <c r="R30" i="32"/>
  <c r="Z30" i="32" s="1"/>
  <c r="R29" i="32"/>
  <c r="AA29" i="32" s="1"/>
  <c r="R28" i="31"/>
  <c r="Z28" i="31" s="1"/>
  <c r="R28" i="32"/>
  <c r="C29" i="32" s="1"/>
  <c r="X29" i="32" s="1"/>
  <c r="Y29" i="32" s="1"/>
  <c r="R27" i="31"/>
  <c r="C28" i="31" s="1"/>
  <c r="X28" i="31" s="1"/>
  <c r="Y28" i="31" s="1"/>
  <c r="R27" i="32"/>
  <c r="C28" i="32" s="1"/>
  <c r="X28" i="32" s="1"/>
  <c r="Y28" i="32" s="1"/>
  <c r="R26" i="31"/>
  <c r="C27" i="31" s="1"/>
  <c r="X27" i="31" s="1"/>
  <c r="Y27" i="31" s="1"/>
  <c r="R26" i="32"/>
  <c r="AA26" i="32" s="1"/>
  <c r="R25" i="32"/>
  <c r="C26" i="32" s="1"/>
  <c r="X26" i="32" s="1"/>
  <c r="Y26" i="32" s="1"/>
  <c r="R25" i="31"/>
  <c r="C26" i="31" s="1"/>
  <c r="X26" i="31" s="1"/>
  <c r="Y26" i="31" s="1"/>
  <c r="R24" i="31"/>
  <c r="C25" i="31" s="1"/>
  <c r="X25" i="31" s="1"/>
  <c r="Y25" i="31" s="1"/>
  <c r="R24" i="32"/>
  <c r="C25" i="32" s="1"/>
  <c r="X25" i="32" s="1"/>
  <c r="Y25" i="32" s="1"/>
  <c r="R23" i="31"/>
  <c r="C24" i="31" s="1"/>
  <c r="X24" i="31" s="1"/>
  <c r="Y24" i="31" s="1"/>
  <c r="R22" i="31"/>
  <c r="C23" i="31" s="1"/>
  <c r="X23" i="31" s="1"/>
  <c r="Y23" i="31" s="1"/>
  <c r="W22" i="31"/>
  <c r="R21" i="31"/>
  <c r="C22" i="31" s="1"/>
  <c r="X22" i="31" s="1"/>
  <c r="Y22" i="31" s="1"/>
  <c r="R21" i="32"/>
  <c r="AA21" i="32" s="1"/>
  <c r="V21" i="32"/>
  <c r="R20" i="31"/>
  <c r="C21" i="31" s="1"/>
  <c r="X21" i="31" s="1"/>
  <c r="Y21" i="31" s="1"/>
  <c r="R19" i="31"/>
  <c r="C20" i="31" s="1"/>
  <c r="X20" i="31" s="1"/>
  <c r="Y20" i="31" s="1"/>
  <c r="R19" i="32"/>
  <c r="C20" i="32" s="1"/>
  <c r="X20" i="32" s="1"/>
  <c r="Y20" i="32" s="1"/>
  <c r="V19" i="33"/>
  <c r="V20" i="33" s="1"/>
  <c r="W18" i="31"/>
  <c r="R18" i="31"/>
  <c r="Z18" i="31" s="1"/>
  <c r="R18" i="32"/>
  <c r="C19" i="32" s="1"/>
  <c r="X19" i="32" s="1"/>
  <c r="Y19" i="32" s="1"/>
  <c r="V18" i="33"/>
  <c r="R17" i="31"/>
  <c r="AA17" i="31" s="1"/>
  <c r="W17" i="31"/>
  <c r="R17" i="32"/>
  <c r="C18" i="32" s="1"/>
  <c r="X18" i="32" s="1"/>
  <c r="Y18" i="32" s="1"/>
  <c r="W17" i="32"/>
  <c r="R16" i="31"/>
  <c r="AA16" i="31" s="1"/>
  <c r="V16" i="33"/>
  <c r="V17" i="33" s="1"/>
  <c r="V15" i="31"/>
  <c r="R15" i="31"/>
  <c r="Z15" i="31" s="1"/>
  <c r="R15" i="32"/>
  <c r="C16" i="32" s="1"/>
  <c r="X16" i="32" s="1"/>
  <c r="Y16" i="32" s="1"/>
  <c r="V15" i="32"/>
  <c r="R14" i="31"/>
  <c r="C15" i="31" s="1"/>
  <c r="X15" i="31" s="1"/>
  <c r="Y15" i="31" s="1"/>
  <c r="W14" i="31"/>
  <c r="W14" i="33"/>
  <c r="R13" i="31"/>
  <c r="C14" i="31" s="1"/>
  <c r="X14" i="31" s="1"/>
  <c r="Y14" i="31" s="1"/>
  <c r="V13" i="31"/>
  <c r="R13" i="32"/>
  <c r="Z13" i="32" s="1"/>
  <c r="V13" i="33"/>
  <c r="V14" i="33" s="1"/>
  <c r="V15" i="33" s="1"/>
  <c r="R12" i="31"/>
  <c r="C13" i="31" s="1"/>
  <c r="X13" i="31" s="1"/>
  <c r="Y13" i="31" s="1"/>
  <c r="R11" i="31"/>
  <c r="C12" i="31" s="1"/>
  <c r="X12" i="31" s="1"/>
  <c r="Y12" i="31" s="1"/>
  <c r="R11" i="32"/>
  <c r="C12" i="32" s="1"/>
  <c r="X12" i="32" s="1"/>
  <c r="Y12" i="32" s="1"/>
  <c r="V11" i="32"/>
  <c r="H4" i="33"/>
  <c r="R10" i="32"/>
  <c r="AA10" i="32" s="1"/>
  <c r="W10" i="32"/>
  <c r="R10" i="31"/>
  <c r="C11" i="31" s="1"/>
  <c r="X11" i="31" s="1"/>
  <c r="Y11" i="31" s="1"/>
  <c r="V9" i="31"/>
  <c r="R9" i="31"/>
  <c r="V9" i="32"/>
  <c r="R9" i="33"/>
  <c r="W19" i="31"/>
  <c r="H4" i="31"/>
  <c r="V20" i="31"/>
  <c r="W21" i="31"/>
  <c r="V10" i="31"/>
  <c r="V12" i="31"/>
  <c r="R9" i="32"/>
  <c r="AA9" i="32" s="1"/>
  <c r="V12" i="32"/>
  <c r="W9" i="33"/>
  <c r="V21" i="33"/>
  <c r="V9" i="33"/>
  <c r="V10" i="33" s="1"/>
  <c r="AA9" i="31"/>
  <c r="C10" i="31"/>
  <c r="X10" i="31" s="1"/>
  <c r="T9" i="17"/>
  <c r="H4" i="17" s="1"/>
  <c r="G5" i="17"/>
  <c r="C5" i="17"/>
  <c r="D4" i="17"/>
  <c r="C10" i="17"/>
  <c r="E5" i="17"/>
  <c r="Z12" i="32"/>
  <c r="AA12" i="32"/>
  <c r="C13" i="32"/>
  <c r="X13" i="32" s="1"/>
  <c r="Y13" i="32" s="1"/>
  <c r="V14" i="32"/>
  <c r="W14" i="32"/>
  <c r="AA37" i="32"/>
  <c r="Z37" i="32"/>
  <c r="AA15" i="31"/>
  <c r="Z16" i="31"/>
  <c r="Z17" i="31"/>
  <c r="AA18" i="31"/>
  <c r="Z24" i="31"/>
  <c r="Z32" i="31"/>
  <c r="AA32" i="31"/>
  <c r="Z44" i="31"/>
  <c r="AA48" i="31"/>
  <c r="C16" i="31"/>
  <c r="X16" i="31" s="1"/>
  <c r="Y16" i="31" s="1"/>
  <c r="Z19" i="31"/>
  <c r="AA19" i="31"/>
  <c r="Z20" i="31"/>
  <c r="AA25" i="31"/>
  <c r="Z25" i="31"/>
  <c r="AA29" i="31"/>
  <c r="Z29" i="31"/>
  <c r="Z33" i="31"/>
  <c r="AA41" i="31"/>
  <c r="AA45" i="31"/>
  <c r="Z45" i="31"/>
  <c r="AA65" i="31"/>
  <c r="Z65" i="31"/>
  <c r="Z11" i="31"/>
  <c r="AA13" i="31"/>
  <c r="AA21" i="31"/>
  <c r="AA26" i="31"/>
  <c r="Z26" i="31"/>
  <c r="AA30" i="31"/>
  <c r="Z30" i="31"/>
  <c r="Z34" i="31"/>
  <c r="AA42" i="31"/>
  <c r="Z42" i="31"/>
  <c r="AA46" i="31"/>
  <c r="AA50" i="31"/>
  <c r="Z50" i="31"/>
  <c r="AA54" i="31"/>
  <c r="Z54" i="31"/>
  <c r="AA58" i="31"/>
  <c r="Z58" i="31"/>
  <c r="Z62" i="31"/>
  <c r="AA66" i="31"/>
  <c r="C11" i="32"/>
  <c r="X11" i="32" s="1"/>
  <c r="Y11" i="32" s="1"/>
  <c r="V20" i="32"/>
  <c r="W20" i="32"/>
  <c r="Z53" i="32"/>
  <c r="AA86" i="32"/>
  <c r="C99" i="32"/>
  <c r="X99" i="32" s="1"/>
  <c r="Y99" i="32" s="1"/>
  <c r="Z106" i="32"/>
  <c r="C107" i="32"/>
  <c r="X107" i="32" s="1"/>
  <c r="Y107" i="32" s="1"/>
  <c r="AA36" i="31"/>
  <c r="Z36" i="31"/>
  <c r="AA52" i="31"/>
  <c r="Z52" i="31"/>
  <c r="AA56" i="31"/>
  <c r="Z56" i="31"/>
  <c r="AA60" i="31"/>
  <c r="AA64" i="31"/>
  <c r="AA69" i="31"/>
  <c r="Z69" i="31"/>
  <c r="C70" i="31"/>
  <c r="X70" i="31" s="1"/>
  <c r="Y70" i="31" s="1"/>
  <c r="AA101" i="32"/>
  <c r="W19" i="32"/>
  <c r="Z10" i="31"/>
  <c r="W11" i="31"/>
  <c r="AA37" i="31"/>
  <c r="AA49" i="31"/>
  <c r="AA53" i="31"/>
  <c r="Z53" i="31"/>
  <c r="AA57" i="31"/>
  <c r="Z57" i="31"/>
  <c r="AA61" i="31"/>
  <c r="Z61" i="31"/>
  <c r="Z14" i="31"/>
  <c r="C18" i="31"/>
  <c r="X18" i="31" s="1"/>
  <c r="Y18" i="31" s="1"/>
  <c r="AA22" i="31"/>
  <c r="Z23" i="31"/>
  <c r="AA23" i="31"/>
  <c r="Z27" i="31"/>
  <c r="C29" i="31"/>
  <c r="X29" i="31" s="1"/>
  <c r="Y29" i="31" s="1"/>
  <c r="AA31" i="31"/>
  <c r="C33" i="31"/>
  <c r="X33" i="31" s="1"/>
  <c r="Y33" i="31" s="1"/>
  <c r="Z35" i="31"/>
  <c r="C37" i="31"/>
  <c r="X37" i="31" s="1"/>
  <c r="Y37" i="31" s="1"/>
  <c r="Z39" i="31"/>
  <c r="C41" i="31"/>
  <c r="X41" i="31" s="1"/>
  <c r="Y41" i="31" s="1"/>
  <c r="Z43" i="31"/>
  <c r="AA43" i="31"/>
  <c r="C45" i="31"/>
  <c r="X45" i="31" s="1"/>
  <c r="Y45" i="31" s="1"/>
  <c r="Z47" i="31"/>
  <c r="AA47" i="31"/>
  <c r="Z51" i="31"/>
  <c r="AA51" i="31"/>
  <c r="C53" i="31"/>
  <c r="X53" i="31" s="1"/>
  <c r="Y53" i="31" s="1"/>
  <c r="AA55" i="31"/>
  <c r="C57" i="31"/>
  <c r="X57" i="31" s="1"/>
  <c r="Y57" i="31" s="1"/>
  <c r="Z59" i="31"/>
  <c r="AA59" i="31"/>
  <c r="C61" i="31"/>
  <c r="X61" i="31" s="1"/>
  <c r="Y61" i="31" s="1"/>
  <c r="Z63" i="31"/>
  <c r="AA63" i="31"/>
  <c r="C65" i="31"/>
  <c r="X65" i="31" s="1"/>
  <c r="Y65" i="31" s="1"/>
  <c r="Z67" i="31"/>
  <c r="AA67" i="31"/>
  <c r="H4" i="32"/>
  <c r="V16" i="32"/>
  <c r="W16" i="32"/>
  <c r="AA18" i="32"/>
  <c r="Z18" i="32"/>
  <c r="W22" i="32"/>
  <c r="V22" i="32"/>
  <c r="Z69" i="32"/>
  <c r="C70" i="32"/>
  <c r="X70" i="32" s="1"/>
  <c r="Y70" i="32" s="1"/>
  <c r="AA77" i="32"/>
  <c r="Z77" i="32"/>
  <c r="C78" i="32"/>
  <c r="X78" i="32" s="1"/>
  <c r="Y78" i="32" s="1"/>
  <c r="AA15" i="32"/>
  <c r="C27" i="32"/>
  <c r="X27" i="32" s="1"/>
  <c r="Y27" i="32" s="1"/>
  <c r="Z27" i="32"/>
  <c r="C39" i="32"/>
  <c r="X39" i="32" s="1"/>
  <c r="Y39" i="32" s="1"/>
  <c r="AA42" i="32"/>
  <c r="Z42" i="32"/>
  <c r="C43" i="32"/>
  <c r="X43" i="32" s="1"/>
  <c r="Y43" i="32" s="1"/>
  <c r="AA47" i="32"/>
  <c r="Z47" i="32"/>
  <c r="AA54" i="32"/>
  <c r="Z54" i="32"/>
  <c r="C55" i="32"/>
  <c r="X55" i="32" s="1"/>
  <c r="Y55" i="32" s="1"/>
  <c r="AA58" i="32"/>
  <c r="C59" i="32"/>
  <c r="X59" i="32" s="1"/>
  <c r="Y59" i="32" s="1"/>
  <c r="AA59" i="32"/>
  <c r="Z59" i="32"/>
  <c r="AA63" i="32"/>
  <c r="Z63" i="32"/>
  <c r="AA70" i="32"/>
  <c r="Z70" i="32"/>
  <c r="C71" i="32"/>
  <c r="X71" i="32" s="1"/>
  <c r="Y71" i="32" s="1"/>
  <c r="AA78" i="32"/>
  <c r="Z78" i="32"/>
  <c r="C79" i="32"/>
  <c r="X79" i="32" s="1"/>
  <c r="Y79" i="32" s="1"/>
  <c r="AA91" i="32"/>
  <c r="Z91" i="32"/>
  <c r="AA102" i="32"/>
  <c r="Z102" i="32"/>
  <c r="C103" i="32"/>
  <c r="X103" i="32" s="1"/>
  <c r="Y103" i="32" s="1"/>
  <c r="AA68" i="31"/>
  <c r="AA14" i="32"/>
  <c r="Z14" i="32"/>
  <c r="C15" i="32"/>
  <c r="X15" i="32" s="1"/>
  <c r="Y15" i="32" s="1"/>
  <c r="C30" i="32"/>
  <c r="X30" i="32" s="1"/>
  <c r="Y30" i="32" s="1"/>
  <c r="AA61" i="32"/>
  <c r="Z61" i="32"/>
  <c r="C62" i="32"/>
  <c r="X62" i="32" s="1"/>
  <c r="Y62" i="32" s="1"/>
  <c r="AA83" i="32"/>
  <c r="Z83" i="32"/>
  <c r="Z87" i="32"/>
  <c r="C91" i="32"/>
  <c r="X91" i="32" s="1"/>
  <c r="Y91" i="32" s="1"/>
  <c r="AA93" i="32"/>
  <c r="Z93" i="32"/>
  <c r="C94" i="32"/>
  <c r="X94" i="32" s="1"/>
  <c r="Y94" i="32" s="1"/>
  <c r="Z96" i="32"/>
  <c r="C97" i="32"/>
  <c r="X97" i="32" s="1"/>
  <c r="Y97" i="32" s="1"/>
  <c r="AA13" i="32"/>
  <c r="C14" i="32"/>
  <c r="X14" i="32" s="1"/>
  <c r="Y14" i="32" s="1"/>
  <c r="C22" i="32"/>
  <c r="X22" i="32" s="1"/>
  <c r="Y22" i="32" s="1"/>
  <c r="AA22" i="32"/>
  <c r="Z22" i="32"/>
  <c r="C23" i="32"/>
  <c r="AA30" i="32"/>
  <c r="C31" i="32"/>
  <c r="X31" i="32" s="1"/>
  <c r="Y31" i="32" s="1"/>
  <c r="AA34" i="32"/>
  <c r="C35" i="32"/>
  <c r="X35" i="32" s="1"/>
  <c r="Y35" i="32" s="1"/>
  <c r="Z35" i="32"/>
  <c r="AA39" i="32"/>
  <c r="AA46" i="32"/>
  <c r="Z46" i="32"/>
  <c r="C47" i="32"/>
  <c r="X47" i="32" s="1"/>
  <c r="Y47" i="32" s="1"/>
  <c r="AA50" i="32"/>
  <c r="Z50" i="32"/>
  <c r="AA51" i="32"/>
  <c r="AA62" i="32"/>
  <c r="Z62" i="32"/>
  <c r="C63" i="32"/>
  <c r="X63" i="32" s="1"/>
  <c r="Y63" i="32" s="1"/>
  <c r="AA66" i="32"/>
  <c r="C67" i="32"/>
  <c r="X67" i="32" s="1"/>
  <c r="Y67" i="32" s="1"/>
  <c r="AA67" i="32"/>
  <c r="Z71" i="32"/>
  <c r="Z74" i="32"/>
  <c r="AA74" i="32"/>
  <c r="C75" i="32"/>
  <c r="X75" i="32" s="1"/>
  <c r="Y75" i="32" s="1"/>
  <c r="AA75" i="32"/>
  <c r="Z75" i="32"/>
  <c r="AA79" i="32"/>
  <c r="Z79" i="32"/>
  <c r="AA82" i="32"/>
  <c r="Z82" i="32"/>
  <c r="C83" i="32"/>
  <c r="X83" i="32" s="1"/>
  <c r="Y83" i="32" s="1"/>
  <c r="AA85" i="32"/>
  <c r="Z85" i="32"/>
  <c r="C86" i="32"/>
  <c r="X86" i="32" s="1"/>
  <c r="Y86" i="32" s="1"/>
  <c r="C95" i="32"/>
  <c r="X95" i="32" s="1"/>
  <c r="Y95" i="32" s="1"/>
  <c r="AA99" i="32"/>
  <c r="Z99" i="32"/>
  <c r="AA107" i="32"/>
  <c r="Z107" i="32"/>
  <c r="AA16" i="32"/>
  <c r="Z16" i="32"/>
  <c r="AA17" i="32"/>
  <c r="Z17" i="32"/>
  <c r="Z28" i="32"/>
  <c r="AA32" i="32"/>
  <c r="Z32" i="32"/>
  <c r="Z36" i="32"/>
  <c r="AA36" i="32"/>
  <c r="Z40" i="32"/>
  <c r="AA40" i="32"/>
  <c r="Z44" i="32"/>
  <c r="AA44" i="32"/>
  <c r="AA48" i="32"/>
  <c r="Z52" i="32"/>
  <c r="AA52" i="32"/>
  <c r="Z56" i="32"/>
  <c r="AA56" i="32"/>
  <c r="Z60" i="32"/>
  <c r="AA60" i="32"/>
  <c r="AA64" i="32"/>
  <c r="Z64" i="32"/>
  <c r="Z72" i="32"/>
  <c r="AA72" i="32"/>
  <c r="AA76" i="32"/>
  <c r="AA80" i="32"/>
  <c r="Z80" i="32"/>
  <c r="Z84" i="32"/>
  <c r="Z88" i="32"/>
  <c r="AA88" i="32"/>
  <c r="Z92" i="32"/>
  <c r="AA92" i="32"/>
  <c r="AA95" i="32"/>
  <c r="Z95" i="32"/>
  <c r="Z100" i="32"/>
  <c r="AA100" i="32"/>
  <c r="AA103" i="32"/>
  <c r="Z103" i="32"/>
  <c r="AA104" i="32"/>
  <c r="Z11" i="32"/>
  <c r="AA11" i="32"/>
  <c r="AA19" i="32"/>
  <c r="Z20" i="32"/>
  <c r="AA20" i="32"/>
  <c r="Z24" i="32"/>
  <c r="AA24" i="32"/>
  <c r="AA25" i="32"/>
  <c r="Z25" i="32"/>
  <c r="AA33" i="32"/>
  <c r="Z33" i="32"/>
  <c r="AA41" i="32"/>
  <c r="Z41" i="32"/>
  <c r="AA49" i="32"/>
  <c r="Z49" i="32"/>
  <c r="AA57" i="32"/>
  <c r="Z57" i="32"/>
  <c r="AA65" i="32"/>
  <c r="Z65" i="32"/>
  <c r="AA73" i="32"/>
  <c r="Z73" i="32"/>
  <c r="AA81" i="32"/>
  <c r="Z89" i="32"/>
  <c r="AA97" i="32"/>
  <c r="Z97" i="32"/>
  <c r="AA105" i="32"/>
  <c r="Z105" i="32"/>
  <c r="C71" i="31" l="1"/>
  <c r="Z70" i="31"/>
  <c r="AA108" i="32"/>
  <c r="Z104" i="32"/>
  <c r="C102" i="32"/>
  <c r="X102" i="32" s="1"/>
  <c r="Y102" i="32" s="1"/>
  <c r="Z98" i="32"/>
  <c r="Z94" i="32"/>
  <c r="AA90" i="32"/>
  <c r="AA89" i="32"/>
  <c r="AA87" i="32"/>
  <c r="C87" i="32"/>
  <c r="X87" i="32" s="1"/>
  <c r="Y87" i="32" s="1"/>
  <c r="AA84" i="32"/>
  <c r="Z81" i="32"/>
  <c r="Z76" i="32"/>
  <c r="AA71" i="32"/>
  <c r="Z68" i="31"/>
  <c r="AA68" i="32"/>
  <c r="Z68" i="32"/>
  <c r="Z67" i="32"/>
  <c r="Z66" i="31"/>
  <c r="AA62" i="31"/>
  <c r="Z55" i="31"/>
  <c r="Z55" i="32"/>
  <c r="AA55" i="32"/>
  <c r="AA53" i="32"/>
  <c r="Z51" i="32"/>
  <c r="Z49" i="31"/>
  <c r="Z48" i="31"/>
  <c r="Z48" i="32"/>
  <c r="Z46" i="31"/>
  <c r="C46" i="32"/>
  <c r="X46" i="32" s="1"/>
  <c r="Y46" i="32" s="1"/>
  <c r="Z45" i="32"/>
  <c r="AA43" i="32"/>
  <c r="Z43" i="32"/>
  <c r="Z41" i="31"/>
  <c r="Z40" i="31"/>
  <c r="AA39" i="31"/>
  <c r="Z39" i="32"/>
  <c r="Z38" i="31"/>
  <c r="AA38" i="31"/>
  <c r="Z38" i="32"/>
  <c r="Z37" i="31"/>
  <c r="AA35" i="31"/>
  <c r="AA35" i="32"/>
  <c r="AA34" i="31"/>
  <c r="AA33" i="31"/>
  <c r="Z31" i="31"/>
  <c r="AA31" i="32"/>
  <c r="Z31" i="32"/>
  <c r="Z29" i="32"/>
  <c r="AA28" i="31"/>
  <c r="AA28" i="32"/>
  <c r="AA27" i="31"/>
  <c r="AA27" i="32"/>
  <c r="Z26" i="32"/>
  <c r="AA24" i="31"/>
  <c r="X23" i="32"/>
  <c r="Y23" i="32" s="1"/>
  <c r="K23" i="32"/>
  <c r="M23" i="32" s="1"/>
  <c r="R23" i="32" s="1"/>
  <c r="D4" i="32" s="1"/>
  <c r="P2" i="32" s="1"/>
  <c r="Z22" i="31"/>
  <c r="Z21" i="31"/>
  <c r="Z21" i="32"/>
  <c r="AA20" i="31"/>
  <c r="Z19" i="32"/>
  <c r="C19" i="31"/>
  <c r="X19" i="31" s="1"/>
  <c r="Y19" i="31" s="1"/>
  <c r="C17" i="31"/>
  <c r="X17" i="31" s="1"/>
  <c r="Y17" i="31" s="1"/>
  <c r="Z15" i="32"/>
  <c r="AA14" i="31"/>
  <c r="P5" i="33"/>
  <c r="Z13" i="31"/>
  <c r="AA12" i="31"/>
  <c r="Z12" i="31"/>
  <c r="AA11" i="31"/>
  <c r="Z10" i="32"/>
  <c r="AA10" i="31"/>
  <c r="Z9" i="31"/>
  <c r="C5" i="32"/>
  <c r="G5" i="32"/>
  <c r="AA9" i="33"/>
  <c r="Z9" i="33"/>
  <c r="C10" i="33"/>
  <c r="P5" i="31"/>
  <c r="C10" i="32"/>
  <c r="X10" i="32" s="1"/>
  <c r="Z9" i="32"/>
  <c r="E5" i="32"/>
  <c r="L5" i="33"/>
  <c r="I5" i="17"/>
  <c r="P5" i="32"/>
  <c r="L4" i="17"/>
  <c r="P4" i="17"/>
  <c r="X71" i="31" l="1"/>
  <c r="Y71" i="31" s="1"/>
  <c r="K71" i="31"/>
  <c r="M71" i="31" s="1"/>
  <c r="R71" i="31" s="1"/>
  <c r="X10" i="33"/>
  <c r="K10" i="33"/>
  <c r="M10" i="33" s="1"/>
  <c r="R10" i="33" s="1"/>
  <c r="C24" i="32"/>
  <c r="X24" i="32" s="1"/>
  <c r="Y24" i="32" s="1"/>
  <c r="P4" i="32" s="1"/>
  <c r="AA23" i="32"/>
  <c r="AA8" i="32" s="1"/>
  <c r="Z23" i="32"/>
  <c r="Z8" i="32"/>
  <c r="I5" i="32"/>
  <c r="Z71" i="31" l="1"/>
  <c r="AA71" i="31"/>
  <c r="C72" i="31"/>
  <c r="C11" i="33"/>
  <c r="Z10" i="33"/>
  <c r="AA10" i="33"/>
  <c r="L4" i="32"/>
  <c r="X72" i="31" l="1"/>
  <c r="Y72" i="31" s="1"/>
  <c r="K72" i="31"/>
  <c r="M72" i="31" s="1"/>
  <c r="R72" i="31" s="1"/>
  <c r="X11" i="33"/>
  <c r="Y11" i="33" s="1"/>
  <c r="K11" i="33"/>
  <c r="M11" i="33" s="1"/>
  <c r="R11" i="33" s="1"/>
  <c r="C73" i="31" l="1"/>
  <c r="Z72" i="31"/>
  <c r="AA72" i="31"/>
  <c r="C12" i="33"/>
  <c r="AA11" i="33"/>
  <c r="Z11" i="33"/>
  <c r="X73" i="31" l="1"/>
  <c r="Y73" i="31" s="1"/>
  <c r="K73" i="31"/>
  <c r="M73" i="31" s="1"/>
  <c r="R73" i="31" s="1"/>
  <c r="X12" i="33"/>
  <c r="Y12" i="33" s="1"/>
  <c r="K12" i="33"/>
  <c r="M12" i="33" s="1"/>
  <c r="R12" i="33" s="1"/>
  <c r="AA73" i="31" l="1"/>
  <c r="Z73" i="31"/>
  <c r="C74" i="31"/>
  <c r="C13" i="33"/>
  <c r="AA12" i="33"/>
  <c r="Z12" i="33"/>
  <c r="X74" i="31" l="1"/>
  <c r="Y74" i="31" s="1"/>
  <c r="K74" i="31"/>
  <c r="M74" i="31" s="1"/>
  <c r="R74" i="31" s="1"/>
  <c r="X13" i="33"/>
  <c r="Y13" i="33" s="1"/>
  <c r="K13" i="33"/>
  <c r="M13" i="33" s="1"/>
  <c r="R13" i="33" s="1"/>
  <c r="Z74" i="31" l="1"/>
  <c r="C75" i="31"/>
  <c r="AA74" i="31"/>
  <c r="C14" i="33"/>
  <c r="AA13" i="33"/>
  <c r="Z13" i="33"/>
  <c r="X75" i="31" l="1"/>
  <c r="Y75" i="31" s="1"/>
  <c r="K75" i="31"/>
  <c r="M75" i="31" s="1"/>
  <c r="R75" i="31" s="1"/>
  <c r="X14" i="33"/>
  <c r="Y14" i="33" s="1"/>
  <c r="K14" i="33"/>
  <c r="M14" i="33" s="1"/>
  <c r="R14" i="33" s="1"/>
  <c r="C76" i="31" l="1"/>
  <c r="Z75" i="31"/>
  <c r="AA75" i="31"/>
  <c r="C15" i="33"/>
  <c r="Z14" i="33"/>
  <c r="AA14" i="33"/>
  <c r="X76" i="31" l="1"/>
  <c r="Y76" i="31" s="1"/>
  <c r="K76" i="31"/>
  <c r="M76" i="31" s="1"/>
  <c r="R76" i="31" s="1"/>
  <c r="X15" i="33"/>
  <c r="Y15" i="33" s="1"/>
  <c r="K15" i="33"/>
  <c r="M15" i="33" s="1"/>
  <c r="R15" i="33" s="1"/>
  <c r="C77" i="31" l="1"/>
  <c r="Z76" i="31"/>
  <c r="AA76" i="31"/>
  <c r="C16" i="33"/>
  <c r="AA15" i="33"/>
  <c r="Z15" i="33"/>
  <c r="X77" i="31" l="1"/>
  <c r="Y77" i="31" s="1"/>
  <c r="K77" i="31"/>
  <c r="M77" i="31" s="1"/>
  <c r="R77" i="31" s="1"/>
  <c r="X16" i="33"/>
  <c r="Y16" i="33" s="1"/>
  <c r="K16" i="33"/>
  <c r="M16" i="33" s="1"/>
  <c r="R16" i="33" s="1"/>
  <c r="C78" i="31" l="1"/>
  <c r="Z77" i="31"/>
  <c r="AA77" i="31"/>
  <c r="C17" i="33"/>
  <c r="AA16" i="33"/>
  <c r="Z16" i="33"/>
  <c r="X78" i="31" l="1"/>
  <c r="Y78" i="31" s="1"/>
  <c r="K78" i="31"/>
  <c r="M78" i="31" s="1"/>
  <c r="R78" i="31" s="1"/>
  <c r="X17" i="33"/>
  <c r="Y17" i="33" s="1"/>
  <c r="K17" i="33"/>
  <c r="M17" i="33" s="1"/>
  <c r="R17" i="33" s="1"/>
  <c r="Z78" i="31" l="1"/>
  <c r="AA78" i="31"/>
  <c r="C79" i="31"/>
  <c r="C18" i="33"/>
  <c r="Z17" i="33"/>
  <c r="AA17" i="33"/>
  <c r="X79" i="31" l="1"/>
  <c r="Y79" i="31" s="1"/>
  <c r="K79" i="31"/>
  <c r="M79" i="31" s="1"/>
  <c r="R79" i="31" s="1"/>
  <c r="X18" i="33"/>
  <c r="Y18" i="33" s="1"/>
  <c r="K18" i="33"/>
  <c r="M18" i="33" s="1"/>
  <c r="R18" i="33" s="1"/>
  <c r="C80" i="31" l="1"/>
  <c r="Z79" i="31"/>
  <c r="AA79" i="31"/>
  <c r="C19" i="33"/>
  <c r="Z18" i="33"/>
  <c r="AA18" i="33"/>
  <c r="X80" i="31" l="1"/>
  <c r="Y80" i="31" s="1"/>
  <c r="K80" i="31"/>
  <c r="M80" i="31" s="1"/>
  <c r="R80" i="31" s="1"/>
  <c r="X19" i="33"/>
  <c r="Y19" i="33" s="1"/>
  <c r="K19" i="33"/>
  <c r="M19" i="33" s="1"/>
  <c r="R19" i="33" s="1"/>
  <c r="C81" i="31" l="1"/>
  <c r="AA80" i="31"/>
  <c r="Z80" i="31"/>
  <c r="C20" i="33"/>
  <c r="Z19" i="33"/>
  <c r="AA19" i="33"/>
  <c r="X81" i="31" l="1"/>
  <c r="Y81" i="31" s="1"/>
  <c r="K81" i="31"/>
  <c r="M81" i="31" s="1"/>
  <c r="R81" i="31" s="1"/>
  <c r="X20" i="33"/>
  <c r="Y20" i="33" s="1"/>
  <c r="K20" i="33"/>
  <c r="M20" i="33" s="1"/>
  <c r="R20" i="33" s="1"/>
  <c r="C82" i="31" l="1"/>
  <c r="Z81" i="31"/>
  <c r="AA81" i="31"/>
  <c r="C21" i="33"/>
  <c r="AA20" i="33"/>
  <c r="Z20" i="33"/>
  <c r="X82" i="31" l="1"/>
  <c r="Y82" i="31" s="1"/>
  <c r="K82" i="31"/>
  <c r="M82" i="31" s="1"/>
  <c r="R82" i="31" s="1"/>
  <c r="X21" i="33"/>
  <c r="Y21" i="33" s="1"/>
  <c r="K21" i="33"/>
  <c r="M21" i="33" s="1"/>
  <c r="R21" i="33" s="1"/>
  <c r="AA82" i="31" l="1"/>
  <c r="Z82" i="31"/>
  <c r="C83" i="31"/>
  <c r="C22" i="33"/>
  <c r="Z21" i="33"/>
  <c r="AA21" i="33"/>
  <c r="X83" i="31" l="1"/>
  <c r="Y83" i="31" s="1"/>
  <c r="K83" i="31"/>
  <c r="M83" i="31" s="1"/>
  <c r="R83" i="31" s="1"/>
  <c r="X22" i="33"/>
  <c r="Y22" i="33" s="1"/>
  <c r="K22" i="33"/>
  <c r="M22" i="33" s="1"/>
  <c r="R22" i="33" s="1"/>
  <c r="C84" i="31" l="1"/>
  <c r="Z83" i="31"/>
  <c r="AA83" i="31"/>
  <c r="C23" i="33"/>
  <c r="AA22" i="33"/>
  <c r="Z22" i="33"/>
  <c r="X84" i="31" l="1"/>
  <c r="Y84" i="31" s="1"/>
  <c r="K84" i="31"/>
  <c r="M84" i="31" s="1"/>
  <c r="R84" i="31" s="1"/>
  <c r="X23" i="33"/>
  <c r="Y23" i="33" s="1"/>
  <c r="K23" i="33"/>
  <c r="M23" i="33" s="1"/>
  <c r="R23" i="33" s="1"/>
  <c r="C85" i="31" l="1"/>
  <c r="Z84" i="31"/>
  <c r="AA84" i="31"/>
  <c r="C24" i="33"/>
  <c r="AA23" i="33"/>
  <c r="Z23" i="33"/>
  <c r="X85" i="31" l="1"/>
  <c r="Y85" i="31" s="1"/>
  <c r="K85" i="31"/>
  <c r="M85" i="31" s="1"/>
  <c r="R85" i="31" s="1"/>
  <c r="X24" i="33"/>
  <c r="Y24" i="33" s="1"/>
  <c r="K24" i="33"/>
  <c r="M24" i="33" s="1"/>
  <c r="R24" i="33" s="1"/>
  <c r="C86" i="31" l="1"/>
  <c r="Z85" i="31"/>
  <c r="AA85" i="31"/>
  <c r="C25" i="33"/>
  <c r="Z24" i="33"/>
  <c r="AA24" i="33"/>
  <c r="X86" i="31" l="1"/>
  <c r="Y86" i="31" s="1"/>
  <c r="K86" i="31"/>
  <c r="M86" i="31" s="1"/>
  <c r="R86" i="31" s="1"/>
  <c r="X25" i="33"/>
  <c r="Y25" i="33" s="1"/>
  <c r="K25" i="33"/>
  <c r="M25" i="33" s="1"/>
  <c r="R25" i="33" s="1"/>
  <c r="AA86" i="31" l="1"/>
  <c r="Z86" i="31"/>
  <c r="C87" i="31"/>
  <c r="C26" i="33"/>
  <c r="AA25" i="33"/>
  <c r="Z25" i="33"/>
  <c r="X87" i="31" l="1"/>
  <c r="Y87" i="31" s="1"/>
  <c r="K87" i="31"/>
  <c r="M87" i="31" s="1"/>
  <c r="R87" i="31" s="1"/>
  <c r="X26" i="33"/>
  <c r="Y26" i="33" s="1"/>
  <c r="K26" i="33"/>
  <c r="M26" i="33" s="1"/>
  <c r="R26" i="33" s="1"/>
  <c r="C88" i="31" l="1"/>
  <c r="Z87" i="31"/>
  <c r="AA87" i="31"/>
  <c r="C27" i="33"/>
  <c r="AA26" i="33"/>
  <c r="Z26" i="33"/>
  <c r="X88" i="31" l="1"/>
  <c r="Y88" i="31" s="1"/>
  <c r="K88" i="31"/>
  <c r="M88" i="31" s="1"/>
  <c r="R88" i="31" s="1"/>
  <c r="X27" i="33"/>
  <c r="Y27" i="33" s="1"/>
  <c r="K27" i="33"/>
  <c r="M27" i="33" s="1"/>
  <c r="R27" i="33" s="1"/>
  <c r="C89" i="31" l="1"/>
  <c r="AA88" i="31"/>
  <c r="Z88" i="31"/>
  <c r="C28" i="33"/>
  <c r="AA27" i="33"/>
  <c r="Z27" i="33"/>
  <c r="X89" i="31" l="1"/>
  <c r="Y89" i="31" s="1"/>
  <c r="K89" i="31"/>
  <c r="M89" i="31" s="1"/>
  <c r="R89" i="31" s="1"/>
  <c r="X28" i="33"/>
  <c r="Y28" i="33" s="1"/>
  <c r="K28" i="33"/>
  <c r="M28" i="33" s="1"/>
  <c r="R28" i="33" s="1"/>
  <c r="C90" i="31" l="1"/>
  <c r="AA89" i="31"/>
  <c r="Z89" i="31"/>
  <c r="C29" i="33"/>
  <c r="Z28" i="33"/>
  <c r="AA28" i="33"/>
  <c r="X90" i="31" l="1"/>
  <c r="Y90" i="31" s="1"/>
  <c r="K90" i="31"/>
  <c r="M90" i="31" s="1"/>
  <c r="R90" i="31" s="1"/>
  <c r="X29" i="33"/>
  <c r="Y29" i="33" s="1"/>
  <c r="K29" i="33"/>
  <c r="M29" i="33" s="1"/>
  <c r="R29" i="33" s="1"/>
  <c r="AA90" i="31" l="1"/>
  <c r="Z90" i="31"/>
  <c r="C91" i="31"/>
  <c r="AA29" i="33"/>
  <c r="Z29" i="33"/>
  <c r="C30" i="33"/>
  <c r="X91" i="31" l="1"/>
  <c r="Y91" i="31" s="1"/>
  <c r="K91" i="31"/>
  <c r="M91" i="31" s="1"/>
  <c r="R91" i="31" s="1"/>
  <c r="X30" i="33"/>
  <c r="Y30" i="33" s="1"/>
  <c r="K30" i="33"/>
  <c r="M30" i="33" s="1"/>
  <c r="R30" i="33" s="1"/>
  <c r="C92" i="31" l="1"/>
  <c r="Z91" i="31"/>
  <c r="AA91" i="31"/>
  <c r="C31" i="33"/>
  <c r="Z30" i="33"/>
  <c r="AA30" i="33"/>
  <c r="X92" i="31" l="1"/>
  <c r="Y92" i="31" s="1"/>
  <c r="K92" i="31"/>
  <c r="M92" i="31" s="1"/>
  <c r="R92" i="31" s="1"/>
  <c r="X31" i="33"/>
  <c r="Y31" i="33" s="1"/>
  <c r="K31" i="33"/>
  <c r="M31" i="33" s="1"/>
  <c r="R31" i="33" s="1"/>
  <c r="C93" i="31" l="1"/>
  <c r="AA92" i="31"/>
  <c r="Z92" i="31"/>
  <c r="C32" i="33"/>
  <c r="AA31" i="33"/>
  <c r="Z31" i="33"/>
  <c r="X93" i="31" l="1"/>
  <c r="Y93" i="31" s="1"/>
  <c r="K93" i="31"/>
  <c r="M93" i="31" s="1"/>
  <c r="R93" i="31" s="1"/>
  <c r="X32" i="33"/>
  <c r="Y32" i="33" s="1"/>
  <c r="K32" i="33"/>
  <c r="M32" i="33" s="1"/>
  <c r="R32" i="33" s="1"/>
  <c r="C94" i="31" l="1"/>
  <c r="AA93" i="31"/>
  <c r="Z93" i="31"/>
  <c r="C33" i="33"/>
  <c r="Z32" i="33"/>
  <c r="AA32" i="33"/>
  <c r="X94" i="31" l="1"/>
  <c r="Y94" i="31" s="1"/>
  <c r="K94" i="31"/>
  <c r="M94" i="31" s="1"/>
  <c r="R94" i="31" s="1"/>
  <c r="X33" i="33"/>
  <c r="Y33" i="33" s="1"/>
  <c r="K33" i="33"/>
  <c r="M33" i="33" s="1"/>
  <c r="R33" i="33" s="1"/>
  <c r="C95" i="31" l="1"/>
  <c r="AA94" i="31"/>
  <c r="Z94" i="31"/>
  <c r="C34" i="33"/>
  <c r="AA33" i="33"/>
  <c r="Z33" i="33"/>
  <c r="X95" i="31" l="1"/>
  <c r="Y95" i="31" s="1"/>
  <c r="K95" i="31"/>
  <c r="M95" i="31" s="1"/>
  <c r="R95" i="31" s="1"/>
  <c r="X34" i="33"/>
  <c r="Y34" i="33" s="1"/>
  <c r="K34" i="33"/>
  <c r="M34" i="33" s="1"/>
  <c r="R34" i="33" s="1"/>
  <c r="C96" i="31" l="1"/>
  <c r="Z95" i="31"/>
  <c r="AA95" i="31"/>
  <c r="C35" i="33"/>
  <c r="AA34" i="33"/>
  <c r="Z34" i="33"/>
  <c r="X96" i="31" l="1"/>
  <c r="Y96" i="31" s="1"/>
  <c r="K96" i="31"/>
  <c r="M96" i="31" s="1"/>
  <c r="R96" i="31" s="1"/>
  <c r="X35" i="33"/>
  <c r="Y35" i="33" s="1"/>
  <c r="K35" i="33"/>
  <c r="M35" i="33" s="1"/>
  <c r="R35" i="33" s="1"/>
  <c r="C97" i="31" l="1"/>
  <c r="AA96" i="31"/>
  <c r="Z96" i="31"/>
  <c r="C36" i="33"/>
  <c r="AA35" i="33"/>
  <c r="Z35" i="33"/>
  <c r="X97" i="31" l="1"/>
  <c r="Y97" i="31" s="1"/>
  <c r="K97" i="31"/>
  <c r="M97" i="31" s="1"/>
  <c r="R97" i="31" s="1"/>
  <c r="X36" i="33"/>
  <c r="Y36" i="33" s="1"/>
  <c r="K36" i="33"/>
  <c r="M36" i="33" s="1"/>
  <c r="R36" i="33" s="1"/>
  <c r="C98" i="31" l="1"/>
  <c r="Z97" i="31"/>
  <c r="AA97" i="31"/>
  <c r="C37" i="33"/>
  <c r="AA36" i="33"/>
  <c r="Z36" i="33"/>
  <c r="X98" i="31" l="1"/>
  <c r="Y98" i="31" s="1"/>
  <c r="K98" i="31"/>
  <c r="M98" i="31" s="1"/>
  <c r="R98" i="31" s="1"/>
  <c r="X37" i="33"/>
  <c r="Y37" i="33" s="1"/>
  <c r="K37" i="33"/>
  <c r="M37" i="33" s="1"/>
  <c r="R37" i="33" s="1"/>
  <c r="C99" i="31" l="1"/>
  <c r="AA98" i="31"/>
  <c r="Z98" i="31"/>
  <c r="Z37" i="33"/>
  <c r="C38" i="33"/>
  <c r="AA37" i="33"/>
  <c r="X99" i="31" l="1"/>
  <c r="Y99" i="31" s="1"/>
  <c r="K99" i="31"/>
  <c r="M99" i="31" s="1"/>
  <c r="R99" i="31" s="1"/>
  <c r="X38" i="33"/>
  <c r="Y38" i="33" s="1"/>
  <c r="K38" i="33"/>
  <c r="M38" i="33" s="1"/>
  <c r="R38" i="33" s="1"/>
  <c r="C100" i="31" l="1"/>
  <c r="AA99" i="31"/>
  <c r="Z99" i="31"/>
  <c r="C39" i="33"/>
  <c r="Z38" i="33"/>
  <c r="AA38" i="33"/>
  <c r="X100" i="31" l="1"/>
  <c r="Y100" i="31" s="1"/>
  <c r="K100" i="31"/>
  <c r="M100" i="31" s="1"/>
  <c r="R100" i="31" s="1"/>
  <c r="X39" i="33"/>
  <c r="Y39" i="33" s="1"/>
  <c r="K39" i="33"/>
  <c r="M39" i="33" s="1"/>
  <c r="R39" i="33" s="1"/>
  <c r="C101" i="31" l="1"/>
  <c r="Z100" i="31"/>
  <c r="AA100" i="31"/>
  <c r="C40" i="33"/>
  <c r="AA39" i="33"/>
  <c r="Z39" i="33"/>
  <c r="X101" i="31" l="1"/>
  <c r="Y101" i="31" s="1"/>
  <c r="K101" i="31"/>
  <c r="M101" i="31" s="1"/>
  <c r="R101" i="31" s="1"/>
  <c r="X40" i="33"/>
  <c r="Y40" i="33" s="1"/>
  <c r="K40" i="33"/>
  <c r="M40" i="33" s="1"/>
  <c r="R40" i="33" s="1"/>
  <c r="C102" i="31" l="1"/>
  <c r="Z101" i="31"/>
  <c r="AA101" i="31"/>
  <c r="C41" i="33"/>
  <c r="AA40" i="33"/>
  <c r="Z40" i="33"/>
  <c r="X102" i="31" l="1"/>
  <c r="Y102" i="31" s="1"/>
  <c r="K102" i="31"/>
  <c r="M102" i="31" s="1"/>
  <c r="R102" i="31" s="1"/>
  <c r="X41" i="33"/>
  <c r="Y41" i="33" s="1"/>
  <c r="K41" i="33"/>
  <c r="M41" i="33" s="1"/>
  <c r="R41" i="33" s="1"/>
  <c r="C103" i="31" l="1"/>
  <c r="Z102" i="31"/>
  <c r="AA102" i="31"/>
  <c r="AA41" i="33"/>
  <c r="Z41" i="33"/>
  <c r="C42" i="33"/>
  <c r="X103" i="31" l="1"/>
  <c r="Y103" i="31" s="1"/>
  <c r="K103" i="31"/>
  <c r="M103" i="31" s="1"/>
  <c r="R103" i="31" s="1"/>
  <c r="X42" i="33"/>
  <c r="Y42" i="33" s="1"/>
  <c r="K42" i="33"/>
  <c r="M42" i="33" s="1"/>
  <c r="R42" i="33" s="1"/>
  <c r="C104" i="31" l="1"/>
  <c r="Z103" i="31"/>
  <c r="AA103" i="31"/>
  <c r="C43" i="33"/>
  <c r="AA42" i="33"/>
  <c r="Z42" i="33"/>
  <c r="X104" i="31" l="1"/>
  <c r="Y104" i="31" s="1"/>
  <c r="K104" i="31"/>
  <c r="M104" i="31" s="1"/>
  <c r="R104" i="31" s="1"/>
  <c r="X43" i="33"/>
  <c r="Y43" i="33" s="1"/>
  <c r="K43" i="33"/>
  <c r="M43" i="33" s="1"/>
  <c r="R43" i="33" s="1"/>
  <c r="C105" i="31" l="1"/>
  <c r="Z104" i="31"/>
  <c r="AA104" i="31"/>
  <c r="C44" i="33"/>
  <c r="Z43" i="33"/>
  <c r="AA43" i="33"/>
  <c r="X105" i="31" l="1"/>
  <c r="Y105" i="31" s="1"/>
  <c r="K105" i="31"/>
  <c r="M105" i="31" s="1"/>
  <c r="R105" i="31" s="1"/>
  <c r="X44" i="33"/>
  <c r="Y44" i="33" s="1"/>
  <c r="K44" i="33"/>
  <c r="M44" i="33" s="1"/>
  <c r="R44" i="33" s="1"/>
  <c r="C106" i="31" l="1"/>
  <c r="Z105" i="31"/>
  <c r="AA105" i="31"/>
  <c r="C45" i="33"/>
  <c r="Z44" i="33"/>
  <c r="AA44" i="33"/>
  <c r="X106" i="31" l="1"/>
  <c r="Y106" i="31" s="1"/>
  <c r="K106" i="31"/>
  <c r="M106" i="31" s="1"/>
  <c r="R106" i="31" s="1"/>
  <c r="X45" i="33"/>
  <c r="Y45" i="33" s="1"/>
  <c r="K45" i="33"/>
  <c r="M45" i="33" s="1"/>
  <c r="R45" i="33" s="1"/>
  <c r="AA106" i="31" l="1"/>
  <c r="Z106" i="31"/>
  <c r="C107" i="31"/>
  <c r="C46" i="33"/>
  <c r="AA45" i="33"/>
  <c r="Z45" i="33"/>
  <c r="X107" i="31" l="1"/>
  <c r="Y107" i="31" s="1"/>
  <c r="K107" i="31"/>
  <c r="M107" i="31" s="1"/>
  <c r="R107" i="31" s="1"/>
  <c r="X46" i="33"/>
  <c r="Y46" i="33" s="1"/>
  <c r="K46" i="33"/>
  <c r="M46" i="33" s="1"/>
  <c r="R46" i="33" s="1"/>
  <c r="C108" i="31" l="1"/>
  <c r="AA107" i="31"/>
  <c r="Z107" i="31"/>
  <c r="C47" i="33"/>
  <c r="AA46" i="33"/>
  <c r="Z46" i="33"/>
  <c r="X108" i="31" l="1"/>
  <c r="Y108" i="31" s="1"/>
  <c r="P4" i="31" s="1"/>
  <c r="K108" i="31"/>
  <c r="M108" i="31" s="1"/>
  <c r="R108" i="31" s="1"/>
  <c r="X47" i="33"/>
  <c r="Y47" i="33" s="1"/>
  <c r="K47" i="33"/>
  <c r="M47" i="33" s="1"/>
  <c r="R47" i="33" s="1"/>
  <c r="AA108" i="31" l="1"/>
  <c r="AA8" i="31" s="1"/>
  <c r="Z108" i="31"/>
  <c r="Z8" i="31" s="1"/>
  <c r="L4" i="31" s="1"/>
  <c r="D4" i="31"/>
  <c r="P2" i="31" s="1"/>
  <c r="G5" i="31"/>
  <c r="C5" i="31"/>
  <c r="I5" i="31" s="1"/>
  <c r="E5" i="31"/>
  <c r="C48" i="33"/>
  <c r="AA47" i="33"/>
  <c r="Z47" i="33"/>
  <c r="X48" i="33" l="1"/>
  <c r="Y48" i="33" s="1"/>
  <c r="K48" i="33"/>
  <c r="M48" i="33" s="1"/>
  <c r="R48" i="33" s="1"/>
  <c r="C49" i="33" l="1"/>
  <c r="AA48" i="33"/>
  <c r="Z48" i="33"/>
  <c r="X49" i="33" l="1"/>
  <c r="Y49" i="33" s="1"/>
  <c r="K49" i="33"/>
  <c r="M49" i="33" s="1"/>
  <c r="R49" i="33" s="1"/>
  <c r="AA49" i="33" l="1"/>
  <c r="Z49" i="33"/>
  <c r="C50" i="33"/>
  <c r="X50" i="33" l="1"/>
  <c r="Y50" i="33" s="1"/>
  <c r="K50" i="33"/>
  <c r="M50" i="33" s="1"/>
  <c r="R50" i="33" s="1"/>
  <c r="C51" i="33" l="1"/>
  <c r="AA50" i="33"/>
  <c r="Z50" i="33"/>
  <c r="X51" i="33" l="1"/>
  <c r="Y51" i="33" s="1"/>
  <c r="K51" i="33"/>
  <c r="M51" i="33" s="1"/>
  <c r="R51" i="33" s="1"/>
  <c r="C52" i="33" l="1"/>
  <c r="AA51" i="33"/>
  <c r="Z51" i="33"/>
  <c r="X52" i="33" l="1"/>
  <c r="Y52" i="33" s="1"/>
  <c r="K52" i="33"/>
  <c r="M52" i="33" s="1"/>
  <c r="R52" i="33" s="1"/>
  <c r="C53" i="33" l="1"/>
  <c r="Z52" i="33"/>
  <c r="AA52" i="33"/>
  <c r="X53" i="33" l="1"/>
  <c r="Y53" i="33" s="1"/>
  <c r="K53" i="33"/>
  <c r="M53" i="33" s="1"/>
  <c r="R53" i="33" s="1"/>
  <c r="Z53" i="33" l="1"/>
  <c r="AA53" i="33"/>
  <c r="C54" i="33"/>
  <c r="X54" i="33" l="1"/>
  <c r="Y54" i="33" s="1"/>
  <c r="K54" i="33"/>
  <c r="M54" i="33" s="1"/>
  <c r="R54" i="33" s="1"/>
  <c r="C55" i="33" l="1"/>
  <c r="Z54" i="33"/>
  <c r="AA54" i="33"/>
  <c r="X55" i="33" l="1"/>
  <c r="Y55" i="33" s="1"/>
  <c r="K55" i="33"/>
  <c r="M55" i="33" s="1"/>
  <c r="R55" i="33" s="1"/>
  <c r="C56" i="33" l="1"/>
  <c r="AA55" i="33"/>
  <c r="Z55" i="33"/>
  <c r="X56" i="33" l="1"/>
  <c r="Y56" i="33" s="1"/>
  <c r="K56" i="33"/>
  <c r="M56" i="33" s="1"/>
  <c r="R56" i="33" s="1"/>
  <c r="C57" i="33" l="1"/>
  <c r="Z56" i="33"/>
  <c r="AA56" i="33"/>
  <c r="X57" i="33" l="1"/>
  <c r="Y57" i="33" s="1"/>
  <c r="K57" i="33"/>
  <c r="M57" i="33" s="1"/>
  <c r="R57" i="33" s="1"/>
  <c r="Z57" i="33" l="1"/>
  <c r="AA57" i="33"/>
  <c r="C58" i="33"/>
  <c r="X58" i="33" l="1"/>
  <c r="Y58" i="33" s="1"/>
  <c r="K58" i="33"/>
  <c r="M58" i="33" s="1"/>
  <c r="R58" i="33" s="1"/>
  <c r="C59" i="33" l="1"/>
  <c r="Z58" i="33"/>
  <c r="AA58" i="33"/>
  <c r="X59" i="33" l="1"/>
  <c r="Y59" i="33" s="1"/>
  <c r="K59" i="33"/>
  <c r="M59" i="33" s="1"/>
  <c r="R59" i="33" s="1"/>
  <c r="AA59" i="33" l="1"/>
  <c r="C60" i="33"/>
  <c r="Z59" i="33"/>
  <c r="X60" i="33" l="1"/>
  <c r="Y60" i="33" s="1"/>
  <c r="K60" i="33"/>
  <c r="M60" i="33" s="1"/>
  <c r="R60" i="33" s="1"/>
  <c r="C61" i="33" l="1"/>
  <c r="Z60" i="33"/>
  <c r="AA60" i="33"/>
  <c r="X61" i="33" l="1"/>
  <c r="Y61" i="33" s="1"/>
  <c r="K61" i="33"/>
  <c r="M61" i="33" s="1"/>
  <c r="R61" i="33" s="1"/>
  <c r="Z61" i="33" l="1"/>
  <c r="C62" i="33"/>
  <c r="AA61" i="33"/>
  <c r="X62" i="33" l="1"/>
  <c r="Y62" i="33" s="1"/>
  <c r="K62" i="33"/>
  <c r="M62" i="33" s="1"/>
  <c r="R62" i="33" s="1"/>
  <c r="C63" i="33" l="1"/>
  <c r="Z62" i="33"/>
  <c r="AA62" i="33"/>
  <c r="X63" i="33" l="1"/>
  <c r="Y63" i="33" s="1"/>
  <c r="K63" i="33"/>
  <c r="M63" i="33" s="1"/>
  <c r="R63" i="33" s="1"/>
  <c r="AA63" i="33" l="1"/>
  <c r="C64" i="33"/>
  <c r="Z63" i="33"/>
  <c r="X64" i="33" l="1"/>
  <c r="Y64" i="33" s="1"/>
  <c r="K64" i="33"/>
  <c r="M64" i="33" s="1"/>
  <c r="R64" i="33" s="1"/>
  <c r="AA64" i="33" l="1"/>
  <c r="C65" i="33"/>
  <c r="Z64" i="33"/>
  <c r="X65" i="33" l="1"/>
  <c r="Y65" i="33" s="1"/>
  <c r="K65" i="33"/>
  <c r="M65" i="33" s="1"/>
  <c r="R65" i="33" s="1"/>
  <c r="Z65" i="33" l="1"/>
  <c r="C66" i="33"/>
  <c r="AA65" i="33"/>
  <c r="X66" i="33" l="1"/>
  <c r="Y66" i="33" s="1"/>
  <c r="K66" i="33"/>
  <c r="M66" i="33" s="1"/>
  <c r="R66" i="33" s="1"/>
  <c r="Z66" i="33" l="1"/>
  <c r="AA66" i="33"/>
  <c r="C67" i="33"/>
  <c r="X67" i="33" l="1"/>
  <c r="Y67" i="33" s="1"/>
  <c r="K67" i="33"/>
  <c r="M67" i="33" s="1"/>
  <c r="R67" i="33" s="1"/>
  <c r="AA67" i="33" l="1"/>
  <c r="C68" i="33"/>
  <c r="Z67" i="33"/>
  <c r="X68" i="33" l="1"/>
  <c r="Y68" i="33" s="1"/>
  <c r="K68" i="33"/>
  <c r="M68" i="33" s="1"/>
  <c r="R68" i="33" s="1"/>
  <c r="C69" i="33" l="1"/>
  <c r="Z68" i="33"/>
  <c r="AA68" i="33"/>
  <c r="X69" i="33" l="1"/>
  <c r="Y69" i="33" s="1"/>
  <c r="K69" i="33"/>
  <c r="M69" i="33" s="1"/>
  <c r="R69" i="33" s="1"/>
  <c r="Z69" i="33" l="1"/>
  <c r="C70" i="33"/>
  <c r="AA69" i="33"/>
  <c r="X70" i="33" l="1"/>
  <c r="Y70" i="33" s="1"/>
  <c r="K70" i="33"/>
  <c r="M70" i="33" s="1"/>
  <c r="R70" i="33" s="1"/>
  <c r="C71" i="33" l="1"/>
  <c r="AA70" i="33"/>
  <c r="Z70" i="33"/>
  <c r="X71" i="33" l="1"/>
  <c r="Y71" i="33" s="1"/>
  <c r="K71" i="33"/>
  <c r="M71" i="33" s="1"/>
  <c r="R71" i="33" s="1"/>
  <c r="AA71" i="33" l="1"/>
  <c r="C72" i="33"/>
  <c r="Z71" i="33"/>
  <c r="X72" i="33" l="1"/>
  <c r="Y72" i="33" s="1"/>
  <c r="K72" i="33"/>
  <c r="M72" i="33" s="1"/>
  <c r="R72" i="33" s="1"/>
  <c r="Z72" i="33" l="1"/>
  <c r="AA72" i="33"/>
  <c r="C73" i="33"/>
  <c r="X73" i="33" l="1"/>
  <c r="Y73" i="33" s="1"/>
  <c r="K73" i="33"/>
  <c r="M73" i="33" s="1"/>
  <c r="R73" i="33" s="1"/>
  <c r="Z73" i="33" l="1"/>
  <c r="C74" i="33"/>
  <c r="AA73" i="33"/>
  <c r="X74" i="33" l="1"/>
  <c r="Y74" i="33" s="1"/>
  <c r="K74" i="33"/>
  <c r="M74" i="33" s="1"/>
  <c r="R74" i="33" s="1"/>
  <c r="C75" i="33" l="1"/>
  <c r="AA74" i="33"/>
  <c r="Z74" i="33"/>
  <c r="X75" i="33" l="1"/>
  <c r="Y75" i="33" s="1"/>
  <c r="K75" i="33"/>
  <c r="M75" i="33" s="1"/>
  <c r="R75" i="33" s="1"/>
  <c r="AA75" i="33" l="1"/>
  <c r="C76" i="33"/>
  <c r="Z75" i="33"/>
  <c r="X76" i="33" l="1"/>
  <c r="Y76" i="33" s="1"/>
  <c r="K76" i="33"/>
  <c r="M76" i="33" s="1"/>
  <c r="R76" i="33" s="1"/>
  <c r="Z76" i="33" l="1"/>
  <c r="AA76" i="33"/>
  <c r="C77" i="33"/>
  <c r="X77" i="33" l="1"/>
  <c r="Y77" i="33" s="1"/>
  <c r="K77" i="33"/>
  <c r="M77" i="33" s="1"/>
  <c r="R77" i="33" s="1"/>
  <c r="Z77" i="33" l="1"/>
  <c r="C78" i="33"/>
  <c r="AA77" i="33"/>
  <c r="X78" i="33" l="1"/>
  <c r="Y78" i="33" s="1"/>
  <c r="K78" i="33"/>
  <c r="M78" i="33" s="1"/>
  <c r="R78" i="33" s="1"/>
  <c r="C79" i="33" l="1"/>
  <c r="Z78" i="33"/>
  <c r="AA78" i="33"/>
  <c r="X79" i="33" l="1"/>
  <c r="Y79" i="33" s="1"/>
  <c r="K79" i="33"/>
  <c r="M79" i="33" s="1"/>
  <c r="R79" i="33" s="1"/>
  <c r="AA79" i="33" l="1"/>
  <c r="Z79" i="33"/>
  <c r="C80" i="33"/>
  <c r="X80" i="33" l="1"/>
  <c r="Y80" i="33" s="1"/>
  <c r="K80" i="33"/>
  <c r="M80" i="33" s="1"/>
  <c r="R80" i="33" s="1"/>
  <c r="AA80" i="33" l="1"/>
  <c r="Z80" i="33"/>
  <c r="C81" i="33"/>
  <c r="X81" i="33" l="1"/>
  <c r="Y81" i="33" s="1"/>
  <c r="K81" i="33"/>
  <c r="M81" i="33" s="1"/>
  <c r="R81" i="33" s="1"/>
  <c r="Z81" i="33" l="1"/>
  <c r="C82" i="33"/>
  <c r="AA81" i="33"/>
  <c r="X82" i="33" l="1"/>
  <c r="Y82" i="33" s="1"/>
  <c r="K82" i="33"/>
  <c r="M82" i="33" s="1"/>
  <c r="R82" i="33" s="1"/>
  <c r="C83" i="33" l="1"/>
  <c r="Z82" i="33"/>
  <c r="AA82" i="33"/>
  <c r="X83" i="33" l="1"/>
  <c r="Y83" i="33" s="1"/>
  <c r="K83" i="33"/>
  <c r="M83" i="33" s="1"/>
  <c r="R83" i="33" s="1"/>
  <c r="AA83" i="33" l="1"/>
  <c r="C84" i="33"/>
  <c r="Z83" i="33"/>
  <c r="X84" i="33" l="1"/>
  <c r="Y84" i="33" s="1"/>
  <c r="K84" i="33"/>
  <c r="M84" i="33" s="1"/>
  <c r="R84" i="33" s="1"/>
  <c r="Z84" i="33" l="1"/>
  <c r="AA84" i="33"/>
  <c r="C85" i="33"/>
  <c r="X85" i="33" l="1"/>
  <c r="Y85" i="33" s="1"/>
  <c r="K85" i="33"/>
  <c r="M85" i="33" s="1"/>
  <c r="R85" i="33" s="1"/>
  <c r="Z85" i="33" l="1"/>
  <c r="C86" i="33"/>
  <c r="AA85" i="33"/>
  <c r="X86" i="33" l="1"/>
  <c r="Y86" i="33" s="1"/>
  <c r="K86" i="33"/>
  <c r="M86" i="33" s="1"/>
  <c r="R86" i="33" s="1"/>
  <c r="C87" i="33" l="1"/>
  <c r="Z86" i="33"/>
  <c r="AA86" i="33"/>
  <c r="X87" i="33" l="1"/>
  <c r="Y87" i="33" s="1"/>
  <c r="K87" i="33"/>
  <c r="M87" i="33" s="1"/>
  <c r="R87" i="33" s="1"/>
  <c r="AA87" i="33" l="1"/>
  <c r="Z87" i="33"/>
  <c r="C88" i="33"/>
  <c r="X88" i="33" l="1"/>
  <c r="Y88" i="33" s="1"/>
  <c r="K88" i="33"/>
  <c r="M88" i="33" s="1"/>
  <c r="R88" i="33" s="1"/>
  <c r="Z88" i="33" l="1"/>
  <c r="C89" i="33"/>
  <c r="AA88" i="33"/>
  <c r="X89" i="33" l="1"/>
  <c r="Y89" i="33" s="1"/>
  <c r="K89" i="33"/>
  <c r="M89" i="33" s="1"/>
  <c r="R89" i="33" s="1"/>
  <c r="Z89" i="33" l="1"/>
  <c r="C90" i="33"/>
  <c r="AA89" i="33"/>
  <c r="X90" i="33" l="1"/>
  <c r="Y90" i="33" s="1"/>
  <c r="K90" i="33"/>
  <c r="M90" i="33" s="1"/>
  <c r="R90" i="33" s="1"/>
  <c r="C91" i="33" l="1"/>
  <c r="AA90" i="33"/>
  <c r="Z90" i="33"/>
  <c r="X91" i="33" l="1"/>
  <c r="Y91" i="33" s="1"/>
  <c r="K91" i="33"/>
  <c r="M91" i="33" s="1"/>
  <c r="R91" i="33" s="1"/>
  <c r="AA91" i="33" l="1"/>
  <c r="Z91" i="33"/>
  <c r="C92" i="33"/>
  <c r="X92" i="33" l="1"/>
  <c r="Y92" i="33" s="1"/>
  <c r="K92" i="33"/>
  <c r="M92" i="33" s="1"/>
  <c r="R92" i="33" s="1"/>
  <c r="AA92" i="33" l="1"/>
  <c r="Z92" i="33"/>
  <c r="C93" i="33"/>
  <c r="X93" i="33" l="1"/>
  <c r="Y93" i="33" s="1"/>
  <c r="K93" i="33"/>
  <c r="M93" i="33" s="1"/>
  <c r="R93" i="33" s="1"/>
  <c r="Z93" i="33" l="1"/>
  <c r="AA93" i="33"/>
  <c r="C94" i="33"/>
  <c r="X94" i="33" l="1"/>
  <c r="Y94" i="33" s="1"/>
  <c r="K94" i="33"/>
  <c r="M94" i="33" s="1"/>
  <c r="R94" i="33" s="1"/>
  <c r="C95" i="33" l="1"/>
  <c r="Z94" i="33"/>
  <c r="AA94" i="33"/>
  <c r="X95" i="33" l="1"/>
  <c r="Y95" i="33" s="1"/>
  <c r="K95" i="33"/>
  <c r="M95" i="33" s="1"/>
  <c r="R95" i="33" s="1"/>
  <c r="AA95" i="33" l="1"/>
  <c r="Z95" i="33"/>
  <c r="C96" i="33"/>
  <c r="X96" i="33" l="1"/>
  <c r="Y96" i="33" s="1"/>
  <c r="K96" i="33"/>
  <c r="M96" i="33" s="1"/>
  <c r="R96" i="33" s="1"/>
  <c r="Z96" i="33" l="1"/>
  <c r="AA96" i="33"/>
  <c r="C97" i="33"/>
  <c r="X97" i="33" l="1"/>
  <c r="Y97" i="33" s="1"/>
  <c r="K97" i="33"/>
  <c r="M97" i="33" s="1"/>
  <c r="R97" i="33" s="1"/>
  <c r="Z97" i="33" l="1"/>
  <c r="AA97" i="33"/>
  <c r="C98" i="33"/>
  <c r="X98" i="33" l="1"/>
  <c r="Y98" i="33" s="1"/>
  <c r="K98" i="33"/>
  <c r="M98" i="33" s="1"/>
  <c r="R98" i="33" s="1"/>
  <c r="C99" i="33" l="1"/>
  <c r="AA98" i="33"/>
  <c r="Z98" i="33"/>
  <c r="X99" i="33" l="1"/>
  <c r="Y99" i="33" s="1"/>
  <c r="K99" i="33"/>
  <c r="M99" i="33" s="1"/>
  <c r="R99" i="33" s="1"/>
  <c r="AA99" i="33" l="1"/>
  <c r="C100" i="33"/>
  <c r="Z99" i="33"/>
  <c r="X100" i="33" l="1"/>
  <c r="Y100" i="33" s="1"/>
  <c r="K100" i="33"/>
  <c r="M100" i="33" s="1"/>
  <c r="R100" i="33" s="1"/>
  <c r="AA100" i="33" l="1"/>
  <c r="C101" i="33"/>
  <c r="Z100" i="33"/>
  <c r="X101" i="33" l="1"/>
  <c r="Y101" i="33" s="1"/>
  <c r="K101" i="33"/>
  <c r="M101" i="33" s="1"/>
  <c r="R101" i="33" s="1"/>
  <c r="Z101" i="33" l="1"/>
  <c r="AA101" i="33"/>
  <c r="C102" i="33"/>
  <c r="X102" i="33" l="1"/>
  <c r="Y102" i="33" s="1"/>
  <c r="K102" i="33"/>
  <c r="M102" i="33" s="1"/>
  <c r="R102" i="33" s="1"/>
  <c r="C103" i="33" l="1"/>
  <c r="AA102" i="33"/>
  <c r="Z102" i="33"/>
  <c r="X103" i="33" l="1"/>
  <c r="Y103" i="33" s="1"/>
  <c r="K103" i="33"/>
  <c r="M103" i="33" s="1"/>
  <c r="R103" i="33" s="1"/>
  <c r="AA103" i="33" l="1"/>
  <c r="C104" i="33"/>
  <c r="Z103" i="33"/>
  <c r="X104" i="33" l="1"/>
  <c r="Y104" i="33" s="1"/>
  <c r="K104" i="33"/>
  <c r="M104" i="33" s="1"/>
  <c r="R104" i="33" s="1"/>
  <c r="AA104" i="33" l="1"/>
  <c r="Z104" i="33"/>
  <c r="C105" i="33"/>
  <c r="X105" i="33" l="1"/>
  <c r="Y105" i="33" s="1"/>
  <c r="K105" i="33"/>
  <c r="M105" i="33" s="1"/>
  <c r="R105" i="33" s="1"/>
  <c r="Z105" i="33" l="1"/>
  <c r="C106" i="33"/>
  <c r="AA105" i="33"/>
  <c r="X106" i="33" l="1"/>
  <c r="Y106" i="33" s="1"/>
  <c r="K106" i="33"/>
  <c r="M106" i="33" s="1"/>
  <c r="R106" i="33" s="1"/>
  <c r="C107" i="33" l="1"/>
  <c r="Z106" i="33"/>
  <c r="AA106" i="33"/>
  <c r="X107" i="33" l="1"/>
  <c r="Y107" i="33" s="1"/>
  <c r="K107" i="33"/>
  <c r="M107" i="33" s="1"/>
  <c r="R107" i="33" s="1"/>
  <c r="AA107" i="33" l="1"/>
  <c r="C108" i="33"/>
  <c r="Z107" i="33"/>
  <c r="X108" i="33" l="1"/>
  <c r="Y108" i="33" s="1"/>
  <c r="P4" i="33" s="1"/>
  <c r="K108" i="33"/>
  <c r="M108" i="33" s="1"/>
  <c r="R108" i="33" s="1"/>
  <c r="Z108" i="33" l="1"/>
  <c r="Z8" i="33" s="1"/>
  <c r="AA108" i="33"/>
  <c r="AA8" i="33" s="1"/>
  <c r="C5" i="33"/>
  <c r="E5" i="33"/>
  <c r="D4" i="33"/>
  <c r="P2" i="33" s="1"/>
  <c r="G5" i="33"/>
  <c r="I5" i="33" l="1"/>
  <c r="L4" i="33"/>
</calcChain>
</file>

<file path=xl/sharedStrings.xml><?xml version="1.0" encoding="utf-8"?>
<sst xmlns="http://schemas.openxmlformats.org/spreadsheetml/2006/main" count="595" uniqueCount="81">
  <si>
    <t>気付き　質問</t>
  </si>
  <si>
    <t>感想</t>
  </si>
  <si>
    <t>今後</t>
  </si>
  <si>
    <t>売</t>
  </si>
  <si>
    <t>買</t>
  </si>
  <si>
    <t>通貨ペア</t>
    <rPh sb="0" eb="2">
      <t>ツウカ</t>
    </rPh>
    <phoneticPr fontId="3"/>
  </si>
  <si>
    <t>時間足</t>
    <rPh sb="0" eb="2">
      <t>ジカン</t>
    </rPh>
    <rPh sb="2" eb="3">
      <t>アシ</t>
    </rPh>
    <phoneticPr fontId="3"/>
  </si>
  <si>
    <t>当初資金</t>
    <rPh sb="0" eb="2">
      <t>トウショ</t>
    </rPh>
    <rPh sb="2" eb="4">
      <t>シキン</t>
    </rPh>
    <phoneticPr fontId="3"/>
  </si>
  <si>
    <t>最終資金</t>
    <rPh sb="0" eb="2">
      <t>サイシュウ</t>
    </rPh>
    <rPh sb="2" eb="4">
      <t>シキン</t>
    </rPh>
    <phoneticPr fontId="3"/>
  </si>
  <si>
    <t>エントリー理由</t>
    <rPh sb="5" eb="7">
      <t>リユウ</t>
    </rPh>
    <phoneticPr fontId="3"/>
  </si>
  <si>
    <t>決済理由</t>
    <rPh sb="0" eb="2">
      <t>ケッサイ</t>
    </rPh>
    <rPh sb="2" eb="4">
      <t>リユウ</t>
    </rPh>
    <phoneticPr fontId="3"/>
  </si>
  <si>
    <t>損益金額</t>
    <rPh sb="0" eb="2">
      <t>ソンエキ</t>
    </rPh>
    <rPh sb="2" eb="4">
      <t>キンガク</t>
    </rPh>
    <phoneticPr fontId="3"/>
  </si>
  <si>
    <t>損益pips</t>
    <rPh sb="0" eb="2">
      <t>ソンエキ</t>
    </rPh>
    <phoneticPr fontId="3"/>
  </si>
  <si>
    <t>最大ドローアップ</t>
    <rPh sb="0" eb="2">
      <t>サイダイ</t>
    </rPh>
    <phoneticPr fontId="3"/>
  </si>
  <si>
    <t>最大ドローダウン</t>
    <rPh sb="0" eb="2">
      <t>サイダイ</t>
    </rPh>
    <phoneticPr fontId="3"/>
  </si>
  <si>
    <t>勝数</t>
    <rPh sb="0" eb="1">
      <t>カ</t>
    </rPh>
    <rPh sb="1" eb="2">
      <t>カズ</t>
    </rPh>
    <phoneticPr fontId="3"/>
  </si>
  <si>
    <t>負数</t>
    <rPh sb="0" eb="1">
      <t>マ</t>
    </rPh>
    <rPh sb="1" eb="2">
      <t>カズ</t>
    </rPh>
    <phoneticPr fontId="3"/>
  </si>
  <si>
    <t>引分</t>
    <rPh sb="0" eb="1">
      <t>ヒ</t>
    </rPh>
    <rPh sb="1" eb="2">
      <t>ワ</t>
    </rPh>
    <phoneticPr fontId="3"/>
  </si>
  <si>
    <t>勝率</t>
    <rPh sb="0" eb="2">
      <t>ショウリツ</t>
    </rPh>
    <phoneticPr fontId="3"/>
  </si>
  <si>
    <t>最大連勝</t>
    <rPh sb="0" eb="2">
      <t>サイダイ</t>
    </rPh>
    <rPh sb="2" eb="4">
      <t>レンショウ</t>
    </rPh>
    <phoneticPr fontId="3"/>
  </si>
  <si>
    <t>最大連敗</t>
    <rPh sb="0" eb="2">
      <t>サイダイ</t>
    </rPh>
    <rPh sb="2" eb="4">
      <t>レンパイ</t>
    </rPh>
    <phoneticPr fontId="3"/>
  </si>
  <si>
    <t>No.</t>
    <phoneticPr fontId="3"/>
  </si>
  <si>
    <t>資金</t>
    <rPh sb="0" eb="2">
      <t>シキン</t>
    </rPh>
    <phoneticPr fontId="3"/>
  </si>
  <si>
    <t>エントリー</t>
    <phoneticPr fontId="3"/>
  </si>
  <si>
    <t>リスク（3%）</t>
    <phoneticPr fontId="3"/>
  </si>
  <si>
    <t>ロット</t>
    <phoneticPr fontId="3"/>
  </si>
  <si>
    <t>決済</t>
    <rPh sb="0" eb="2">
      <t>ケッサイ</t>
    </rPh>
    <phoneticPr fontId="3"/>
  </si>
  <si>
    <t>損益</t>
    <rPh sb="0" eb="2">
      <t>ソンエキ</t>
    </rPh>
    <phoneticPr fontId="3"/>
  </si>
  <si>
    <t>西暦</t>
    <rPh sb="0" eb="2">
      <t>セイレキ</t>
    </rPh>
    <phoneticPr fontId="3"/>
  </si>
  <si>
    <t>日付</t>
    <rPh sb="0" eb="2">
      <t>ヒヅケ</t>
    </rPh>
    <phoneticPr fontId="3"/>
  </si>
  <si>
    <t>売買</t>
    <rPh sb="0" eb="2">
      <t>バイバイ</t>
    </rPh>
    <phoneticPr fontId="3"/>
  </si>
  <si>
    <t>レート</t>
    <phoneticPr fontId="3"/>
  </si>
  <si>
    <t>pips</t>
    <phoneticPr fontId="3"/>
  </si>
  <si>
    <t>損失上限</t>
    <rPh sb="0" eb="2">
      <t>ソンシツ</t>
    </rPh>
    <rPh sb="2" eb="4">
      <t>ジョウゲン</t>
    </rPh>
    <phoneticPr fontId="3"/>
  </si>
  <si>
    <t>金額</t>
    <rPh sb="0" eb="2">
      <t>キンガク</t>
    </rPh>
    <phoneticPr fontId="3"/>
  </si>
  <si>
    <t>・トレーリングストップ（ダウ理論）</t>
    <rPh sb="14" eb="16">
      <t>リロン</t>
    </rPh>
    <phoneticPr fontId="3"/>
  </si>
  <si>
    <t>日足</t>
    <rPh sb="0" eb="2">
      <t>ヒアシ</t>
    </rPh>
    <phoneticPr fontId="3"/>
  </si>
  <si>
    <t>売</t>
    <phoneticPr fontId="2"/>
  </si>
  <si>
    <t>10MA・20MAの両方の上側にキャンドルがあれば買い方向、下側なら売り方向。MAに触れてPB出現でエントリー待ち、PB高値or安値ブレイクでエントリー。</t>
    <phoneticPr fontId="3"/>
  </si>
  <si>
    <t>検証終了通貨</t>
    <rPh sb="0" eb="2">
      <t>ケンショウ</t>
    </rPh>
    <rPh sb="2" eb="4">
      <t>シュウリョウ</t>
    </rPh>
    <rPh sb="4" eb="6">
      <t>ツウカ</t>
    </rPh>
    <phoneticPr fontId="2"/>
  </si>
  <si>
    <t>通貨ペア</t>
    <rPh sb="0" eb="2">
      <t>ツウカ</t>
    </rPh>
    <phoneticPr fontId="2"/>
  </si>
  <si>
    <t>終了日</t>
    <rPh sb="0" eb="3">
      <t>シュウリョウビ</t>
    </rPh>
    <phoneticPr fontId="2"/>
  </si>
  <si>
    <t>ルール</t>
    <phoneticPr fontId="2"/>
  </si>
  <si>
    <t>日足</t>
    <rPh sb="0" eb="2">
      <t>ヒアシ</t>
    </rPh>
    <phoneticPr fontId="2"/>
  </si>
  <si>
    <t>4Ｈ足</t>
    <rPh sb="2" eb="3">
      <t>アシ</t>
    </rPh>
    <phoneticPr fontId="2"/>
  </si>
  <si>
    <t>１Ｈ足</t>
    <rPh sb="2" eb="3">
      <t>アシ</t>
    </rPh>
    <phoneticPr fontId="2"/>
  </si>
  <si>
    <t>取引通貨単位</t>
    <rPh sb="0" eb="2">
      <t>トリヒキ</t>
    </rPh>
    <rPh sb="2" eb="4">
      <t>ツウカ</t>
    </rPh>
    <rPh sb="4" eb="6">
      <t>タンイ</t>
    </rPh>
    <phoneticPr fontId="2"/>
  </si>
  <si>
    <t>通貨平均価格</t>
    <rPh sb="0" eb="2">
      <t>ツウカ</t>
    </rPh>
    <rPh sb="2" eb="4">
      <t>ヘイキン</t>
    </rPh>
    <rPh sb="4" eb="6">
      <t>カカク</t>
    </rPh>
    <phoneticPr fontId="2"/>
  </si>
  <si>
    <t>USD</t>
    <phoneticPr fontId="2"/>
  </si>
  <si>
    <t>EUR</t>
    <phoneticPr fontId="2"/>
  </si>
  <si>
    <t>GBP</t>
    <phoneticPr fontId="2"/>
  </si>
  <si>
    <t>CHF</t>
    <phoneticPr fontId="2"/>
  </si>
  <si>
    <t>NZD</t>
    <phoneticPr fontId="2"/>
  </si>
  <si>
    <t>CAD</t>
    <phoneticPr fontId="2"/>
  </si>
  <si>
    <t>AUD</t>
    <phoneticPr fontId="2"/>
  </si>
  <si>
    <t>JPY</t>
    <phoneticPr fontId="2"/>
  </si>
  <si>
    <t>ドローダウン％</t>
    <phoneticPr fontId="2"/>
  </si>
  <si>
    <t>最大ドローダウン%</t>
    <rPh sb="0" eb="2">
      <t>サイダイ</t>
    </rPh>
    <phoneticPr fontId="3"/>
  </si>
  <si>
    <t>・フィボナッチターゲット1.5で決済</t>
    <rPh sb="16" eb="18">
      <t>ケッサイ</t>
    </rPh>
    <phoneticPr fontId="3"/>
  </si>
  <si>
    <t>※ロットは1万通貨＝1.00で表記されます</t>
  </si>
  <si>
    <t>※ロットは1万通貨＝1.00で表記されます</t>
    <rPh sb="6" eb="7">
      <t>マン</t>
    </rPh>
    <rPh sb="7" eb="9">
      <t>ツウカ</t>
    </rPh>
    <rPh sb="15" eb="17">
      <t>ヒョウキ</t>
    </rPh>
    <phoneticPr fontId="2"/>
  </si>
  <si>
    <t>※ロットは1万通貨＝1.00で表記されます</t>
    <phoneticPr fontId="2"/>
  </si>
  <si>
    <t>PF</t>
    <phoneticPr fontId="2"/>
  </si>
  <si>
    <t>PF</t>
    <phoneticPr fontId="3"/>
  </si>
  <si>
    <t>・フィボナッチターゲット1.27で決済</t>
    <rPh sb="17" eb="19">
      <t>ケッサイ</t>
    </rPh>
    <phoneticPr fontId="3"/>
  </si>
  <si>
    <t>EURJPY</t>
    <phoneticPr fontId="2"/>
  </si>
  <si>
    <t>4H足</t>
    <rPh sb="2" eb="3">
      <t>アシ</t>
    </rPh>
    <phoneticPr fontId="3"/>
  </si>
  <si>
    <t>EB</t>
  </si>
  <si>
    <t>ＵＳＤ/ＪＰＹ</t>
  </si>
  <si>
    <t>ＣＨＦ/ＪＰＹ</t>
  </si>
  <si>
    <t>PB</t>
  </si>
  <si>
    <t>ＧＢＰ/ＵＳＤ</t>
  </si>
  <si>
    <t>ＡＵＤ/ＪＰＹ</t>
  </si>
  <si>
    <t>ＥＵＲ/ＵＳＤ</t>
  </si>
  <si>
    <t>MAに触れてEB出現でエントリー待ち、EB高値or安値ブレイクでエントリー。１０ＭＡと２０ＭＡが逆転している時はセルを青色で表示。</t>
    <phoneticPr fontId="2"/>
  </si>
  <si>
    <t>・フィボナッチターゲット2.0で決済。ターゲット3.0に達したら黄色セルで表示。</t>
    <rPh sb="16" eb="18">
      <t>ケッサイ</t>
    </rPh>
    <rPh sb="28" eb="29">
      <t>タッ</t>
    </rPh>
    <rPh sb="32" eb="34">
      <t>キイロ</t>
    </rPh>
    <rPh sb="37" eb="39">
      <t>ヒョウジ</t>
    </rPh>
    <phoneticPr fontId="3"/>
  </si>
  <si>
    <t>MAに触れてEB出現でエントリー待ち、EB高値or安値ブレイクでエントリー。１０ＭＡと２０ＭＡが逆転している時はセルを青色で表示。</t>
    <phoneticPr fontId="2"/>
  </si>
  <si>
    <t>・相変わらず相場的背景は一切無視。これまでと同じように、逆張り、押し目買いに向かう山、戻り売りに向かう谷、トレンドの転換ポイント、レンジ相場では負けやすかった。　　　　　　　　　　　　　　　　　　　　　　　・１０ＭＡと２０ＭＡの逆転ポイントの勝敗は１２勝１０敗で、ターゲット1.27の勝率と大差無かった。　　　　　　　　　　　　　　　　　　　　・ターゲット2.0が最も利益が高かったが、逆にＰＦは一番低かった。利益も大きいが、損失も大きいということか。</t>
    <rPh sb="1" eb="3">
      <t>アイカ</t>
    </rPh>
    <rPh sb="6" eb="8">
      <t>ソウバ</t>
    </rPh>
    <rPh sb="8" eb="9">
      <t>テキ</t>
    </rPh>
    <rPh sb="9" eb="11">
      <t>ハイケイ</t>
    </rPh>
    <rPh sb="12" eb="14">
      <t>イッサイ</t>
    </rPh>
    <rPh sb="14" eb="16">
      <t>ムシ</t>
    </rPh>
    <rPh sb="22" eb="23">
      <t>オナ</t>
    </rPh>
    <rPh sb="28" eb="29">
      <t>ギャク</t>
    </rPh>
    <rPh sb="29" eb="30">
      <t>バ</t>
    </rPh>
    <rPh sb="32" eb="33">
      <t>オ</t>
    </rPh>
    <rPh sb="34" eb="35">
      <t>メ</t>
    </rPh>
    <rPh sb="35" eb="36">
      <t>ガ</t>
    </rPh>
    <rPh sb="38" eb="39">
      <t>ム</t>
    </rPh>
    <rPh sb="41" eb="42">
      <t>ヤマ</t>
    </rPh>
    <rPh sb="43" eb="44">
      <t>モド</t>
    </rPh>
    <rPh sb="45" eb="46">
      <t>ウ</t>
    </rPh>
    <rPh sb="48" eb="49">
      <t>ム</t>
    </rPh>
    <rPh sb="51" eb="52">
      <t>タニ</t>
    </rPh>
    <rPh sb="58" eb="60">
      <t>テンカン</t>
    </rPh>
    <rPh sb="68" eb="70">
      <t>ソウバ</t>
    </rPh>
    <rPh sb="72" eb="73">
      <t>マ</t>
    </rPh>
    <rPh sb="114" eb="116">
      <t>ギャクテン</t>
    </rPh>
    <rPh sb="121" eb="123">
      <t>ショウハイ</t>
    </rPh>
    <rPh sb="126" eb="127">
      <t>ショウ</t>
    </rPh>
    <rPh sb="129" eb="130">
      <t>ハイ</t>
    </rPh>
    <rPh sb="142" eb="144">
      <t>ショウリツ</t>
    </rPh>
    <rPh sb="145" eb="147">
      <t>タイサ</t>
    </rPh>
    <rPh sb="147" eb="148">
      <t>ナ</t>
    </rPh>
    <rPh sb="182" eb="183">
      <t>モット</t>
    </rPh>
    <rPh sb="184" eb="186">
      <t>リエキ</t>
    </rPh>
    <rPh sb="187" eb="188">
      <t>タカ</t>
    </rPh>
    <rPh sb="193" eb="194">
      <t>ギャク</t>
    </rPh>
    <rPh sb="198" eb="200">
      <t>イチバン</t>
    </rPh>
    <rPh sb="200" eb="201">
      <t>ヒク</t>
    </rPh>
    <rPh sb="205" eb="207">
      <t>リエキ</t>
    </rPh>
    <rPh sb="208" eb="209">
      <t>オオ</t>
    </rPh>
    <rPh sb="213" eb="215">
      <t>ソンシツ</t>
    </rPh>
    <rPh sb="216" eb="217">
      <t>オオ</t>
    </rPh>
    <phoneticPr fontId="2"/>
  </si>
  <si>
    <t>・ユーロ円は、ドルストレートのユーロドルが最も取引量が多い通貨ペアにドル円が加わったものなので、動きは比較的安定していたように思いました。それだけに、相場があまり良くない時が持続しやすいという印象でした。　　　　　　　　　　　　　　　　　　　　　　　　　　　　　　　　　　　　　　　　　　　　　　　　　　　　　　　・以前にご指摘の「サイズの小さいものは省いてよい」についてですが、ここでいうサイズとは、その前後のロウソク足と比較しての小ささなのでしょうか？それとも絶対的な小ささのことなのでしょうか？？</t>
    <rPh sb="4" eb="5">
      <t>エン</t>
    </rPh>
    <rPh sb="21" eb="22">
      <t>モット</t>
    </rPh>
    <rPh sb="23" eb="25">
      <t>トリヒキ</t>
    </rPh>
    <rPh sb="25" eb="26">
      <t>リョウ</t>
    </rPh>
    <rPh sb="27" eb="28">
      <t>オオ</t>
    </rPh>
    <rPh sb="29" eb="31">
      <t>ツウカ</t>
    </rPh>
    <rPh sb="36" eb="37">
      <t>エン</t>
    </rPh>
    <rPh sb="38" eb="39">
      <t>クワ</t>
    </rPh>
    <rPh sb="48" eb="49">
      <t>ウゴ</t>
    </rPh>
    <rPh sb="51" eb="54">
      <t>ヒカクテキ</t>
    </rPh>
    <rPh sb="54" eb="56">
      <t>アンテイ</t>
    </rPh>
    <rPh sb="63" eb="64">
      <t>オモ</t>
    </rPh>
    <rPh sb="75" eb="77">
      <t>ソウバ</t>
    </rPh>
    <rPh sb="81" eb="82">
      <t>ヨ</t>
    </rPh>
    <rPh sb="85" eb="86">
      <t>トキ</t>
    </rPh>
    <rPh sb="87" eb="89">
      <t>ジゾク</t>
    </rPh>
    <rPh sb="96" eb="98">
      <t>インショウ</t>
    </rPh>
    <rPh sb="158" eb="160">
      <t>イゼン</t>
    </rPh>
    <rPh sb="162" eb="164">
      <t>シテキ</t>
    </rPh>
    <rPh sb="170" eb="171">
      <t>チイ</t>
    </rPh>
    <rPh sb="176" eb="177">
      <t>ハブ</t>
    </rPh>
    <rPh sb="203" eb="205">
      <t>ゼンゴ</t>
    </rPh>
    <rPh sb="210" eb="211">
      <t>アシ</t>
    </rPh>
    <rPh sb="212" eb="214">
      <t>ヒカク</t>
    </rPh>
    <rPh sb="217" eb="218">
      <t>チイ</t>
    </rPh>
    <rPh sb="232" eb="234">
      <t>ゼッタイ</t>
    </rPh>
    <rPh sb="234" eb="235">
      <t>テキ</t>
    </rPh>
    <rPh sb="236" eb="237">
      <t>チイ</t>
    </rPh>
    <phoneticPr fontId="2"/>
  </si>
  <si>
    <t>ＯＢシステムの検証に移ろうと思います。2カ月目終了前までにＯＢまで終わらせたいので。</t>
    <rPh sb="7" eb="9">
      <t>ケンショウ</t>
    </rPh>
    <rPh sb="10" eb="11">
      <t>ウツ</t>
    </rPh>
    <rPh sb="14" eb="15">
      <t>オモ</t>
    </rPh>
    <rPh sb="21" eb="22">
      <t>ゲツ</t>
    </rPh>
    <rPh sb="22" eb="23">
      <t>メ</t>
    </rPh>
    <rPh sb="23" eb="25">
      <t>シュウリョウ</t>
    </rPh>
    <rPh sb="25" eb="26">
      <t>マエ</t>
    </rPh>
    <rPh sb="33" eb="34">
      <t>オ</t>
    </rPh>
    <phoneticPr fontId="2"/>
  </si>
  <si>
    <t>ＥＵＲ/ＪＰＹ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</si>
</sst>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0_ "/>
    <numFmt numFmtId="177" formatCode="m/d;@"/>
    <numFmt numFmtId="178" formatCode="#,##0_ ;[Red]\-#,##0\ "/>
    <numFmt numFmtId="179" formatCode="0.0%"/>
    <numFmt numFmtId="180" formatCode="#,##0_ "/>
    <numFmt numFmtId="181" formatCode="0.0_ ;[Red]\-0.0\ "/>
    <numFmt numFmtId="182" formatCode="#,##0.00_ "/>
  </numFmts>
  <fonts count="12" x14ac:knownFonts="1">
    <font>
      <sz val="11"/>
      <color indexed="8"/>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b/>
      <sz val="11"/>
      <color indexed="8"/>
      <name val="ＭＳ Ｐゴシック"/>
      <family val="3"/>
      <charset val="128"/>
    </font>
    <font>
      <b/>
      <sz val="14"/>
      <color indexed="8"/>
      <name val="ＭＳ Ｐゴシック"/>
      <family val="3"/>
      <charset val="128"/>
    </font>
    <font>
      <sz val="14"/>
      <color indexed="8"/>
      <name val="ＭＳ Ｐゴシック"/>
      <family val="3"/>
      <charset val="128"/>
    </font>
    <font>
      <b/>
      <sz val="12"/>
      <color indexed="8"/>
      <name val="ＭＳ Ｐゴシック"/>
      <family val="3"/>
      <charset val="128"/>
    </font>
    <font>
      <b/>
      <sz val="11"/>
      <color theme="1"/>
      <name val="ＭＳ Ｐゴシック"/>
      <family val="3"/>
      <charset val="128"/>
      <scheme val="minor"/>
    </font>
    <font>
      <sz val="11"/>
      <name val="ＭＳ Ｐゴシック"/>
      <family val="3"/>
      <charset val="128"/>
      <scheme val="minor"/>
    </font>
    <font>
      <b/>
      <sz val="14"/>
      <color rgb="FFFF0000"/>
      <name val="ＭＳ Ｐゴシック"/>
      <family val="3"/>
      <charset val="128"/>
    </font>
    <font>
      <b/>
      <sz val="11"/>
      <color rgb="FFFF0000"/>
      <name val="ＭＳ Ｐゴシック"/>
      <family val="3"/>
      <charset val="128"/>
    </font>
  </fonts>
  <fills count="14">
    <fill>
      <patternFill patternType="none"/>
    </fill>
    <fill>
      <patternFill patternType="gray125"/>
    </fill>
    <fill>
      <patternFill patternType="solid">
        <fgColor rgb="FFFFCC99"/>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CC"/>
        <bgColor indexed="64"/>
      </patternFill>
    </fill>
    <fill>
      <patternFill patternType="solid">
        <fgColor theme="8" tint="0.39997558519241921"/>
        <bgColor indexed="64"/>
      </patternFill>
    </fill>
    <fill>
      <patternFill patternType="solid">
        <fgColor rgb="FFFFFF99"/>
        <bgColor indexed="64"/>
      </patternFill>
    </fill>
    <fill>
      <patternFill patternType="solid">
        <fgColor rgb="FFCCFFFF"/>
        <bgColor indexed="64"/>
      </patternFill>
    </fill>
    <fill>
      <patternFill patternType="solid">
        <fgColor rgb="FFFFCCFF"/>
        <bgColor indexed="64"/>
      </patternFill>
    </fill>
    <fill>
      <patternFill patternType="solid">
        <fgColor rgb="FFEAEAEA"/>
        <bgColor indexed="64"/>
      </patternFill>
    </fill>
    <fill>
      <patternFill patternType="solid">
        <fgColor rgb="FFCCCCFF"/>
        <bgColor indexed="64"/>
      </patternFill>
    </fill>
    <fill>
      <patternFill patternType="solid">
        <fgColor rgb="FFFFFF00"/>
        <bgColor indexed="64"/>
      </patternFill>
    </fill>
    <fill>
      <patternFill patternType="solid">
        <fgColor rgb="FF00B0F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94">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179" fontId="0" fillId="0" borderId="1" xfId="1" applyNumberFormat="1" applyFont="1" applyBorder="1" applyAlignment="1">
      <alignment horizontal="center" vertical="center"/>
    </xf>
    <xf numFmtId="0" fontId="8" fillId="2" borderId="1" xfId="0" applyFont="1" applyFill="1" applyBorder="1" applyAlignment="1">
      <alignment horizontal="center" vertical="center" shrinkToFit="1"/>
    </xf>
    <xf numFmtId="0" fontId="8" fillId="3" borderId="1" xfId="0" applyFont="1" applyFill="1" applyBorder="1" applyAlignment="1">
      <alignment horizontal="center" vertical="center" shrinkToFit="1"/>
    </xf>
    <xf numFmtId="176" fontId="9" fillId="0" borderId="1" xfId="0" applyNumberFormat="1" applyFont="1" applyBorder="1" applyAlignment="1">
      <alignment horizontal="center" vertical="center"/>
    </xf>
    <xf numFmtId="0" fontId="0" fillId="0" borderId="2" xfId="0" applyBorder="1" applyAlignment="1">
      <alignment horizontal="center" vertical="center"/>
    </xf>
    <xf numFmtId="177" fontId="9" fillId="0" borderId="1" xfId="0" applyNumberFormat="1" applyFont="1" applyBorder="1" applyAlignment="1">
      <alignment horizontal="center" vertical="center"/>
    </xf>
    <xf numFmtId="0" fontId="8" fillId="4" borderId="2" xfId="0" applyFont="1" applyFill="1" applyBorder="1">
      <alignment vertical="center"/>
    </xf>
    <xf numFmtId="0" fontId="0" fillId="0" borderId="3" xfId="0" applyBorder="1" applyAlignment="1">
      <alignment horizontal="center" vertical="center"/>
    </xf>
    <xf numFmtId="0" fontId="8" fillId="0" borderId="3" xfId="0" applyFont="1" applyBorder="1" applyAlignment="1">
      <alignment horizontal="center" vertical="center"/>
    </xf>
    <xf numFmtId="0" fontId="8" fillId="0" borderId="3" xfId="0" applyFont="1" applyBorder="1">
      <alignment vertical="center"/>
    </xf>
    <xf numFmtId="0" fontId="0" fillId="0" borderId="4" xfId="0" applyBorder="1" applyAlignment="1">
      <alignment horizontal="center" vertical="center"/>
    </xf>
    <xf numFmtId="0" fontId="8" fillId="0" borderId="4" xfId="0" applyFont="1" applyBorder="1" applyAlignment="1">
      <alignment horizontal="center" vertical="center"/>
    </xf>
    <xf numFmtId="0" fontId="0" fillId="0" borderId="5" xfId="0" applyBorder="1" applyAlignment="1">
      <alignment horizontal="center" vertical="center"/>
    </xf>
    <xf numFmtId="179" fontId="0" fillId="0" borderId="3" xfId="1" applyNumberFormat="1" applyFont="1" applyBorder="1" applyAlignment="1">
      <alignment horizontal="center" vertical="center"/>
    </xf>
    <xf numFmtId="0" fontId="8" fillId="4" borderId="6" xfId="0" applyFont="1" applyFill="1" applyBorder="1">
      <alignment vertical="center"/>
    </xf>
    <xf numFmtId="0" fontId="8" fillId="5" borderId="1" xfId="0" applyFont="1" applyFill="1" applyBorder="1" applyAlignment="1">
      <alignment horizontal="center" vertical="center" shrinkToFit="1"/>
    </xf>
    <xf numFmtId="0" fontId="9" fillId="0" borderId="1" xfId="0" applyFont="1" applyBorder="1" applyAlignment="1">
      <alignment horizontal="center" vertical="center"/>
    </xf>
    <xf numFmtId="0" fontId="8" fillId="4" borderId="1" xfId="0" applyFont="1" applyFill="1" applyBorder="1" applyAlignment="1">
      <alignment horizontal="center" vertical="center"/>
    </xf>
    <xf numFmtId="0" fontId="8" fillId="4" borderId="5" xfId="0" applyFont="1" applyFill="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6" fillId="0" borderId="0" xfId="0" applyFont="1" applyAlignment="1">
      <alignment horizontal="center" vertical="center"/>
    </xf>
    <xf numFmtId="0" fontId="6" fillId="0" borderId="0" xfId="0" applyFont="1">
      <alignment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5" fillId="6" borderId="1" xfId="0" applyFont="1" applyFill="1" applyBorder="1" applyAlignment="1">
      <alignment horizontal="center" vertical="center"/>
    </xf>
    <xf numFmtId="0" fontId="10" fillId="6" borderId="1" xfId="0" applyFont="1" applyFill="1" applyBorder="1" applyAlignment="1">
      <alignment horizontal="center" vertical="center"/>
    </xf>
    <xf numFmtId="0" fontId="10" fillId="0" borderId="0" xfId="0" applyFont="1" applyAlignment="1">
      <alignment horizontal="center" vertical="center"/>
    </xf>
    <xf numFmtId="14"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7" fillId="0" borderId="0" xfId="0" applyFont="1" applyAlignment="1">
      <alignment horizontal="center" vertical="center"/>
    </xf>
    <xf numFmtId="0" fontId="9" fillId="0" borderId="1" xfId="0" applyFont="1" applyBorder="1" applyAlignment="1">
      <alignment horizontal="center" vertical="center"/>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5" xfId="0" applyFont="1" applyFill="1" applyBorder="1" applyAlignment="1">
      <alignment horizontal="center" vertical="center"/>
    </xf>
    <xf numFmtId="0" fontId="9" fillId="0" borderId="1" xfId="0" applyFont="1" applyBorder="1" applyAlignment="1">
      <alignment horizontal="center" vertical="center"/>
    </xf>
    <xf numFmtId="180" fontId="0" fillId="0" borderId="0" xfId="0" applyNumberFormat="1">
      <alignment vertical="center"/>
    </xf>
    <xf numFmtId="179" fontId="0" fillId="0" borderId="0" xfId="1" applyNumberFormat="1" applyFont="1">
      <alignment vertical="center"/>
    </xf>
    <xf numFmtId="0" fontId="11" fillId="0" borderId="3"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180" fontId="9" fillId="0" borderId="1" xfId="0" applyNumberFormat="1" applyFont="1" applyBorder="1" applyAlignment="1">
      <alignment horizontal="center" vertical="center"/>
    </xf>
    <xf numFmtId="0" fontId="9" fillId="0" borderId="1" xfId="0" applyFont="1" applyBorder="1" applyAlignment="1">
      <alignment horizontal="center" vertical="center"/>
    </xf>
    <xf numFmtId="180" fontId="9" fillId="0" borderId="7" xfId="0" applyNumberFormat="1" applyFont="1" applyBorder="1" applyAlignment="1">
      <alignment horizontal="center" vertical="center"/>
    </xf>
    <xf numFmtId="180" fontId="9" fillId="0" borderId="2" xfId="0" applyNumberFormat="1" applyFont="1" applyBorder="1" applyAlignment="1">
      <alignment horizontal="center" vertical="center"/>
    </xf>
    <xf numFmtId="178" fontId="9" fillId="0" borderId="1" xfId="0" applyNumberFormat="1" applyFont="1" applyBorder="1" applyAlignment="1">
      <alignment horizontal="center" vertical="center"/>
    </xf>
    <xf numFmtId="181" fontId="9" fillId="0" borderId="1" xfId="0" applyNumberFormat="1" applyFont="1" applyBorder="1" applyAlignment="1">
      <alignment horizontal="center" vertical="center"/>
    </xf>
    <xf numFmtId="0" fontId="8" fillId="8" borderId="8" xfId="0" applyFont="1" applyFill="1" applyBorder="1" applyAlignment="1">
      <alignment horizontal="center" vertical="center" shrinkToFit="1"/>
    </xf>
    <xf numFmtId="0" fontId="8" fillId="8" borderId="1" xfId="0" applyFont="1" applyFill="1" applyBorder="1" applyAlignment="1">
      <alignment horizontal="center" vertical="center" shrinkToFit="1"/>
    </xf>
    <xf numFmtId="0" fontId="8" fillId="9" borderId="6" xfId="0" applyFont="1" applyFill="1" applyBorder="1" applyAlignment="1">
      <alignment horizontal="center" vertical="center" shrinkToFit="1"/>
    </xf>
    <xf numFmtId="0" fontId="8" fillId="9" borderId="9" xfId="0" applyFont="1" applyFill="1" applyBorder="1" applyAlignment="1">
      <alignment horizontal="center" vertical="center" shrinkToFit="1"/>
    </xf>
    <xf numFmtId="0" fontId="8" fillId="9" borderId="10" xfId="0" applyFont="1" applyFill="1" applyBorder="1" applyAlignment="1">
      <alignment horizontal="center" vertical="center" shrinkToFit="1"/>
    </xf>
    <xf numFmtId="0" fontId="8" fillId="9" borderId="11" xfId="0" applyFont="1" applyFill="1" applyBorder="1" applyAlignment="1">
      <alignment horizontal="center" vertical="center" shrinkToFit="1"/>
    </xf>
    <xf numFmtId="0" fontId="8" fillId="5" borderId="10" xfId="0" applyFont="1" applyFill="1" applyBorder="1" applyAlignment="1">
      <alignment horizontal="center" vertical="center" shrinkToFit="1"/>
    </xf>
    <xf numFmtId="0" fontId="8" fillId="5" borderId="3" xfId="0" applyFont="1" applyFill="1" applyBorder="1" applyAlignment="1">
      <alignment horizontal="center" vertical="center" shrinkToFit="1"/>
    </xf>
    <xf numFmtId="0" fontId="8" fillId="5" borderId="2" xfId="0" applyFont="1" applyFill="1" applyBorder="1" applyAlignment="1">
      <alignment horizontal="center" vertical="center" shrinkToFit="1"/>
    </xf>
    <xf numFmtId="0" fontId="8" fillId="2" borderId="10" xfId="0" applyFont="1" applyFill="1" applyBorder="1" applyAlignment="1">
      <alignment horizontal="center" vertical="center" shrinkToFit="1"/>
    </xf>
    <xf numFmtId="0" fontId="8" fillId="2" borderId="3"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0" fontId="8" fillId="10" borderId="1" xfId="0" applyFont="1" applyFill="1" applyBorder="1" applyAlignment="1">
      <alignment horizontal="center" vertical="center" shrinkToFit="1"/>
    </xf>
    <xf numFmtId="0" fontId="8" fillId="3" borderId="10" xfId="0" applyFont="1" applyFill="1" applyBorder="1" applyAlignment="1">
      <alignment horizontal="center" vertical="center" shrinkToFit="1"/>
    </xf>
    <xf numFmtId="0" fontId="8" fillId="3" borderId="3" xfId="0" applyFont="1" applyFill="1" applyBorder="1" applyAlignment="1">
      <alignment horizontal="center" vertical="center" shrinkToFit="1"/>
    </xf>
    <xf numFmtId="0" fontId="8" fillId="3" borderId="2" xfId="0" applyFont="1" applyFill="1" applyBorder="1" applyAlignment="1">
      <alignment horizontal="center" vertical="center" shrinkToFit="1"/>
    </xf>
    <xf numFmtId="0" fontId="8" fillId="11" borderId="1" xfId="0" applyFont="1" applyFill="1" applyBorder="1" applyAlignment="1">
      <alignment horizontal="center" vertical="center" shrinkToFit="1"/>
    </xf>
    <xf numFmtId="0" fontId="8" fillId="5" borderId="7" xfId="0" applyFont="1" applyFill="1" applyBorder="1" applyAlignment="1">
      <alignment horizontal="center" vertical="center" shrinkToFit="1"/>
    </xf>
    <xf numFmtId="0" fontId="8" fillId="2" borderId="7" xfId="0" applyFont="1" applyFill="1" applyBorder="1" applyAlignment="1">
      <alignment horizontal="center" vertical="center" shrinkToFit="1"/>
    </xf>
    <xf numFmtId="0" fontId="8" fillId="3" borderId="7" xfId="0" applyFont="1" applyFill="1" applyBorder="1" applyAlignment="1">
      <alignment horizontal="center" vertical="center" shrinkToFit="1"/>
    </xf>
    <xf numFmtId="0" fontId="8" fillId="4" borderId="1" xfId="0" applyFont="1" applyFill="1" applyBorder="1" applyAlignment="1">
      <alignment horizontal="center" vertical="center"/>
    </xf>
    <xf numFmtId="178" fontId="0" fillId="0" borderId="1" xfId="0" applyNumberFormat="1" applyBorder="1" applyAlignment="1">
      <alignment horizontal="center" vertical="center"/>
    </xf>
    <xf numFmtId="181" fontId="0" fillId="0" borderId="1" xfId="0" applyNumberFormat="1" applyBorder="1" applyAlignment="1">
      <alignment horizontal="center" vertical="center"/>
    </xf>
    <xf numFmtId="0" fontId="0" fillId="0" borderId="1" xfId="0" applyBorder="1" applyAlignment="1">
      <alignment horizontal="center" vertical="center"/>
    </xf>
    <xf numFmtId="0" fontId="8" fillId="4" borderId="1" xfId="0" applyFont="1" applyFill="1" applyBorder="1" applyAlignment="1">
      <alignment horizontal="center" vertical="center" shrinkToFit="1"/>
    </xf>
    <xf numFmtId="182" fontId="0" fillId="0" borderId="1" xfId="0" applyNumberFormat="1" applyBorder="1" applyAlignment="1">
      <alignment horizontal="center" vertical="center"/>
    </xf>
    <xf numFmtId="179" fontId="0" fillId="0" borderId="1" xfId="1" applyNumberFormat="1" applyFont="1" applyBorder="1" applyAlignment="1">
      <alignment horizontal="center" vertical="center"/>
    </xf>
    <xf numFmtId="0" fontId="8" fillId="4" borderId="5" xfId="0" applyFont="1" applyFill="1"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180" fontId="0" fillId="7" borderId="1" xfId="0" applyNumberFormat="1" applyFill="1" applyBorder="1" applyAlignment="1">
      <alignment horizontal="center" vertical="center"/>
    </xf>
    <xf numFmtId="0" fontId="0" fillId="7" borderId="1" xfId="0" applyFill="1" applyBorder="1" applyAlignment="1">
      <alignment horizontal="center" vertical="center"/>
    </xf>
    <xf numFmtId="180"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9" fillId="12" borderId="1" xfId="0" applyFont="1" applyFill="1" applyBorder="1"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vertical="top" wrapText="1"/>
    </xf>
    <xf numFmtId="0" fontId="0" fillId="0" borderId="0" xfId="0" applyAlignment="1">
      <alignment vertical="top"/>
    </xf>
    <xf numFmtId="0" fontId="9" fillId="13" borderId="1" xfId="0" applyFont="1" applyFill="1" applyBorder="1" applyAlignment="1">
      <alignment horizontal="center" vertical="center"/>
    </xf>
    <xf numFmtId="0" fontId="9" fillId="0" borderId="1" xfId="0" applyFont="1" applyFill="1" applyBorder="1" applyAlignment="1">
      <alignment horizontal="center" vertical="center"/>
    </xf>
  </cellXfs>
  <cellStyles count="4">
    <cellStyle name="パーセント" xfId="1" builtinId="5"/>
    <cellStyle name="標準" xfId="0" builtinId="0"/>
    <cellStyle name="標準 2" xfId="2" xr:uid="{00000000-0005-0000-0000-000002000000}"/>
    <cellStyle name="標準 3" xfId="3" xr:uid="{00000000-0005-0000-0000-000003000000}"/>
  </cellStyles>
  <dxfs count="32">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479052</xdr:colOff>
      <xdr:row>28</xdr:row>
      <xdr:rowOff>0</xdr:rowOff>
    </xdr:to>
    <xdr:pic>
      <xdr:nvPicPr>
        <xdr:cNvPr id="3" name="図 2">
          <a:extLst>
            <a:ext uri="{FF2B5EF4-FFF2-40B4-BE49-F238E27FC236}">
              <a16:creationId xmlns:a16="http://schemas.microsoft.com/office/drawing/2014/main" id="{A42B08D6-7A60-4D0B-B8F3-3ACD8C42BBA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0092952" cy="4978400"/>
        </a:xfrm>
        <a:prstGeom prst="rect">
          <a:avLst/>
        </a:prstGeom>
      </xdr:spPr>
    </xdr:pic>
    <xdr:clientData/>
  </xdr:twoCellAnchor>
  <xdr:twoCellAnchor editAs="oneCell">
    <xdr:from>
      <xdr:col>0</xdr:col>
      <xdr:colOff>0</xdr:colOff>
      <xdr:row>29</xdr:row>
      <xdr:rowOff>0</xdr:rowOff>
    </xdr:from>
    <xdr:to>
      <xdr:col>16</xdr:col>
      <xdr:colOff>425450</xdr:colOff>
      <xdr:row>57</xdr:row>
      <xdr:rowOff>81</xdr:rowOff>
    </xdr:to>
    <xdr:pic>
      <xdr:nvPicPr>
        <xdr:cNvPr id="5" name="図 4">
          <a:extLst>
            <a:ext uri="{FF2B5EF4-FFF2-40B4-BE49-F238E27FC236}">
              <a16:creationId xmlns:a16="http://schemas.microsoft.com/office/drawing/2014/main" id="{6D31E78D-D3DE-4AF8-A3FA-D50EC7219CE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5156200"/>
          <a:ext cx="10039350" cy="4978481"/>
        </a:xfrm>
        <a:prstGeom prst="rect">
          <a:avLst/>
        </a:prstGeom>
      </xdr:spPr>
    </xdr:pic>
    <xdr:clientData/>
  </xdr:twoCellAnchor>
  <xdr:twoCellAnchor editAs="oneCell">
    <xdr:from>
      <xdr:col>0</xdr:col>
      <xdr:colOff>0</xdr:colOff>
      <xdr:row>58</xdr:row>
      <xdr:rowOff>0</xdr:rowOff>
    </xdr:from>
    <xdr:to>
      <xdr:col>16</xdr:col>
      <xdr:colOff>476250</xdr:colOff>
      <xdr:row>86</xdr:row>
      <xdr:rowOff>7874</xdr:rowOff>
    </xdr:to>
    <xdr:pic>
      <xdr:nvPicPr>
        <xdr:cNvPr id="7" name="図 6">
          <a:extLst>
            <a:ext uri="{FF2B5EF4-FFF2-40B4-BE49-F238E27FC236}">
              <a16:creationId xmlns:a16="http://schemas.microsoft.com/office/drawing/2014/main" id="{61BEE24E-A8F0-465A-8BF6-4E60C80F132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10312400"/>
          <a:ext cx="10090150" cy="4986274"/>
        </a:xfrm>
        <a:prstGeom prst="rect">
          <a:avLst/>
        </a:prstGeom>
      </xdr:spPr>
    </xdr:pic>
    <xdr:clientData/>
  </xdr:twoCellAnchor>
  <xdr:twoCellAnchor editAs="oneCell">
    <xdr:from>
      <xdr:col>0</xdr:col>
      <xdr:colOff>0</xdr:colOff>
      <xdr:row>87</xdr:row>
      <xdr:rowOff>0</xdr:rowOff>
    </xdr:from>
    <xdr:to>
      <xdr:col>16</xdr:col>
      <xdr:colOff>438150</xdr:colOff>
      <xdr:row>115</xdr:row>
      <xdr:rowOff>9303</xdr:rowOff>
    </xdr:to>
    <xdr:pic>
      <xdr:nvPicPr>
        <xdr:cNvPr id="9" name="図 8">
          <a:extLst>
            <a:ext uri="{FF2B5EF4-FFF2-40B4-BE49-F238E27FC236}">
              <a16:creationId xmlns:a16="http://schemas.microsoft.com/office/drawing/2014/main" id="{85B1E703-EEA8-4BD9-BCA4-73115D45429C}"/>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15468600"/>
          <a:ext cx="10052050" cy="4987703"/>
        </a:xfrm>
        <a:prstGeom prst="rect">
          <a:avLst/>
        </a:prstGeom>
      </xdr:spPr>
    </xdr:pic>
    <xdr:clientData/>
  </xdr:twoCellAnchor>
  <xdr:twoCellAnchor editAs="oneCell">
    <xdr:from>
      <xdr:col>0</xdr:col>
      <xdr:colOff>0</xdr:colOff>
      <xdr:row>116</xdr:row>
      <xdr:rowOff>0</xdr:rowOff>
    </xdr:from>
    <xdr:to>
      <xdr:col>16</xdr:col>
      <xdr:colOff>427814</xdr:colOff>
      <xdr:row>144</xdr:row>
      <xdr:rowOff>19050</xdr:rowOff>
    </xdr:to>
    <xdr:pic>
      <xdr:nvPicPr>
        <xdr:cNvPr id="11" name="図 10">
          <a:extLst>
            <a:ext uri="{FF2B5EF4-FFF2-40B4-BE49-F238E27FC236}">
              <a16:creationId xmlns:a16="http://schemas.microsoft.com/office/drawing/2014/main" id="{9D563297-1B8E-47F2-AD2D-D6A6C914B266}"/>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20624800"/>
          <a:ext cx="10041714" cy="4997450"/>
        </a:xfrm>
        <a:prstGeom prst="rect">
          <a:avLst/>
        </a:prstGeom>
      </xdr:spPr>
    </xdr:pic>
    <xdr:clientData/>
  </xdr:twoCellAnchor>
  <xdr:twoCellAnchor editAs="oneCell">
    <xdr:from>
      <xdr:col>0</xdr:col>
      <xdr:colOff>0</xdr:colOff>
      <xdr:row>145</xdr:row>
      <xdr:rowOff>0</xdr:rowOff>
    </xdr:from>
    <xdr:to>
      <xdr:col>16</xdr:col>
      <xdr:colOff>444500</xdr:colOff>
      <xdr:row>173</xdr:row>
      <xdr:rowOff>4016</xdr:rowOff>
    </xdr:to>
    <xdr:pic>
      <xdr:nvPicPr>
        <xdr:cNvPr id="13" name="図 12">
          <a:extLst>
            <a:ext uri="{FF2B5EF4-FFF2-40B4-BE49-F238E27FC236}">
              <a16:creationId xmlns:a16="http://schemas.microsoft.com/office/drawing/2014/main" id="{7FBE734F-6094-4B70-B7F5-C2C5B00D016F}"/>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0" y="25781000"/>
          <a:ext cx="10058400" cy="4982416"/>
        </a:xfrm>
        <a:prstGeom prst="rect">
          <a:avLst/>
        </a:prstGeom>
      </xdr:spPr>
    </xdr:pic>
    <xdr:clientData/>
  </xdr:twoCellAnchor>
  <xdr:twoCellAnchor editAs="oneCell">
    <xdr:from>
      <xdr:col>0</xdr:col>
      <xdr:colOff>0</xdr:colOff>
      <xdr:row>174</xdr:row>
      <xdr:rowOff>0</xdr:rowOff>
    </xdr:from>
    <xdr:to>
      <xdr:col>16</xdr:col>
      <xdr:colOff>425450</xdr:colOff>
      <xdr:row>201</xdr:row>
      <xdr:rowOff>175222</xdr:rowOff>
    </xdr:to>
    <xdr:pic>
      <xdr:nvPicPr>
        <xdr:cNvPr id="15" name="図 14">
          <a:extLst>
            <a:ext uri="{FF2B5EF4-FFF2-40B4-BE49-F238E27FC236}">
              <a16:creationId xmlns:a16="http://schemas.microsoft.com/office/drawing/2014/main" id="{90851ABD-4C38-4E83-9C94-9CE95AB14DED}"/>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0" y="30937200"/>
          <a:ext cx="10039350" cy="4975822"/>
        </a:xfrm>
        <a:prstGeom prst="rect">
          <a:avLst/>
        </a:prstGeom>
      </xdr:spPr>
    </xdr:pic>
    <xdr:clientData/>
  </xdr:twoCellAnchor>
  <xdr:twoCellAnchor editAs="oneCell">
    <xdr:from>
      <xdr:col>0</xdr:col>
      <xdr:colOff>0</xdr:colOff>
      <xdr:row>203</xdr:row>
      <xdr:rowOff>0</xdr:rowOff>
    </xdr:from>
    <xdr:to>
      <xdr:col>16</xdr:col>
      <xdr:colOff>368300</xdr:colOff>
      <xdr:row>231</xdr:row>
      <xdr:rowOff>9785</xdr:rowOff>
    </xdr:to>
    <xdr:pic>
      <xdr:nvPicPr>
        <xdr:cNvPr id="17" name="図 16">
          <a:extLst>
            <a:ext uri="{FF2B5EF4-FFF2-40B4-BE49-F238E27FC236}">
              <a16:creationId xmlns:a16="http://schemas.microsoft.com/office/drawing/2014/main" id="{3113D239-3EF1-4695-82A7-23884F317E84}"/>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0" y="36093400"/>
          <a:ext cx="9982200" cy="4988185"/>
        </a:xfrm>
        <a:prstGeom prst="rect">
          <a:avLst/>
        </a:prstGeom>
      </xdr:spPr>
    </xdr:pic>
    <xdr:clientData/>
  </xdr:twoCellAnchor>
  <xdr:twoCellAnchor editAs="oneCell">
    <xdr:from>
      <xdr:col>0</xdr:col>
      <xdr:colOff>0</xdr:colOff>
      <xdr:row>232</xdr:row>
      <xdr:rowOff>0</xdr:rowOff>
    </xdr:from>
    <xdr:to>
      <xdr:col>16</xdr:col>
      <xdr:colOff>444500</xdr:colOff>
      <xdr:row>260</xdr:row>
      <xdr:rowOff>889</xdr:rowOff>
    </xdr:to>
    <xdr:pic>
      <xdr:nvPicPr>
        <xdr:cNvPr id="19" name="図 18">
          <a:extLst>
            <a:ext uri="{FF2B5EF4-FFF2-40B4-BE49-F238E27FC236}">
              <a16:creationId xmlns:a16="http://schemas.microsoft.com/office/drawing/2014/main" id="{3E818EC4-1E35-48E0-9876-B9015E0943CA}"/>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0" y="41249600"/>
          <a:ext cx="10058400" cy="4979289"/>
        </a:xfrm>
        <a:prstGeom prst="rect">
          <a:avLst/>
        </a:prstGeom>
      </xdr:spPr>
    </xdr:pic>
    <xdr:clientData/>
  </xdr:twoCellAnchor>
  <xdr:twoCellAnchor editAs="oneCell">
    <xdr:from>
      <xdr:col>0</xdr:col>
      <xdr:colOff>0</xdr:colOff>
      <xdr:row>261</xdr:row>
      <xdr:rowOff>0</xdr:rowOff>
    </xdr:from>
    <xdr:to>
      <xdr:col>16</xdr:col>
      <xdr:colOff>406400</xdr:colOff>
      <xdr:row>288</xdr:row>
      <xdr:rowOff>177377</xdr:rowOff>
    </xdr:to>
    <xdr:pic>
      <xdr:nvPicPr>
        <xdr:cNvPr id="21" name="図 20">
          <a:extLst>
            <a:ext uri="{FF2B5EF4-FFF2-40B4-BE49-F238E27FC236}">
              <a16:creationId xmlns:a16="http://schemas.microsoft.com/office/drawing/2014/main" id="{231359A3-DADE-4187-ADC6-DB01FE87A54F}"/>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0" y="46405800"/>
          <a:ext cx="10020300" cy="4977977"/>
        </a:xfrm>
        <a:prstGeom prst="rect">
          <a:avLst/>
        </a:prstGeom>
      </xdr:spPr>
    </xdr:pic>
    <xdr:clientData/>
  </xdr:twoCellAnchor>
  <xdr:twoCellAnchor editAs="oneCell">
    <xdr:from>
      <xdr:col>0</xdr:col>
      <xdr:colOff>0</xdr:colOff>
      <xdr:row>290</xdr:row>
      <xdr:rowOff>0</xdr:rowOff>
    </xdr:from>
    <xdr:to>
      <xdr:col>16</xdr:col>
      <xdr:colOff>368300</xdr:colOff>
      <xdr:row>318</xdr:row>
      <xdr:rowOff>9782</xdr:rowOff>
    </xdr:to>
    <xdr:pic>
      <xdr:nvPicPr>
        <xdr:cNvPr id="23" name="図 22">
          <a:extLst>
            <a:ext uri="{FF2B5EF4-FFF2-40B4-BE49-F238E27FC236}">
              <a16:creationId xmlns:a16="http://schemas.microsoft.com/office/drawing/2014/main" id="{62E3EA34-9BAF-45E1-B59E-72CFDE4A3F2E}"/>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0" y="51562000"/>
          <a:ext cx="9982200" cy="4988182"/>
        </a:xfrm>
        <a:prstGeom prst="rect">
          <a:avLst/>
        </a:prstGeom>
      </xdr:spPr>
    </xdr:pic>
    <xdr:clientData/>
  </xdr:twoCellAnchor>
  <xdr:twoCellAnchor editAs="oneCell">
    <xdr:from>
      <xdr:col>0</xdr:col>
      <xdr:colOff>0</xdr:colOff>
      <xdr:row>319</xdr:row>
      <xdr:rowOff>0</xdr:rowOff>
    </xdr:from>
    <xdr:to>
      <xdr:col>16</xdr:col>
      <xdr:colOff>419100</xdr:colOff>
      <xdr:row>347</xdr:row>
      <xdr:rowOff>8865</xdr:rowOff>
    </xdr:to>
    <xdr:pic>
      <xdr:nvPicPr>
        <xdr:cNvPr id="25" name="図 24">
          <a:extLst>
            <a:ext uri="{FF2B5EF4-FFF2-40B4-BE49-F238E27FC236}">
              <a16:creationId xmlns:a16="http://schemas.microsoft.com/office/drawing/2014/main" id="{EA6E0340-E595-4F5B-8F5E-5172D25EDB10}"/>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0" y="56718200"/>
          <a:ext cx="10033000" cy="498726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13"/>
  <sheetViews>
    <sheetView workbookViewId="0">
      <selection activeCell="A3" sqref="A3"/>
    </sheetView>
  </sheetViews>
  <sheetFormatPr defaultRowHeight="13" x14ac:dyDescent="0.2"/>
  <sheetData>
    <row r="2" spans="1:2" x14ac:dyDescent="0.2">
      <c r="A2" t="s">
        <v>46</v>
      </c>
    </row>
    <row r="3" spans="1:2" x14ac:dyDescent="0.2">
      <c r="A3">
        <v>100000</v>
      </c>
    </row>
    <row r="5" spans="1:2" x14ac:dyDescent="0.2">
      <c r="A5" t="s">
        <v>47</v>
      </c>
    </row>
    <row r="6" spans="1:2" x14ac:dyDescent="0.2">
      <c r="A6" t="s">
        <v>54</v>
      </c>
      <c r="B6">
        <v>90</v>
      </c>
    </row>
    <row r="7" spans="1:2" x14ac:dyDescent="0.2">
      <c r="A7" t="s">
        <v>53</v>
      </c>
      <c r="B7">
        <v>90</v>
      </c>
    </row>
    <row r="8" spans="1:2" x14ac:dyDescent="0.2">
      <c r="A8" t="s">
        <v>51</v>
      </c>
      <c r="B8">
        <v>110</v>
      </c>
    </row>
    <row r="9" spans="1:2" x14ac:dyDescent="0.2">
      <c r="A9" t="s">
        <v>49</v>
      </c>
      <c r="B9">
        <v>120</v>
      </c>
    </row>
    <row r="10" spans="1:2" x14ac:dyDescent="0.2">
      <c r="A10" t="s">
        <v>50</v>
      </c>
      <c r="B10">
        <v>150</v>
      </c>
    </row>
    <row r="11" spans="1:2" x14ac:dyDescent="0.2">
      <c r="A11" t="s">
        <v>55</v>
      </c>
      <c r="B11">
        <v>100</v>
      </c>
    </row>
    <row r="12" spans="1:2" x14ac:dyDescent="0.2">
      <c r="A12" t="s">
        <v>52</v>
      </c>
      <c r="B12">
        <v>80</v>
      </c>
    </row>
    <row r="13" spans="1:2" x14ac:dyDescent="0.2">
      <c r="A13" t="s">
        <v>48</v>
      </c>
      <c r="B13">
        <v>120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AA109"/>
  <sheetViews>
    <sheetView tabSelected="1" zoomScale="115" zoomScaleNormal="115" workbookViewId="0">
      <pane ySplit="8" topLeftCell="A9" activePane="bottomLeft" state="frozen"/>
      <selection pane="bottomLeft" activeCell="H82" sqref="H82:I82"/>
    </sheetView>
  </sheetViews>
  <sheetFormatPr defaultRowHeight="13" x14ac:dyDescent="0.2"/>
  <cols>
    <col min="1" max="1" width="2.90625" customWidth="1"/>
    <col min="2" max="18" width="6.6328125" customWidth="1"/>
    <col min="22" max="22" width="10.90625" style="22" hidden="1" customWidth="1"/>
    <col min="23" max="23" width="0" hidden="1" customWidth="1"/>
  </cols>
  <sheetData>
    <row r="2" spans="2:27" x14ac:dyDescent="0.2">
      <c r="B2" s="72" t="s">
        <v>5</v>
      </c>
      <c r="C2" s="72"/>
      <c r="D2" s="83" t="s">
        <v>65</v>
      </c>
      <c r="E2" s="83"/>
      <c r="F2" s="72" t="s">
        <v>6</v>
      </c>
      <c r="G2" s="72"/>
      <c r="H2" s="75" t="s">
        <v>66</v>
      </c>
      <c r="I2" s="75"/>
      <c r="J2" s="72" t="s">
        <v>7</v>
      </c>
      <c r="K2" s="72"/>
      <c r="L2" s="82">
        <v>100000</v>
      </c>
      <c r="M2" s="83"/>
      <c r="N2" s="72" t="s">
        <v>8</v>
      </c>
      <c r="O2" s="72"/>
      <c r="P2" s="84">
        <f>SUM(L2,D4)</f>
        <v>214820.28810347314</v>
      </c>
      <c r="Q2" s="75"/>
      <c r="R2" s="1"/>
      <c r="S2" s="1"/>
      <c r="T2" s="1"/>
    </row>
    <row r="3" spans="2:27" ht="57" customHeight="1" x14ac:dyDescent="0.2">
      <c r="B3" s="72" t="s">
        <v>9</v>
      </c>
      <c r="C3" s="72"/>
      <c r="D3" s="85" t="s">
        <v>76</v>
      </c>
      <c r="E3" s="85"/>
      <c r="F3" s="85"/>
      <c r="G3" s="85"/>
      <c r="H3" s="85"/>
      <c r="I3" s="85"/>
      <c r="J3" s="72" t="s">
        <v>10</v>
      </c>
      <c r="K3" s="72"/>
      <c r="L3" s="85" t="s">
        <v>64</v>
      </c>
      <c r="M3" s="86"/>
      <c r="N3" s="86"/>
      <c r="O3" s="86"/>
      <c r="P3" s="86"/>
      <c r="Q3" s="86"/>
      <c r="R3" s="1"/>
      <c r="S3" s="1"/>
    </row>
    <row r="4" spans="2:27" x14ac:dyDescent="0.2">
      <c r="B4" s="72" t="s">
        <v>11</v>
      </c>
      <c r="C4" s="72"/>
      <c r="D4" s="73">
        <f>SUM($R$9:$S$993)</f>
        <v>114820.28810347315</v>
      </c>
      <c r="E4" s="73"/>
      <c r="F4" s="72" t="s">
        <v>12</v>
      </c>
      <c r="G4" s="72"/>
      <c r="H4" s="74">
        <f>SUM($T$9:$U$108)</f>
        <v>2057.0000000000009</v>
      </c>
      <c r="I4" s="75"/>
      <c r="J4" s="76" t="s">
        <v>62</v>
      </c>
      <c r="K4" s="76"/>
      <c r="L4" s="77">
        <f>Z8/-AA8</f>
        <v>1.6071936615070364</v>
      </c>
      <c r="M4" s="77"/>
      <c r="N4" s="76" t="s">
        <v>57</v>
      </c>
      <c r="O4" s="76"/>
      <c r="P4" s="78">
        <f>MAX(Y:Y)</f>
        <v>0.1672152977971979</v>
      </c>
      <c r="Q4" s="78"/>
      <c r="R4" s="1"/>
      <c r="S4" s="1"/>
      <c r="T4" s="1"/>
    </row>
    <row r="5" spans="2:27" x14ac:dyDescent="0.2">
      <c r="B5" s="39" t="s">
        <v>15</v>
      </c>
      <c r="C5" s="2">
        <f>COUNTIF($R$9:$R$990,"&gt;0")</f>
        <v>56</v>
      </c>
      <c r="D5" s="38" t="s">
        <v>16</v>
      </c>
      <c r="E5" s="15">
        <f>COUNTIF($R$9:$R$990,"&lt;0")</f>
        <v>44</v>
      </c>
      <c r="F5" s="38" t="s">
        <v>17</v>
      </c>
      <c r="G5" s="2">
        <f>COUNTIF($R$9:$R$990,"=0")</f>
        <v>0</v>
      </c>
      <c r="H5" s="38" t="s">
        <v>18</v>
      </c>
      <c r="I5" s="3">
        <f>C5/SUM(C5,E5,G5)</f>
        <v>0.56000000000000005</v>
      </c>
      <c r="J5" s="79" t="s">
        <v>19</v>
      </c>
      <c r="K5" s="72"/>
      <c r="L5" s="80">
        <f>MAX(V9:V993)</f>
        <v>4</v>
      </c>
      <c r="M5" s="81"/>
      <c r="N5" s="17" t="s">
        <v>20</v>
      </c>
      <c r="O5" s="9"/>
      <c r="P5" s="80">
        <f>MAX(W9:W993)</f>
        <v>6</v>
      </c>
      <c r="Q5" s="81"/>
      <c r="R5" s="1"/>
      <c r="S5" s="1"/>
      <c r="T5" s="1"/>
    </row>
    <row r="6" spans="2:27" x14ac:dyDescent="0.2">
      <c r="B6" s="11"/>
      <c r="C6" s="13"/>
      <c r="D6" s="14"/>
      <c r="E6" s="10"/>
      <c r="F6" s="11"/>
      <c r="G6" s="10"/>
      <c r="H6" s="11"/>
      <c r="I6" s="16"/>
      <c r="J6" s="11"/>
      <c r="K6" s="11"/>
      <c r="L6" s="10"/>
      <c r="M6" s="43" t="s">
        <v>60</v>
      </c>
      <c r="N6" s="12"/>
      <c r="O6" s="12"/>
      <c r="P6" s="10"/>
      <c r="Q6" s="7"/>
      <c r="R6" s="1"/>
      <c r="S6" s="1"/>
      <c r="T6" s="1"/>
    </row>
    <row r="7" spans="2:27" x14ac:dyDescent="0.2">
      <c r="B7" s="52" t="s">
        <v>21</v>
      </c>
      <c r="C7" s="54" t="s">
        <v>22</v>
      </c>
      <c r="D7" s="55"/>
      <c r="E7" s="58" t="s">
        <v>23</v>
      </c>
      <c r="F7" s="59"/>
      <c r="G7" s="59"/>
      <c r="H7" s="59"/>
      <c r="I7" s="60"/>
      <c r="J7" s="61" t="s">
        <v>24</v>
      </c>
      <c r="K7" s="62"/>
      <c r="L7" s="63"/>
      <c r="M7" s="64" t="s">
        <v>25</v>
      </c>
      <c r="N7" s="65" t="s">
        <v>26</v>
      </c>
      <c r="O7" s="66"/>
      <c r="P7" s="66"/>
      <c r="Q7" s="67"/>
      <c r="R7" s="68" t="s">
        <v>27</v>
      </c>
      <c r="S7" s="68"/>
      <c r="T7" s="68"/>
      <c r="U7" s="68"/>
    </row>
    <row r="8" spans="2:27" x14ac:dyDescent="0.2">
      <c r="B8" s="53"/>
      <c r="C8" s="56"/>
      <c r="D8" s="57"/>
      <c r="E8" s="18" t="s">
        <v>28</v>
      </c>
      <c r="F8" s="18" t="s">
        <v>29</v>
      </c>
      <c r="G8" s="18" t="s">
        <v>30</v>
      </c>
      <c r="H8" s="69" t="s">
        <v>31</v>
      </c>
      <c r="I8" s="60"/>
      <c r="J8" s="4" t="s">
        <v>32</v>
      </c>
      <c r="K8" s="70" t="s">
        <v>33</v>
      </c>
      <c r="L8" s="63"/>
      <c r="M8" s="64"/>
      <c r="N8" s="5" t="s">
        <v>28</v>
      </c>
      <c r="O8" s="5" t="s">
        <v>29</v>
      </c>
      <c r="P8" s="71" t="s">
        <v>31</v>
      </c>
      <c r="Q8" s="67"/>
      <c r="R8" s="68" t="s">
        <v>34</v>
      </c>
      <c r="S8" s="68"/>
      <c r="T8" s="68" t="s">
        <v>32</v>
      </c>
      <c r="U8" s="68"/>
      <c r="Y8" t="s">
        <v>56</v>
      </c>
      <c r="Z8">
        <f>SUM(Z9:Z108)</f>
        <v>303920.23328157776</v>
      </c>
      <c r="AA8">
        <f>SUM(AA9:AA108)</f>
        <v>-189099.94517810459</v>
      </c>
    </row>
    <row r="9" spans="2:27" x14ac:dyDescent="0.2">
      <c r="B9" s="40">
        <v>1</v>
      </c>
      <c r="C9" s="46">
        <f>L2</f>
        <v>100000</v>
      </c>
      <c r="D9" s="46"/>
      <c r="E9" s="40">
        <v>2018</v>
      </c>
      <c r="F9" s="8">
        <v>43842</v>
      </c>
      <c r="G9" s="40" t="s">
        <v>4</v>
      </c>
      <c r="H9" s="92">
        <v>134.15299999999999</v>
      </c>
      <c r="I9" s="92"/>
      <c r="J9" s="40">
        <v>49</v>
      </c>
      <c r="K9" s="46">
        <f>IF(J9="","",C9*0.03)</f>
        <v>3000</v>
      </c>
      <c r="L9" s="46"/>
      <c r="M9" s="6">
        <f>IF(J9="","",(K9/J9)/LOOKUP(RIGHT($D$2,3),定数!$A$6:$A$13,定数!$B$6:$B$13))</f>
        <v>0.61224489795918369</v>
      </c>
      <c r="N9" s="40">
        <v>2018</v>
      </c>
      <c r="O9" s="8">
        <v>43842</v>
      </c>
      <c r="P9" s="47">
        <v>134.804</v>
      </c>
      <c r="Q9" s="47"/>
      <c r="R9" s="50">
        <f>IF(P9="","",T9*M9*LOOKUP(RIGHT($D$2,3),定数!$A$6:$A$13,定数!$B$6:$B$13))</f>
        <v>3985.7142857143499</v>
      </c>
      <c r="S9" s="50"/>
      <c r="T9" s="51">
        <f>IF(P9="","",IF(G9="買",(P9-H9),(H9-P9))*IF(RIGHT($D$2,3)="JPY",100,10000))</f>
        <v>65.100000000001046</v>
      </c>
      <c r="U9" s="51"/>
      <c r="V9" s="1">
        <f>IF(T9&lt;&gt;"",IF(T9&gt;0,1+V8,0),"")</f>
        <v>1</v>
      </c>
      <c r="W9">
        <f>IF(T9&lt;&gt;"",IF(T9&lt;0,1+W8,0),"")</f>
        <v>0</v>
      </c>
      <c r="Z9">
        <f>IF(R9&gt;0,R9,"")</f>
        <v>3985.7142857143499</v>
      </c>
      <c r="AA9" t="str">
        <f>IF(R9&lt;0,R9,"")</f>
        <v/>
      </c>
    </row>
    <row r="10" spans="2:27" x14ac:dyDescent="0.2">
      <c r="B10" s="40">
        <v>2</v>
      </c>
      <c r="C10" s="46">
        <f t="shared" ref="C10:C73" si="0">IF(R9="","",C9+R9)</f>
        <v>103985.71428571435</v>
      </c>
      <c r="D10" s="46"/>
      <c r="E10" s="40">
        <v>2018</v>
      </c>
      <c r="F10" s="8">
        <v>43842</v>
      </c>
      <c r="G10" s="40" t="s">
        <v>4</v>
      </c>
      <c r="H10" s="92">
        <v>134.81</v>
      </c>
      <c r="I10" s="92"/>
      <c r="J10" s="40">
        <v>87</v>
      </c>
      <c r="K10" s="48">
        <f>IF(J10="","",C10*0.03)</f>
        <v>3119.5714285714303</v>
      </c>
      <c r="L10" s="49"/>
      <c r="M10" s="6">
        <f>IF(J10="","",(K10/J10)/LOOKUP(RIGHT($D$2,3),定数!$A$6:$A$13,定数!$B$6:$B$13))</f>
        <v>0.35857142857142876</v>
      </c>
      <c r="N10" s="40">
        <v>2018</v>
      </c>
      <c r="O10" s="8">
        <v>43845</v>
      </c>
      <c r="P10" s="47">
        <v>135.928</v>
      </c>
      <c r="Q10" s="47"/>
      <c r="R10" s="50">
        <f>IF(P10="","",T10*M10*LOOKUP(RIGHT($D$2,3),定数!$A$6:$A$13,定数!$B$6:$B$13))</f>
        <v>4008.8285714285553</v>
      </c>
      <c r="S10" s="50"/>
      <c r="T10" s="51">
        <f>IF(P10="","",IF(G10="買",(P10-H10),(H10-P10))*IF(RIGHT($D$2,3)="JPY",100,10000))</f>
        <v>111.7999999999995</v>
      </c>
      <c r="U10" s="51"/>
      <c r="V10" s="22">
        <f t="shared" ref="V10:V22" si="1">IF(T10&lt;&gt;"",IF(T10&gt;0,1+V9,0),"")</f>
        <v>2</v>
      </c>
      <c r="W10">
        <f t="shared" ref="W10:W73" si="2">IF(T10&lt;&gt;"",IF(T10&lt;0,1+W9,0),"")</f>
        <v>0</v>
      </c>
      <c r="X10" s="41">
        <f>IF(C10&lt;&gt;"",MAX(C10,C9),"")</f>
        <v>103985.71428571435</v>
      </c>
      <c r="Z10">
        <f t="shared" ref="Z10:Z73" si="3">IF(R10&gt;0,R10,"")</f>
        <v>4008.8285714285553</v>
      </c>
      <c r="AA10" t="str">
        <f t="shared" ref="AA10:AA73" si="4">IF(R10&lt;0,R10,"")</f>
        <v/>
      </c>
    </row>
    <row r="11" spans="2:27" x14ac:dyDescent="0.2">
      <c r="B11" s="40">
        <v>3</v>
      </c>
      <c r="C11" s="46">
        <f t="shared" si="0"/>
        <v>107994.54285714291</v>
      </c>
      <c r="D11" s="46"/>
      <c r="E11" s="40">
        <v>2018</v>
      </c>
      <c r="F11" s="8">
        <v>43848</v>
      </c>
      <c r="G11" s="40" t="s">
        <v>4</v>
      </c>
      <c r="H11" s="47">
        <v>135.959</v>
      </c>
      <c r="I11" s="47"/>
      <c r="J11" s="40">
        <v>38</v>
      </c>
      <c r="K11" s="48">
        <f t="shared" ref="K11:K74" si="5">IF(J11="","",C11*0.03)</f>
        <v>3239.836285714287</v>
      </c>
      <c r="L11" s="49"/>
      <c r="M11" s="6">
        <f>IF(J11="","",(K11/J11)/LOOKUP(RIGHT($D$2,3),定数!$A$6:$A$13,定数!$B$6:$B$13))</f>
        <v>0.85258849624060185</v>
      </c>
      <c r="N11" s="40">
        <v>2018</v>
      </c>
      <c r="O11" s="8">
        <v>43848</v>
      </c>
      <c r="P11" s="47">
        <v>135.583</v>
      </c>
      <c r="Q11" s="47"/>
      <c r="R11" s="50">
        <f>IF(P11="","",T11*M11*LOOKUP(RIGHT($D$2,3),定数!$A$6:$A$13,定数!$B$6:$B$13))</f>
        <v>-3205.7327458647037</v>
      </c>
      <c r="S11" s="50"/>
      <c r="T11" s="51">
        <f>IF(P11="","",IF(G11="買",(P11-H11),(H11-P11))*IF(RIGHT($D$2,3)="JPY",100,10000))</f>
        <v>-37.600000000000477</v>
      </c>
      <c r="U11" s="51"/>
      <c r="V11" s="22">
        <f t="shared" si="1"/>
        <v>0</v>
      </c>
      <c r="W11">
        <f t="shared" si="2"/>
        <v>1</v>
      </c>
      <c r="X11" s="41">
        <f>IF(C11&lt;&gt;"",MAX(X10,C11),"")</f>
        <v>107994.54285714291</v>
      </c>
      <c r="Y11" s="42">
        <f>IF(X11&lt;&gt;"",1-(C11/X11),"")</f>
        <v>0</v>
      </c>
      <c r="Z11" t="str">
        <f t="shared" si="3"/>
        <v/>
      </c>
      <c r="AA11">
        <f t="shared" si="4"/>
        <v>-3205.7327458647037</v>
      </c>
    </row>
    <row r="12" spans="2:27" x14ac:dyDescent="0.2">
      <c r="B12" s="40">
        <v>4</v>
      </c>
      <c r="C12" s="46">
        <f t="shared" si="0"/>
        <v>104788.8101112782</v>
      </c>
      <c r="D12" s="46"/>
      <c r="E12" s="40">
        <v>2018</v>
      </c>
      <c r="F12" s="8">
        <v>43854</v>
      </c>
      <c r="G12" s="40" t="s">
        <v>3</v>
      </c>
      <c r="H12" s="92">
        <v>135.273</v>
      </c>
      <c r="I12" s="92"/>
      <c r="J12" s="40">
        <v>26</v>
      </c>
      <c r="K12" s="48">
        <f t="shared" si="5"/>
        <v>3143.6643033383461</v>
      </c>
      <c r="L12" s="49"/>
      <c r="M12" s="6">
        <f>IF(J12="","",(K12/J12)/LOOKUP(RIGHT($D$2,3),定数!$A$6:$A$13,定数!$B$6:$B$13))</f>
        <v>1.209101655130133</v>
      </c>
      <c r="N12" s="40">
        <v>2018</v>
      </c>
      <c r="O12" s="8">
        <v>43854</v>
      </c>
      <c r="P12" s="47">
        <v>134.929</v>
      </c>
      <c r="Q12" s="47"/>
      <c r="R12" s="50">
        <f>IF(P12="","",T12*M12*LOOKUP(RIGHT($D$2,3),定数!$A$6:$A$13,定数!$B$6:$B$13))</f>
        <v>4159.3096936475858</v>
      </c>
      <c r="S12" s="50"/>
      <c r="T12" s="51">
        <f t="shared" ref="T12:T75" si="6">IF(P12="","",IF(G12="買",(P12-H12),(H12-P12))*IF(RIGHT($D$2,3)="JPY",100,10000))</f>
        <v>34.399999999999409</v>
      </c>
      <c r="U12" s="51"/>
      <c r="V12" s="22">
        <f t="shared" si="1"/>
        <v>1</v>
      </c>
      <c r="W12">
        <f t="shared" si="2"/>
        <v>0</v>
      </c>
      <c r="X12" s="41">
        <f t="shared" ref="X12:X75" si="7">IF(C12&lt;&gt;"",MAX(X11,C12),"")</f>
        <v>107994.54285714291</v>
      </c>
      <c r="Y12" s="42">
        <f t="shared" ref="Y12:Y75" si="8">IF(X12&lt;&gt;"",1-(C12/X12),"")</f>
        <v>2.9684210526316201E-2</v>
      </c>
      <c r="Z12">
        <f t="shared" si="3"/>
        <v>4159.3096936475858</v>
      </c>
      <c r="AA12" t="str">
        <f t="shared" si="4"/>
        <v/>
      </c>
    </row>
    <row r="13" spans="2:27" x14ac:dyDescent="0.2">
      <c r="B13" s="40">
        <v>5</v>
      </c>
      <c r="C13" s="46">
        <f t="shared" si="0"/>
        <v>108948.11980492579</v>
      </c>
      <c r="D13" s="46"/>
      <c r="E13" s="40">
        <v>2018</v>
      </c>
      <c r="F13" s="8">
        <v>43870</v>
      </c>
      <c r="G13" s="40" t="s">
        <v>3</v>
      </c>
      <c r="H13" s="47">
        <v>132.93700000000001</v>
      </c>
      <c r="I13" s="47"/>
      <c r="J13" s="40">
        <v>169</v>
      </c>
      <c r="K13" s="48">
        <f t="shared" si="5"/>
        <v>3268.4435941477736</v>
      </c>
      <c r="L13" s="49"/>
      <c r="M13" s="6">
        <f>IF(J13="","",(K13/J13)/LOOKUP(RIGHT($D$2,3),定数!$A$6:$A$13,定数!$B$6:$B$13))</f>
        <v>0.19339902923951324</v>
      </c>
      <c r="N13" s="40">
        <v>2018</v>
      </c>
      <c r="O13" s="8">
        <v>43889</v>
      </c>
      <c r="P13" s="47">
        <v>130.745</v>
      </c>
      <c r="Q13" s="47"/>
      <c r="R13" s="50">
        <f>IF(P13="","",T13*M13*LOOKUP(RIGHT($D$2,3),定数!$A$6:$A$13,定数!$B$6:$B$13))</f>
        <v>4239.3067209301444</v>
      </c>
      <c r="S13" s="50"/>
      <c r="T13" s="51">
        <f t="shared" si="6"/>
        <v>219.20000000000073</v>
      </c>
      <c r="U13" s="51"/>
      <c r="V13" s="22">
        <f t="shared" si="1"/>
        <v>2</v>
      </c>
      <c r="W13">
        <f t="shared" si="2"/>
        <v>0</v>
      </c>
      <c r="X13" s="41">
        <f t="shared" si="7"/>
        <v>108948.11980492579</v>
      </c>
      <c r="Y13" s="42">
        <f t="shared" si="8"/>
        <v>0</v>
      </c>
      <c r="Z13">
        <f t="shared" si="3"/>
        <v>4239.3067209301444</v>
      </c>
      <c r="AA13" t="str">
        <f t="shared" si="4"/>
        <v/>
      </c>
    </row>
    <row r="14" spans="2:27" x14ac:dyDescent="0.2">
      <c r="B14" s="40">
        <v>6</v>
      </c>
      <c r="C14" s="46">
        <f t="shared" si="0"/>
        <v>113187.42652585593</v>
      </c>
      <c r="D14" s="46"/>
      <c r="E14" s="40">
        <v>2018</v>
      </c>
      <c r="F14" s="8">
        <v>43870</v>
      </c>
      <c r="G14" s="40" t="s">
        <v>3</v>
      </c>
      <c r="H14" s="47">
        <v>132.077</v>
      </c>
      <c r="I14" s="47"/>
      <c r="J14" s="40">
        <v>189</v>
      </c>
      <c r="K14" s="48">
        <f t="shared" si="5"/>
        <v>3395.6227957756778</v>
      </c>
      <c r="L14" s="49"/>
      <c r="M14" s="6">
        <f>IF(J14="","",(K14/J14)/LOOKUP(RIGHT($D$2,3),定数!$A$6:$A$13,定数!$B$6:$B$13))</f>
        <v>0.17966258178707289</v>
      </c>
      <c r="N14" s="40">
        <v>2018</v>
      </c>
      <c r="O14" s="8">
        <v>43892</v>
      </c>
      <c r="P14" s="47">
        <v>129.679</v>
      </c>
      <c r="Q14" s="47"/>
      <c r="R14" s="50">
        <f>IF(P14="","",T14*M14*LOOKUP(RIGHT($D$2,3),定数!$A$6:$A$13,定数!$B$6:$B$13))</f>
        <v>4308.3087112540015</v>
      </c>
      <c r="S14" s="50"/>
      <c r="T14" s="51">
        <f t="shared" si="6"/>
        <v>239.79999999999961</v>
      </c>
      <c r="U14" s="51"/>
      <c r="V14" s="22">
        <f t="shared" si="1"/>
        <v>3</v>
      </c>
      <c r="W14">
        <f t="shared" si="2"/>
        <v>0</v>
      </c>
      <c r="X14" s="41">
        <f t="shared" si="7"/>
        <v>113187.42652585593</v>
      </c>
      <c r="Y14" s="42">
        <f t="shared" si="8"/>
        <v>0</v>
      </c>
      <c r="Z14">
        <f t="shared" si="3"/>
        <v>4308.3087112540015</v>
      </c>
      <c r="AA14" t="str">
        <f t="shared" si="4"/>
        <v/>
      </c>
    </row>
    <row r="15" spans="2:27" x14ac:dyDescent="0.2">
      <c r="B15" s="40">
        <v>7</v>
      </c>
      <c r="C15" s="46">
        <f t="shared" si="0"/>
        <v>117495.73523710994</v>
      </c>
      <c r="D15" s="46"/>
      <c r="E15" s="40">
        <v>2018</v>
      </c>
      <c r="F15" s="8">
        <v>43875</v>
      </c>
      <c r="G15" s="40" t="s">
        <v>3</v>
      </c>
      <c r="H15" s="47">
        <v>132.94900000000001</v>
      </c>
      <c r="I15" s="47"/>
      <c r="J15" s="40">
        <v>41</v>
      </c>
      <c r="K15" s="48">
        <f t="shared" si="5"/>
        <v>3524.8720571132981</v>
      </c>
      <c r="L15" s="49"/>
      <c r="M15" s="6">
        <f>IF(J15="","",(K15/J15)/LOOKUP(RIGHT($D$2,3),定数!$A$6:$A$13,定数!$B$6:$B$13))</f>
        <v>0.85972489197885327</v>
      </c>
      <c r="N15" s="40">
        <v>2018</v>
      </c>
      <c r="O15" s="8">
        <v>43875</v>
      </c>
      <c r="P15" s="47">
        <v>132.405</v>
      </c>
      <c r="Q15" s="47"/>
      <c r="R15" s="50">
        <f>IF(P15="","",T15*M15*LOOKUP(RIGHT($D$2,3),定数!$A$6:$A$13,定数!$B$6:$B$13))</f>
        <v>4676.9034123650581</v>
      </c>
      <c r="S15" s="50"/>
      <c r="T15" s="51">
        <f t="shared" si="6"/>
        <v>54.400000000001114</v>
      </c>
      <c r="U15" s="51"/>
      <c r="V15" s="22">
        <f t="shared" si="1"/>
        <v>4</v>
      </c>
      <c r="W15">
        <f t="shared" si="2"/>
        <v>0</v>
      </c>
      <c r="X15" s="41">
        <f t="shared" si="7"/>
        <v>117495.73523710994</v>
      </c>
      <c r="Y15" s="42">
        <f t="shared" si="8"/>
        <v>0</v>
      </c>
      <c r="Z15">
        <f t="shared" si="3"/>
        <v>4676.9034123650581</v>
      </c>
      <c r="AA15" t="str">
        <f t="shared" si="4"/>
        <v/>
      </c>
    </row>
    <row r="16" spans="2:27" x14ac:dyDescent="0.2">
      <c r="B16" s="40">
        <v>8</v>
      </c>
      <c r="C16" s="46">
        <f t="shared" si="0"/>
        <v>122172.638649475</v>
      </c>
      <c r="D16" s="46"/>
      <c r="E16" s="40">
        <v>2018</v>
      </c>
      <c r="F16" s="8">
        <v>43880</v>
      </c>
      <c r="G16" s="40" t="s">
        <v>3</v>
      </c>
      <c r="H16" s="47">
        <v>132.011</v>
      </c>
      <c r="I16" s="47"/>
      <c r="J16" s="40">
        <v>36</v>
      </c>
      <c r="K16" s="48">
        <f t="shared" si="5"/>
        <v>3665.1791594842498</v>
      </c>
      <c r="L16" s="49"/>
      <c r="M16" s="6">
        <f>IF(J16="","",(K16/J16)/LOOKUP(RIGHT($D$2,3),定数!$A$6:$A$13,定数!$B$6:$B$13))</f>
        <v>1.0181053220789584</v>
      </c>
      <c r="N16" s="40">
        <v>2018</v>
      </c>
      <c r="O16" s="8">
        <v>43881</v>
      </c>
      <c r="P16" s="47">
        <v>132.375</v>
      </c>
      <c r="Q16" s="47"/>
      <c r="R16" s="50">
        <f>IF(P16="","",T16*M16*LOOKUP(RIGHT($D$2,3),定数!$A$6:$A$13,定数!$B$6:$B$13))</f>
        <v>-3705.9033723674524</v>
      </c>
      <c r="S16" s="50"/>
      <c r="T16" s="51">
        <f t="shared" si="6"/>
        <v>-36.400000000000432</v>
      </c>
      <c r="U16" s="51"/>
      <c r="V16" s="22">
        <f t="shared" si="1"/>
        <v>0</v>
      </c>
      <c r="W16">
        <f t="shared" si="2"/>
        <v>1</v>
      </c>
      <c r="X16" s="41">
        <f t="shared" si="7"/>
        <v>122172.638649475</v>
      </c>
      <c r="Y16" s="42">
        <f t="shared" si="8"/>
        <v>0</v>
      </c>
      <c r="Z16" t="str">
        <f t="shared" si="3"/>
        <v/>
      </c>
      <c r="AA16">
        <f t="shared" si="4"/>
        <v>-3705.9033723674524</v>
      </c>
    </row>
    <row r="17" spans="2:27" x14ac:dyDescent="0.2">
      <c r="B17" s="40">
        <v>9</v>
      </c>
      <c r="C17" s="46">
        <f t="shared" si="0"/>
        <v>118466.73527710755</v>
      </c>
      <c r="D17" s="46"/>
      <c r="E17" s="40">
        <v>2018</v>
      </c>
      <c r="F17" s="8">
        <v>43882</v>
      </c>
      <c r="G17" s="40" t="s">
        <v>4</v>
      </c>
      <c r="H17" s="92">
        <v>132.483</v>
      </c>
      <c r="I17" s="92"/>
      <c r="J17" s="40">
        <v>37</v>
      </c>
      <c r="K17" s="48">
        <f t="shared" si="5"/>
        <v>3554.0020583132264</v>
      </c>
      <c r="L17" s="49"/>
      <c r="M17" s="6">
        <f>IF(J17="","",(K17/J17)/LOOKUP(RIGHT($D$2,3),定数!$A$6:$A$13,定数!$B$6:$B$13))</f>
        <v>0.96054109684141253</v>
      </c>
      <c r="N17" s="40">
        <v>2018</v>
      </c>
      <c r="O17" s="8">
        <v>43882</v>
      </c>
      <c r="P17" s="47">
        <v>132.94399999999999</v>
      </c>
      <c r="Q17" s="47"/>
      <c r="R17" s="50">
        <f>IF(P17="","",T17*M17*LOOKUP(RIGHT($D$2,3),定数!$A$6:$A$13,定数!$B$6:$B$13))</f>
        <v>4428.094456438761</v>
      </c>
      <c r="S17" s="50"/>
      <c r="T17" s="51">
        <f t="shared" si="6"/>
        <v>46.099999999998431</v>
      </c>
      <c r="U17" s="51"/>
      <c r="V17" s="22">
        <f t="shared" si="1"/>
        <v>1</v>
      </c>
      <c r="W17">
        <f t="shared" si="2"/>
        <v>0</v>
      </c>
      <c r="X17" s="41">
        <f t="shared" si="7"/>
        <v>122172.638649475</v>
      </c>
      <c r="Y17" s="42">
        <f t="shared" si="8"/>
        <v>3.0333333333333656E-2</v>
      </c>
      <c r="Z17">
        <f t="shared" si="3"/>
        <v>4428.094456438761</v>
      </c>
      <c r="AA17" t="str">
        <f t="shared" si="4"/>
        <v/>
      </c>
    </row>
    <row r="18" spans="2:27" x14ac:dyDescent="0.2">
      <c r="B18" s="40">
        <v>10</v>
      </c>
      <c r="C18" s="46">
        <f t="shared" si="0"/>
        <v>122894.82973354631</v>
      </c>
      <c r="D18" s="46"/>
      <c r="E18" s="40">
        <v>2018</v>
      </c>
      <c r="F18" s="8">
        <v>43882</v>
      </c>
      <c r="G18" s="40" t="s">
        <v>4</v>
      </c>
      <c r="H18" s="47">
        <v>132.69900000000001</v>
      </c>
      <c r="I18" s="47"/>
      <c r="J18" s="40">
        <v>43</v>
      </c>
      <c r="K18" s="48">
        <f t="shared" si="5"/>
        <v>3686.8448920063893</v>
      </c>
      <c r="L18" s="49"/>
      <c r="M18" s="6">
        <f>IF(J18="","",(K18/J18)/LOOKUP(RIGHT($D$2,3),定数!$A$6:$A$13,定数!$B$6:$B$13))</f>
        <v>0.85740578883869523</v>
      </c>
      <c r="N18" s="40">
        <v>2018</v>
      </c>
      <c r="O18" s="8">
        <v>43883</v>
      </c>
      <c r="P18" s="47">
        <v>132.26499999999999</v>
      </c>
      <c r="Q18" s="47"/>
      <c r="R18" s="50">
        <f>IF(P18="","",T18*M18*LOOKUP(RIGHT($D$2,3),定数!$A$6:$A$13,定数!$B$6:$B$13))</f>
        <v>-3721.1411235601595</v>
      </c>
      <c r="S18" s="50"/>
      <c r="T18" s="51">
        <f t="shared" si="6"/>
        <v>-43.400000000002592</v>
      </c>
      <c r="U18" s="51"/>
      <c r="V18" s="22">
        <f t="shared" si="1"/>
        <v>0</v>
      </c>
      <c r="W18">
        <f t="shared" si="2"/>
        <v>1</v>
      </c>
      <c r="X18" s="41">
        <f t="shared" si="7"/>
        <v>122894.82973354631</v>
      </c>
      <c r="Y18" s="42">
        <f t="shared" si="8"/>
        <v>0</v>
      </c>
      <c r="Z18" t="str">
        <f t="shared" si="3"/>
        <v/>
      </c>
      <c r="AA18">
        <f t="shared" si="4"/>
        <v>-3721.1411235601595</v>
      </c>
    </row>
    <row r="19" spans="2:27" x14ac:dyDescent="0.2">
      <c r="B19" s="40">
        <v>11</v>
      </c>
      <c r="C19" s="46">
        <f t="shared" si="0"/>
        <v>119173.68860998616</v>
      </c>
      <c r="D19" s="46"/>
      <c r="E19" s="40">
        <v>2018</v>
      </c>
      <c r="F19" s="8">
        <v>43898</v>
      </c>
      <c r="G19" s="40" t="s">
        <v>4</v>
      </c>
      <c r="H19" s="47">
        <v>131.929</v>
      </c>
      <c r="I19" s="47"/>
      <c r="J19" s="40">
        <v>72</v>
      </c>
      <c r="K19" s="48">
        <f t="shared" si="5"/>
        <v>3575.2106582995848</v>
      </c>
      <c r="L19" s="49"/>
      <c r="M19" s="6">
        <f>IF(J19="","",(K19/J19)/LOOKUP(RIGHT($D$2,3),定数!$A$6:$A$13,定数!$B$6:$B$13))</f>
        <v>0.49655703587494232</v>
      </c>
      <c r="N19" s="40">
        <v>2018</v>
      </c>
      <c r="O19" s="8">
        <v>43898</v>
      </c>
      <c r="P19" s="47">
        <v>131.208</v>
      </c>
      <c r="Q19" s="47"/>
      <c r="R19" s="50">
        <f>IF(P19="","",T19*M19*LOOKUP(RIGHT($D$2,3),定数!$A$6:$A$13,定数!$B$6:$B$13))</f>
        <v>-3580.1762286583526</v>
      </c>
      <c r="S19" s="50"/>
      <c r="T19" s="51">
        <f t="shared" si="6"/>
        <v>-72.100000000000364</v>
      </c>
      <c r="U19" s="51"/>
      <c r="V19" s="22">
        <f t="shared" si="1"/>
        <v>0</v>
      </c>
      <c r="W19">
        <f t="shared" si="2"/>
        <v>2</v>
      </c>
      <c r="X19" s="41">
        <f t="shared" si="7"/>
        <v>122894.82973354631</v>
      </c>
      <c r="Y19" s="42">
        <f t="shared" si="8"/>
        <v>3.0279069767443656E-2</v>
      </c>
      <c r="Z19" t="str">
        <f t="shared" si="3"/>
        <v/>
      </c>
      <c r="AA19">
        <f t="shared" si="4"/>
        <v>-3580.1762286583526</v>
      </c>
    </row>
    <row r="20" spans="2:27" x14ac:dyDescent="0.2">
      <c r="B20" s="40">
        <v>12</v>
      </c>
      <c r="C20" s="46">
        <f t="shared" si="0"/>
        <v>115593.5123813278</v>
      </c>
      <c r="D20" s="46"/>
      <c r="E20" s="40">
        <v>2018</v>
      </c>
      <c r="F20" s="8">
        <v>43905</v>
      </c>
      <c r="G20" s="40" t="s">
        <v>3</v>
      </c>
      <c r="H20" s="92">
        <v>131.04599999999999</v>
      </c>
      <c r="I20" s="92"/>
      <c r="J20" s="40">
        <v>61</v>
      </c>
      <c r="K20" s="48">
        <f t="shared" si="5"/>
        <v>3467.8053714398338</v>
      </c>
      <c r="L20" s="49"/>
      <c r="M20" s="6">
        <f>IF(J20="","",(K20/J20)/LOOKUP(RIGHT($D$2,3),定数!$A$6:$A$13,定数!$B$6:$B$13))</f>
        <v>0.56849268384259577</v>
      </c>
      <c r="N20" s="40">
        <v>2018</v>
      </c>
      <c r="O20" s="8">
        <v>43906</v>
      </c>
      <c r="P20" s="47">
        <v>130.28</v>
      </c>
      <c r="Q20" s="47"/>
      <c r="R20" s="50">
        <f>IF(P20="","",T20*M20*LOOKUP(RIGHT($D$2,3),定数!$A$6:$A$13,定数!$B$6:$B$13))</f>
        <v>4354.653958234233</v>
      </c>
      <c r="S20" s="50"/>
      <c r="T20" s="51">
        <f t="shared" si="6"/>
        <v>76.599999999999113</v>
      </c>
      <c r="U20" s="51"/>
      <c r="V20" s="22">
        <f t="shared" si="1"/>
        <v>1</v>
      </c>
      <c r="W20">
        <f t="shared" si="2"/>
        <v>0</v>
      </c>
      <c r="X20" s="41">
        <f t="shared" si="7"/>
        <v>122894.82973354631</v>
      </c>
      <c r="Y20" s="42">
        <f t="shared" si="8"/>
        <v>5.9411102713180175E-2</v>
      </c>
      <c r="Z20">
        <f t="shared" si="3"/>
        <v>4354.653958234233</v>
      </c>
      <c r="AA20" t="str">
        <f t="shared" si="4"/>
        <v/>
      </c>
    </row>
    <row r="21" spans="2:27" x14ac:dyDescent="0.2">
      <c r="B21" s="40">
        <v>13</v>
      </c>
      <c r="C21" s="46">
        <f t="shared" si="0"/>
        <v>119948.16633956204</v>
      </c>
      <c r="D21" s="46"/>
      <c r="E21" s="40">
        <v>2018</v>
      </c>
      <c r="F21" s="8">
        <v>43910</v>
      </c>
      <c r="G21" s="40" t="s">
        <v>4</v>
      </c>
      <c r="H21" s="92">
        <v>131.06899999999999</v>
      </c>
      <c r="I21" s="92"/>
      <c r="J21" s="40">
        <v>65</v>
      </c>
      <c r="K21" s="48">
        <f t="shared" si="5"/>
        <v>3598.4449901868611</v>
      </c>
      <c r="L21" s="49"/>
      <c r="M21" s="6">
        <f>IF(J21="","",(K21/J21)/LOOKUP(RIGHT($D$2,3),定数!$A$6:$A$13,定数!$B$6:$B$13))</f>
        <v>0.55360692156720936</v>
      </c>
      <c r="N21" s="40">
        <v>2018</v>
      </c>
      <c r="O21" s="8">
        <v>43910</v>
      </c>
      <c r="P21" s="47">
        <v>130.41499999999999</v>
      </c>
      <c r="Q21" s="47"/>
      <c r="R21" s="50">
        <f>IF(P21="","",T21*M21*LOOKUP(RIGHT($D$2,3),定数!$A$6:$A$13,定数!$B$6:$B$13))</f>
        <v>-3620.5892670495286</v>
      </c>
      <c r="S21" s="50"/>
      <c r="T21" s="51">
        <f t="shared" si="6"/>
        <v>-65.399999999999636</v>
      </c>
      <c r="U21" s="51"/>
      <c r="V21" s="22">
        <f t="shared" si="1"/>
        <v>0</v>
      </c>
      <c r="W21">
        <f t="shared" si="2"/>
        <v>1</v>
      </c>
      <c r="X21" s="41">
        <f t="shared" si="7"/>
        <v>122894.82973354631</v>
      </c>
      <c r="Y21" s="42">
        <f t="shared" si="8"/>
        <v>2.3977114418670564E-2</v>
      </c>
      <c r="Z21" t="str">
        <f t="shared" si="3"/>
        <v/>
      </c>
      <c r="AA21">
        <f t="shared" si="4"/>
        <v>-3620.5892670495286</v>
      </c>
    </row>
    <row r="22" spans="2:27" x14ac:dyDescent="0.2">
      <c r="B22" s="40">
        <v>14</v>
      </c>
      <c r="C22" s="46">
        <f t="shared" si="0"/>
        <v>116327.57707251252</v>
      </c>
      <c r="D22" s="46"/>
      <c r="E22" s="40">
        <v>2018</v>
      </c>
      <c r="F22" s="8">
        <v>43916</v>
      </c>
      <c r="G22" s="40" t="s">
        <v>3</v>
      </c>
      <c r="H22" s="47">
        <v>129.43199999999999</v>
      </c>
      <c r="I22" s="47"/>
      <c r="J22" s="40">
        <v>49</v>
      </c>
      <c r="K22" s="48">
        <f t="shared" si="5"/>
        <v>3489.8273121753755</v>
      </c>
      <c r="L22" s="49"/>
      <c r="M22" s="6">
        <f>IF(J22="","",(K22/J22)/LOOKUP(RIGHT($D$2,3),定数!$A$6:$A$13,定数!$B$6:$B$13))</f>
        <v>0.71220965554599502</v>
      </c>
      <c r="N22" s="40">
        <v>2018</v>
      </c>
      <c r="O22" s="8">
        <v>43916</v>
      </c>
      <c r="P22" s="47">
        <v>129.922</v>
      </c>
      <c r="Q22" s="47"/>
      <c r="R22" s="50">
        <f>IF(P22="","",T22*M22*LOOKUP(RIGHT($D$2,3),定数!$A$6:$A$13,定数!$B$6:$B$13))</f>
        <v>-3489.8273121754405</v>
      </c>
      <c r="S22" s="50"/>
      <c r="T22" s="51">
        <f t="shared" si="6"/>
        <v>-49.000000000000909</v>
      </c>
      <c r="U22" s="51"/>
      <c r="V22" s="22">
        <f t="shared" si="1"/>
        <v>0</v>
      </c>
      <c r="W22">
        <f t="shared" si="2"/>
        <v>2</v>
      </c>
      <c r="X22" s="41">
        <f t="shared" si="7"/>
        <v>122894.82973354631</v>
      </c>
      <c r="Y22" s="42">
        <f t="shared" si="8"/>
        <v>5.3437989826525256E-2</v>
      </c>
      <c r="Z22" t="str">
        <f t="shared" si="3"/>
        <v/>
      </c>
      <c r="AA22">
        <f t="shared" si="4"/>
        <v>-3489.8273121754405</v>
      </c>
    </row>
    <row r="23" spans="2:27" x14ac:dyDescent="0.2">
      <c r="B23" s="40">
        <v>15</v>
      </c>
      <c r="C23" s="46">
        <f t="shared" si="0"/>
        <v>112837.74976033707</v>
      </c>
      <c r="D23" s="46"/>
      <c r="E23" s="40">
        <v>2018</v>
      </c>
      <c r="F23" s="8">
        <v>43931</v>
      </c>
      <c r="G23" s="40" t="s">
        <v>4</v>
      </c>
      <c r="H23" s="47">
        <v>132.03299999999999</v>
      </c>
      <c r="I23" s="47"/>
      <c r="J23" s="40">
        <v>61</v>
      </c>
      <c r="K23" s="48">
        <f t="shared" si="5"/>
        <v>3385.1324928101121</v>
      </c>
      <c r="L23" s="49"/>
      <c r="M23" s="6">
        <f>IF(J23="","",(K23/J23)/LOOKUP(RIGHT($D$2,3),定数!$A$6:$A$13,定数!$B$6:$B$13))</f>
        <v>0.55493975291969055</v>
      </c>
      <c r="N23" s="40">
        <v>2018</v>
      </c>
      <c r="O23" s="8">
        <v>43934</v>
      </c>
      <c r="P23" s="47">
        <v>132.81</v>
      </c>
      <c r="Q23" s="47"/>
      <c r="R23" s="50">
        <f>IF(P23="","",T23*M23*LOOKUP(RIGHT($D$2,3),定数!$A$6:$A$13,定数!$B$6:$B$13))</f>
        <v>4311.8818801860807</v>
      </c>
      <c r="S23" s="50"/>
      <c r="T23" s="51">
        <f t="shared" si="6"/>
        <v>77.700000000001523</v>
      </c>
      <c r="U23" s="51"/>
      <c r="V23" t="str">
        <f t="shared" ref="V23:W74" si="9">IF(S23&lt;&gt;"",IF(S23&lt;0,1+V22,0),"")</f>
        <v/>
      </c>
      <c r="W23">
        <f t="shared" si="2"/>
        <v>0</v>
      </c>
      <c r="X23" s="41">
        <f t="shared" si="7"/>
        <v>122894.82973354631</v>
      </c>
      <c r="Y23" s="42">
        <f t="shared" si="8"/>
        <v>8.1834850131729975E-2</v>
      </c>
      <c r="Z23">
        <f t="shared" si="3"/>
        <v>4311.8818801860807</v>
      </c>
      <c r="AA23" t="str">
        <f t="shared" si="4"/>
        <v/>
      </c>
    </row>
    <row r="24" spans="2:27" x14ac:dyDescent="0.2">
      <c r="B24" s="40">
        <v>16</v>
      </c>
      <c r="C24" s="46">
        <f t="shared" si="0"/>
        <v>117149.63164052315</v>
      </c>
      <c r="D24" s="46"/>
      <c r="E24" s="40">
        <v>2018</v>
      </c>
      <c r="F24" s="8">
        <v>43947</v>
      </c>
      <c r="G24" s="40" t="s">
        <v>4</v>
      </c>
      <c r="H24" s="47">
        <v>133.21</v>
      </c>
      <c r="I24" s="47"/>
      <c r="J24" s="40">
        <v>23</v>
      </c>
      <c r="K24" s="48">
        <f t="shared" si="5"/>
        <v>3514.4889492156944</v>
      </c>
      <c r="L24" s="49"/>
      <c r="M24" s="6">
        <f>IF(J24="","",(K24/J24)/LOOKUP(RIGHT($D$2,3),定数!$A$6:$A$13,定数!$B$6:$B$13))</f>
        <v>1.528038673572041</v>
      </c>
      <c r="N24" s="40">
        <v>2018</v>
      </c>
      <c r="O24" s="8">
        <v>43947</v>
      </c>
      <c r="P24" s="47">
        <v>132.983</v>
      </c>
      <c r="Q24" s="47"/>
      <c r="R24" s="50">
        <f>IF(P24="","",T24*M24*LOOKUP(RIGHT($D$2,3),定数!$A$6:$A$13,定数!$B$6:$B$13))</f>
        <v>-3468.6477890085926</v>
      </c>
      <c r="S24" s="50"/>
      <c r="T24" s="51">
        <f t="shared" si="6"/>
        <v>-22.700000000000387</v>
      </c>
      <c r="U24" s="51"/>
      <c r="V24" t="str">
        <f t="shared" si="9"/>
        <v/>
      </c>
      <c r="W24">
        <f t="shared" si="2"/>
        <v>1</v>
      </c>
      <c r="X24" s="41">
        <f t="shared" si="7"/>
        <v>122894.82973354631</v>
      </c>
      <c r="Y24" s="42">
        <f t="shared" si="8"/>
        <v>4.674889989659925E-2</v>
      </c>
      <c r="Z24" t="str">
        <f t="shared" si="3"/>
        <v/>
      </c>
      <c r="AA24">
        <f t="shared" si="4"/>
        <v>-3468.6477890085926</v>
      </c>
    </row>
    <row r="25" spans="2:27" x14ac:dyDescent="0.2">
      <c r="B25" s="40">
        <v>17</v>
      </c>
      <c r="C25" s="46">
        <f t="shared" si="0"/>
        <v>113680.98385151455</v>
      </c>
      <c r="D25" s="46"/>
      <c r="E25" s="40">
        <v>2018</v>
      </c>
      <c r="F25" s="8">
        <v>43953</v>
      </c>
      <c r="G25" s="40" t="s">
        <v>3</v>
      </c>
      <c r="H25" s="47">
        <v>131.45400000000001</v>
      </c>
      <c r="I25" s="47"/>
      <c r="J25" s="40">
        <v>46</v>
      </c>
      <c r="K25" s="48">
        <f t="shared" si="5"/>
        <v>3410.4295155454365</v>
      </c>
      <c r="L25" s="49"/>
      <c r="M25" s="6">
        <f>IF(J25="","",(K25/J25)/LOOKUP(RIGHT($D$2,3),定数!$A$6:$A$13,定数!$B$6:$B$13))</f>
        <v>0.74139772077074706</v>
      </c>
      <c r="N25" s="40">
        <v>2018</v>
      </c>
      <c r="O25" s="8">
        <v>43954</v>
      </c>
      <c r="P25" s="47">
        <v>130.87200000000001</v>
      </c>
      <c r="Q25" s="47"/>
      <c r="R25" s="50">
        <f>IF(P25="","",T25*M25*LOOKUP(RIGHT($D$2,3),定数!$A$6:$A$13,定数!$B$6:$B$13))</f>
        <v>4314.9347348857009</v>
      </c>
      <c r="S25" s="50"/>
      <c r="T25" s="51">
        <f t="shared" si="6"/>
        <v>58.199999999999363</v>
      </c>
      <c r="U25" s="51"/>
      <c r="V25" t="str">
        <f t="shared" si="9"/>
        <v/>
      </c>
      <c r="W25">
        <f t="shared" si="2"/>
        <v>0</v>
      </c>
      <c r="X25" s="41">
        <f t="shared" si="7"/>
        <v>122894.82973354631</v>
      </c>
      <c r="Y25" s="42">
        <f t="shared" si="8"/>
        <v>7.4973421599661361E-2</v>
      </c>
      <c r="Z25">
        <f t="shared" si="3"/>
        <v>4314.9347348857009</v>
      </c>
      <c r="AA25" t="str">
        <f t="shared" si="4"/>
        <v/>
      </c>
    </row>
    <row r="26" spans="2:27" x14ac:dyDescent="0.2">
      <c r="B26" s="40">
        <v>18</v>
      </c>
      <c r="C26" s="46">
        <f t="shared" si="0"/>
        <v>117995.91858640025</v>
      </c>
      <c r="D26" s="46"/>
      <c r="E26" s="40">
        <v>2018</v>
      </c>
      <c r="F26" s="8">
        <v>43962</v>
      </c>
      <c r="G26" s="40" t="s">
        <v>4</v>
      </c>
      <c r="H26" s="47">
        <v>130.60599999999999</v>
      </c>
      <c r="I26" s="47"/>
      <c r="J26" s="40">
        <v>61</v>
      </c>
      <c r="K26" s="48">
        <f t="shared" si="5"/>
        <v>3539.8775575920072</v>
      </c>
      <c r="L26" s="49"/>
      <c r="M26" s="6">
        <f>IF(J26="","",(K26/J26)/LOOKUP(RIGHT($D$2,3),定数!$A$6:$A$13,定数!$B$6:$B$13))</f>
        <v>0.5803077963265586</v>
      </c>
      <c r="N26" s="40">
        <v>2018</v>
      </c>
      <c r="O26" s="8">
        <v>43965</v>
      </c>
      <c r="P26" s="47">
        <v>131.376</v>
      </c>
      <c r="Q26" s="47"/>
      <c r="R26" s="50">
        <f>IF(P26="","",T26*M26*LOOKUP(RIGHT($D$2,3),定数!$A$6:$A$13,定数!$B$6:$B$13))</f>
        <v>4468.3700317145604</v>
      </c>
      <c r="S26" s="50"/>
      <c r="T26" s="51">
        <f t="shared" si="6"/>
        <v>77.000000000001023</v>
      </c>
      <c r="U26" s="51"/>
      <c r="V26" t="str">
        <f t="shared" si="9"/>
        <v/>
      </c>
      <c r="W26">
        <f t="shared" si="2"/>
        <v>0</v>
      </c>
      <c r="X26" s="41">
        <f t="shared" si="7"/>
        <v>122894.82973354631</v>
      </c>
      <c r="Y26" s="42">
        <f t="shared" si="8"/>
        <v>3.9862630167335822E-2</v>
      </c>
      <c r="Z26">
        <f t="shared" si="3"/>
        <v>4468.3700317145604</v>
      </c>
      <c r="AA26" t="str">
        <f t="shared" si="4"/>
        <v/>
      </c>
    </row>
    <row r="27" spans="2:27" x14ac:dyDescent="0.2">
      <c r="B27" s="40">
        <v>19</v>
      </c>
      <c r="C27" s="46">
        <f t="shared" si="0"/>
        <v>122464.28861811481</v>
      </c>
      <c r="D27" s="46"/>
      <c r="E27" s="40">
        <v>2018</v>
      </c>
      <c r="F27" s="8">
        <v>43973</v>
      </c>
      <c r="G27" s="40" t="s">
        <v>4</v>
      </c>
      <c r="H27" s="47">
        <v>131.00399999999999</v>
      </c>
      <c r="I27" s="47"/>
      <c r="J27" s="40">
        <v>52</v>
      </c>
      <c r="K27" s="48">
        <f t="shared" si="5"/>
        <v>3673.9286585434443</v>
      </c>
      <c r="L27" s="49"/>
      <c r="M27" s="6">
        <f>IF(J27="","",(K27/J27)/LOOKUP(RIGHT($D$2,3),定数!$A$6:$A$13,定数!$B$6:$B$13))</f>
        <v>0.70652474202758542</v>
      </c>
      <c r="N27" s="40">
        <v>2018</v>
      </c>
      <c r="O27" s="8">
        <v>43974</v>
      </c>
      <c r="P27" s="47">
        <v>130.48500000000001</v>
      </c>
      <c r="Q27" s="47"/>
      <c r="R27" s="50">
        <f>IF(P27="","",T27*M27*LOOKUP(RIGHT($D$2,3),定数!$A$6:$A$13,定数!$B$6:$B$13))</f>
        <v>-3666.8634111230062</v>
      </c>
      <c r="S27" s="50"/>
      <c r="T27" s="51">
        <f t="shared" si="6"/>
        <v>-51.899999999997704</v>
      </c>
      <c r="U27" s="51"/>
      <c r="V27" t="str">
        <f t="shared" si="9"/>
        <v/>
      </c>
      <c r="W27">
        <f t="shared" si="2"/>
        <v>1</v>
      </c>
      <c r="X27" s="41">
        <f t="shared" si="7"/>
        <v>122894.82973354631</v>
      </c>
      <c r="Y27" s="42">
        <f t="shared" si="8"/>
        <v>3.5033297687541154E-3</v>
      </c>
      <c r="Z27" t="str">
        <f t="shared" si="3"/>
        <v/>
      </c>
      <c r="AA27">
        <f t="shared" si="4"/>
        <v>-3666.8634111230062</v>
      </c>
    </row>
    <row r="28" spans="2:27" x14ac:dyDescent="0.2">
      <c r="B28" s="40">
        <v>20</v>
      </c>
      <c r="C28" s="46">
        <f t="shared" si="0"/>
        <v>118797.4252069918</v>
      </c>
      <c r="D28" s="46"/>
      <c r="E28" s="44">
        <v>2018</v>
      </c>
      <c r="F28" s="8">
        <v>43974</v>
      </c>
      <c r="G28" s="40" t="s">
        <v>3</v>
      </c>
      <c r="H28" s="92">
        <v>130.60599999999999</v>
      </c>
      <c r="I28" s="92"/>
      <c r="J28" s="40">
        <v>27</v>
      </c>
      <c r="K28" s="48">
        <f t="shared" si="5"/>
        <v>3563.922756209754</v>
      </c>
      <c r="L28" s="49"/>
      <c r="M28" s="6">
        <f>IF(J28="","",(K28/J28)/LOOKUP(RIGHT($D$2,3),定数!$A$6:$A$13,定数!$B$6:$B$13))</f>
        <v>1.3199713911887978</v>
      </c>
      <c r="N28" s="44">
        <v>2018</v>
      </c>
      <c r="O28" s="8">
        <v>43974</v>
      </c>
      <c r="P28" s="47">
        <v>130.262</v>
      </c>
      <c r="Q28" s="47"/>
      <c r="R28" s="50">
        <f>IF(P28="","",T28*M28*LOOKUP(RIGHT($D$2,3),定数!$A$6:$A$13,定数!$B$6:$B$13))</f>
        <v>4540.7015856893868</v>
      </c>
      <c r="S28" s="50"/>
      <c r="T28" s="51">
        <f t="shared" si="6"/>
        <v>34.399999999999409</v>
      </c>
      <c r="U28" s="51"/>
      <c r="V28" t="str">
        <f t="shared" si="9"/>
        <v/>
      </c>
      <c r="W28">
        <f t="shared" si="2"/>
        <v>0</v>
      </c>
      <c r="X28" s="41">
        <f t="shared" si="7"/>
        <v>122894.82973354631</v>
      </c>
      <c r="Y28" s="42">
        <f t="shared" si="8"/>
        <v>3.3340739683176857E-2</v>
      </c>
      <c r="Z28">
        <f t="shared" si="3"/>
        <v>4540.7015856893868</v>
      </c>
      <c r="AA28" t="str">
        <f t="shared" si="4"/>
        <v/>
      </c>
    </row>
    <row r="29" spans="2:27" x14ac:dyDescent="0.2">
      <c r="B29" s="40">
        <v>21</v>
      </c>
      <c r="C29" s="46">
        <f t="shared" si="0"/>
        <v>123338.12679268119</v>
      </c>
      <c r="D29" s="46"/>
      <c r="E29" s="44">
        <v>2018</v>
      </c>
      <c r="F29" s="8">
        <v>43976</v>
      </c>
      <c r="G29" s="40" t="s">
        <v>3</v>
      </c>
      <c r="H29" s="47">
        <v>127.508</v>
      </c>
      <c r="I29" s="47"/>
      <c r="J29" s="40">
        <v>102</v>
      </c>
      <c r="K29" s="48">
        <f t="shared" si="5"/>
        <v>3700.1438037804355</v>
      </c>
      <c r="L29" s="49"/>
      <c r="M29" s="6">
        <f>IF(J29="","",(K29/J29)/LOOKUP(RIGHT($D$2,3),定数!$A$6:$A$13,定数!$B$6:$B$13))</f>
        <v>0.36275919644906229</v>
      </c>
      <c r="N29" s="44">
        <v>2018</v>
      </c>
      <c r="O29" s="8">
        <v>43980</v>
      </c>
      <c r="P29" s="47">
        <v>126.21299999999999</v>
      </c>
      <c r="Q29" s="47"/>
      <c r="R29" s="50">
        <f>IF(P29="","",T29*M29*LOOKUP(RIGHT($D$2,3),定数!$A$6:$A$13,定数!$B$6:$B$13))</f>
        <v>4697.731594015363</v>
      </c>
      <c r="S29" s="50"/>
      <c r="T29" s="51">
        <f t="shared" si="6"/>
        <v>129.50000000000017</v>
      </c>
      <c r="U29" s="51"/>
      <c r="V29" t="str">
        <f t="shared" si="9"/>
        <v/>
      </c>
      <c r="W29">
        <f t="shared" si="2"/>
        <v>0</v>
      </c>
      <c r="X29" s="41">
        <f t="shared" si="7"/>
        <v>123338.12679268119</v>
      </c>
      <c r="Y29" s="42">
        <f t="shared" si="8"/>
        <v>0</v>
      </c>
      <c r="Z29">
        <f t="shared" si="3"/>
        <v>4697.731594015363</v>
      </c>
      <c r="AA29" t="str">
        <f t="shared" si="4"/>
        <v/>
      </c>
    </row>
    <row r="30" spans="2:27" x14ac:dyDescent="0.2">
      <c r="B30" s="40">
        <v>22</v>
      </c>
      <c r="C30" s="46">
        <f t="shared" si="0"/>
        <v>128035.85838669655</v>
      </c>
      <c r="D30" s="46"/>
      <c r="E30" s="44">
        <v>2018</v>
      </c>
      <c r="F30" s="8">
        <v>43979</v>
      </c>
      <c r="G30" s="40" t="s">
        <v>3</v>
      </c>
      <c r="H30" s="47">
        <v>127.715</v>
      </c>
      <c r="I30" s="47"/>
      <c r="J30" s="40">
        <v>82</v>
      </c>
      <c r="K30" s="48">
        <f t="shared" si="5"/>
        <v>3841.0757516008962</v>
      </c>
      <c r="L30" s="49"/>
      <c r="M30" s="6">
        <f>IF(J30="","",(K30/J30)/LOOKUP(RIGHT($D$2,3),定数!$A$6:$A$13,定数!$B$6:$B$13))</f>
        <v>0.4684238721464507</v>
      </c>
      <c r="N30" s="44">
        <v>2018</v>
      </c>
      <c r="O30" s="8">
        <v>43980</v>
      </c>
      <c r="P30" s="47">
        <v>126.65300000000001</v>
      </c>
      <c r="Q30" s="47"/>
      <c r="R30" s="50">
        <f>IF(P30="","",T30*M30*LOOKUP(RIGHT($D$2,3),定数!$A$6:$A$13,定数!$B$6:$B$13))</f>
        <v>4974.6615221952952</v>
      </c>
      <c r="S30" s="50"/>
      <c r="T30" s="51">
        <f t="shared" si="6"/>
        <v>106.19999999999976</v>
      </c>
      <c r="U30" s="51"/>
      <c r="V30" t="str">
        <f t="shared" si="9"/>
        <v/>
      </c>
      <c r="W30">
        <f t="shared" si="2"/>
        <v>0</v>
      </c>
      <c r="X30" s="41">
        <f t="shared" si="7"/>
        <v>128035.85838669655</v>
      </c>
      <c r="Y30" s="42">
        <f t="shared" si="8"/>
        <v>0</v>
      </c>
      <c r="Z30">
        <f t="shared" si="3"/>
        <v>4974.6615221952952</v>
      </c>
      <c r="AA30" t="str">
        <f t="shared" si="4"/>
        <v/>
      </c>
    </row>
    <row r="31" spans="2:27" x14ac:dyDescent="0.2">
      <c r="B31" s="40">
        <v>23</v>
      </c>
      <c r="C31" s="46">
        <f t="shared" si="0"/>
        <v>133010.51990889185</v>
      </c>
      <c r="D31" s="46"/>
      <c r="E31" s="44">
        <v>2018</v>
      </c>
      <c r="F31" s="8">
        <v>43983</v>
      </c>
      <c r="G31" s="40" t="s">
        <v>4</v>
      </c>
      <c r="H31" s="47">
        <v>127.325</v>
      </c>
      <c r="I31" s="47"/>
      <c r="J31" s="40">
        <v>100</v>
      </c>
      <c r="K31" s="48">
        <f t="shared" si="5"/>
        <v>3990.315597266755</v>
      </c>
      <c r="L31" s="49"/>
      <c r="M31" s="6">
        <f>IF(J31="","",(K31/J31)/LOOKUP(RIGHT($D$2,3),定数!$A$6:$A$13,定数!$B$6:$B$13))</f>
        <v>0.39903155972667548</v>
      </c>
      <c r="N31" s="44">
        <v>2018</v>
      </c>
      <c r="O31" s="8">
        <v>43986</v>
      </c>
      <c r="P31" s="47">
        <v>128.59399999999999</v>
      </c>
      <c r="Q31" s="47"/>
      <c r="R31" s="50">
        <f>IF(P31="","",T31*M31*LOOKUP(RIGHT($D$2,3),定数!$A$6:$A$13,定数!$B$6:$B$13))</f>
        <v>5063.7104929314764</v>
      </c>
      <c r="S31" s="50"/>
      <c r="T31" s="51">
        <f t="shared" si="6"/>
        <v>126.89999999999912</v>
      </c>
      <c r="U31" s="51"/>
      <c r="V31" t="str">
        <f t="shared" si="9"/>
        <v/>
      </c>
      <c r="W31">
        <f t="shared" si="2"/>
        <v>0</v>
      </c>
      <c r="X31" s="41">
        <f t="shared" si="7"/>
        <v>133010.51990889185</v>
      </c>
      <c r="Y31" s="42">
        <f t="shared" si="8"/>
        <v>0</v>
      </c>
      <c r="Z31">
        <f t="shared" si="3"/>
        <v>5063.7104929314764</v>
      </c>
      <c r="AA31" t="str">
        <f t="shared" si="4"/>
        <v/>
      </c>
    </row>
    <row r="32" spans="2:27" x14ac:dyDescent="0.2">
      <c r="B32" s="40">
        <v>24</v>
      </c>
      <c r="C32" s="46">
        <f t="shared" si="0"/>
        <v>138074.23040182333</v>
      </c>
      <c r="D32" s="46"/>
      <c r="E32" s="44">
        <v>2018</v>
      </c>
      <c r="F32" s="8">
        <v>43995</v>
      </c>
      <c r="G32" s="40" t="s">
        <v>4</v>
      </c>
      <c r="H32" s="47">
        <v>130.13200000000001</v>
      </c>
      <c r="I32" s="47"/>
      <c r="J32" s="40">
        <v>43</v>
      </c>
      <c r="K32" s="48">
        <f t="shared" si="5"/>
        <v>4142.2269120546998</v>
      </c>
      <c r="L32" s="49"/>
      <c r="M32" s="6">
        <f>IF(J32="","",(K32/J32)/LOOKUP(RIGHT($D$2,3),定数!$A$6:$A$13,定数!$B$6:$B$13))</f>
        <v>0.9633085841987673</v>
      </c>
      <c r="N32" s="44">
        <v>2018</v>
      </c>
      <c r="O32" s="8">
        <v>43996</v>
      </c>
      <c r="P32" s="47">
        <v>129.702</v>
      </c>
      <c r="Q32" s="47"/>
      <c r="R32" s="50">
        <f>IF(P32="","",T32*M32*LOOKUP(RIGHT($D$2,3),定数!$A$6:$A$13,定数!$B$6:$B$13))</f>
        <v>-4142.2269120547653</v>
      </c>
      <c r="S32" s="50"/>
      <c r="T32" s="51">
        <f t="shared" si="6"/>
        <v>-43.000000000000682</v>
      </c>
      <c r="U32" s="51"/>
      <c r="V32" t="str">
        <f t="shared" si="9"/>
        <v/>
      </c>
      <c r="W32">
        <f t="shared" si="2"/>
        <v>1</v>
      </c>
      <c r="X32" s="41">
        <f t="shared" si="7"/>
        <v>138074.23040182333</v>
      </c>
      <c r="Y32" s="42">
        <f t="shared" si="8"/>
        <v>0</v>
      </c>
      <c r="Z32" t="str">
        <f t="shared" si="3"/>
        <v/>
      </c>
      <c r="AA32">
        <f t="shared" si="4"/>
        <v>-4142.2269120547653</v>
      </c>
    </row>
    <row r="33" spans="2:27" x14ac:dyDescent="0.2">
      <c r="B33" s="40">
        <v>25</v>
      </c>
      <c r="C33" s="46">
        <f t="shared" si="0"/>
        <v>133932.00348976857</v>
      </c>
      <c r="D33" s="46"/>
      <c r="E33" s="44">
        <v>2018</v>
      </c>
      <c r="F33" s="8">
        <v>44000</v>
      </c>
      <c r="G33" s="40" t="s">
        <v>3</v>
      </c>
      <c r="H33" s="47">
        <v>127.964</v>
      </c>
      <c r="I33" s="47"/>
      <c r="J33" s="40">
        <v>49</v>
      </c>
      <c r="K33" s="48">
        <f t="shared" si="5"/>
        <v>4017.960104693057</v>
      </c>
      <c r="L33" s="49"/>
      <c r="M33" s="6">
        <f>IF(J33="","",(K33/J33)/LOOKUP(RIGHT($D$2,3),定数!$A$6:$A$13,定数!$B$6:$B$13))</f>
        <v>0.8199918581006238</v>
      </c>
      <c r="N33" s="44">
        <v>2018</v>
      </c>
      <c r="O33" s="8">
        <v>44000</v>
      </c>
      <c r="P33" s="47">
        <v>128.458</v>
      </c>
      <c r="Q33" s="47"/>
      <c r="R33" s="50">
        <f>IF(P33="","",T33*M33*LOOKUP(RIGHT($D$2,3),定数!$A$6:$A$13,定数!$B$6:$B$13))</f>
        <v>-4050.7597790170798</v>
      </c>
      <c r="S33" s="50"/>
      <c r="T33" s="51">
        <f t="shared" si="6"/>
        <v>-49.399999999999977</v>
      </c>
      <c r="U33" s="51"/>
      <c r="V33" t="str">
        <f t="shared" si="9"/>
        <v/>
      </c>
      <c r="W33">
        <f t="shared" si="2"/>
        <v>2</v>
      </c>
      <c r="X33" s="41">
        <f t="shared" si="7"/>
        <v>138074.23040182333</v>
      </c>
      <c r="Y33" s="42">
        <f t="shared" si="8"/>
        <v>3.0000000000000471E-2</v>
      </c>
      <c r="Z33" t="str">
        <f t="shared" si="3"/>
        <v/>
      </c>
      <c r="AA33">
        <f t="shared" si="4"/>
        <v>-4050.7597790170798</v>
      </c>
    </row>
    <row r="34" spans="2:27" x14ac:dyDescent="0.2">
      <c r="B34" s="40">
        <v>26</v>
      </c>
      <c r="C34" s="46">
        <f t="shared" si="0"/>
        <v>129881.24371075149</v>
      </c>
      <c r="D34" s="46"/>
      <c r="E34" s="44">
        <v>2018</v>
      </c>
      <c r="F34" s="8">
        <v>44001</v>
      </c>
      <c r="G34" s="40" t="s">
        <v>3</v>
      </c>
      <c r="H34" s="47">
        <v>128</v>
      </c>
      <c r="I34" s="47"/>
      <c r="J34" s="40">
        <v>51</v>
      </c>
      <c r="K34" s="48">
        <f t="shared" si="5"/>
        <v>3896.4373113225442</v>
      </c>
      <c r="L34" s="49"/>
      <c r="M34" s="6">
        <f>IF(J34="","",(K34/J34)/LOOKUP(RIGHT($D$2,3),定数!$A$6:$A$13,定数!$B$6:$B$13))</f>
        <v>0.7640073159455969</v>
      </c>
      <c r="N34" s="44">
        <v>2018</v>
      </c>
      <c r="O34" s="8">
        <v>44001</v>
      </c>
      <c r="P34" s="47">
        <v>127.351</v>
      </c>
      <c r="Q34" s="47"/>
      <c r="R34" s="50">
        <f>IF(P34="","",T34*M34*LOOKUP(RIGHT($D$2,3),定数!$A$6:$A$13,定数!$B$6:$B$13))</f>
        <v>4958.4074804869306</v>
      </c>
      <c r="S34" s="50"/>
      <c r="T34" s="51">
        <f t="shared" si="6"/>
        <v>64.900000000000091</v>
      </c>
      <c r="U34" s="51"/>
      <c r="V34" t="str">
        <f t="shared" si="9"/>
        <v/>
      </c>
      <c r="W34">
        <f t="shared" si="2"/>
        <v>0</v>
      </c>
      <c r="X34" s="41">
        <f t="shared" si="7"/>
        <v>138074.23040182333</v>
      </c>
      <c r="Y34" s="42">
        <f t="shared" si="8"/>
        <v>5.9337551020408608E-2</v>
      </c>
      <c r="Z34">
        <f t="shared" si="3"/>
        <v>4958.4074804869306</v>
      </c>
      <c r="AA34" t="str">
        <f t="shared" si="4"/>
        <v/>
      </c>
    </row>
    <row r="35" spans="2:27" x14ac:dyDescent="0.2">
      <c r="B35" s="40">
        <v>27</v>
      </c>
      <c r="C35" s="46">
        <f t="shared" si="0"/>
        <v>134839.65119123843</v>
      </c>
      <c r="D35" s="46"/>
      <c r="E35" s="44">
        <v>2018</v>
      </c>
      <c r="F35" s="8">
        <v>44015</v>
      </c>
      <c r="G35" s="40" t="s">
        <v>4</v>
      </c>
      <c r="H35" s="47">
        <v>129.108</v>
      </c>
      <c r="I35" s="47"/>
      <c r="J35" s="40">
        <v>69</v>
      </c>
      <c r="K35" s="48">
        <f t="shared" si="5"/>
        <v>4045.1895357371527</v>
      </c>
      <c r="L35" s="49"/>
      <c r="M35" s="6">
        <f>IF(J35="","",(K35/J35)/LOOKUP(RIGHT($D$2,3),定数!$A$6:$A$13,定数!$B$6:$B$13))</f>
        <v>0.58625935300538445</v>
      </c>
      <c r="N35" s="44">
        <v>2018</v>
      </c>
      <c r="O35" s="8">
        <v>44021</v>
      </c>
      <c r="P35" s="47">
        <v>129.988</v>
      </c>
      <c r="Q35" s="47"/>
      <c r="R35" s="50">
        <f>IF(P35="","",T35*M35*LOOKUP(RIGHT($D$2,3),定数!$A$6:$A$13,定数!$B$6:$B$13))</f>
        <v>5159.082306447357</v>
      </c>
      <c r="S35" s="50"/>
      <c r="T35" s="51">
        <f t="shared" si="6"/>
        <v>87.999999999999545</v>
      </c>
      <c r="U35" s="51"/>
      <c r="V35" t="str">
        <f t="shared" si="9"/>
        <v/>
      </c>
      <c r="W35">
        <f t="shared" si="2"/>
        <v>0</v>
      </c>
      <c r="X35" s="41">
        <f t="shared" si="7"/>
        <v>138074.23040182333</v>
      </c>
      <c r="Y35" s="42">
        <f t="shared" si="8"/>
        <v>2.3426378703481632E-2</v>
      </c>
      <c r="Z35">
        <f t="shared" si="3"/>
        <v>5159.082306447357</v>
      </c>
      <c r="AA35" t="str">
        <f t="shared" si="4"/>
        <v/>
      </c>
    </row>
    <row r="36" spans="2:27" x14ac:dyDescent="0.2">
      <c r="B36" s="40">
        <v>28</v>
      </c>
      <c r="C36" s="46">
        <f t="shared" si="0"/>
        <v>139998.73349768578</v>
      </c>
      <c r="D36" s="46"/>
      <c r="E36" s="44">
        <v>2018</v>
      </c>
      <c r="F36" s="8">
        <v>44016</v>
      </c>
      <c r="G36" s="40" t="s">
        <v>3</v>
      </c>
      <c r="H36" s="47">
        <v>128.613</v>
      </c>
      <c r="I36" s="47"/>
      <c r="J36" s="40">
        <v>34</v>
      </c>
      <c r="K36" s="48">
        <f t="shared" si="5"/>
        <v>4199.9620049305731</v>
      </c>
      <c r="L36" s="49"/>
      <c r="M36" s="6">
        <f>IF(J36="","",(K36/J36)/LOOKUP(RIGHT($D$2,3),定数!$A$6:$A$13,定数!$B$6:$B$13))</f>
        <v>1.2352829426266392</v>
      </c>
      <c r="N36" s="44">
        <v>2018</v>
      </c>
      <c r="O36" s="8">
        <v>44016</v>
      </c>
      <c r="P36" s="47">
        <v>128.953</v>
      </c>
      <c r="Q36" s="47"/>
      <c r="R36" s="50">
        <f>IF(P36="","",T36*M36*LOOKUP(RIGHT($D$2,3),定数!$A$6:$A$13,定数!$B$6:$B$13))</f>
        <v>-4199.962004930615</v>
      </c>
      <c r="S36" s="50"/>
      <c r="T36" s="51">
        <f t="shared" si="6"/>
        <v>-34.000000000000341</v>
      </c>
      <c r="U36" s="51"/>
      <c r="V36" t="str">
        <f t="shared" si="9"/>
        <v/>
      </c>
      <c r="W36">
        <f t="shared" si="2"/>
        <v>1</v>
      </c>
      <c r="X36" s="41">
        <f t="shared" si="7"/>
        <v>139998.73349768578</v>
      </c>
      <c r="Y36" s="42">
        <f t="shared" si="8"/>
        <v>0</v>
      </c>
      <c r="Z36" t="str">
        <f t="shared" si="3"/>
        <v/>
      </c>
      <c r="AA36">
        <f t="shared" si="4"/>
        <v>-4199.962004930615</v>
      </c>
    </row>
    <row r="37" spans="2:27" x14ac:dyDescent="0.2">
      <c r="B37" s="40">
        <v>29</v>
      </c>
      <c r="C37" s="46">
        <f t="shared" si="0"/>
        <v>135798.77149275516</v>
      </c>
      <c r="D37" s="46"/>
      <c r="E37" s="44">
        <v>2018</v>
      </c>
      <c r="F37" s="8">
        <v>44022</v>
      </c>
      <c r="G37" s="40" t="s">
        <v>4</v>
      </c>
      <c r="H37" s="47">
        <v>130.63499999999999</v>
      </c>
      <c r="I37" s="47"/>
      <c r="J37" s="40">
        <v>54</v>
      </c>
      <c r="K37" s="48">
        <f t="shared" si="5"/>
        <v>4073.9631447826546</v>
      </c>
      <c r="L37" s="49"/>
      <c r="M37" s="6">
        <f>IF(J37="","",(K37/J37)/LOOKUP(RIGHT($D$2,3),定数!$A$6:$A$13,定数!$B$6:$B$13))</f>
        <v>0.75443761940419529</v>
      </c>
      <c r="N37" s="44">
        <v>2018</v>
      </c>
      <c r="O37" s="8">
        <v>44023</v>
      </c>
      <c r="P37" s="47">
        <v>130.095</v>
      </c>
      <c r="Q37" s="47"/>
      <c r="R37" s="50">
        <f>IF(P37="","",T37*M37*LOOKUP(RIGHT($D$2,3),定数!$A$6:$A$13,定数!$B$6:$B$13))</f>
        <v>-4073.9631447825941</v>
      </c>
      <c r="S37" s="50"/>
      <c r="T37" s="51">
        <f t="shared" si="6"/>
        <v>-53.999999999999204</v>
      </c>
      <c r="U37" s="51"/>
      <c r="V37" t="str">
        <f t="shared" si="9"/>
        <v/>
      </c>
      <c r="W37">
        <f t="shared" si="2"/>
        <v>2</v>
      </c>
      <c r="X37" s="41">
        <f t="shared" si="7"/>
        <v>139998.73349768578</v>
      </c>
      <c r="Y37" s="42">
        <f t="shared" si="8"/>
        <v>3.000000000000036E-2</v>
      </c>
      <c r="Z37" t="str">
        <f t="shared" si="3"/>
        <v/>
      </c>
      <c r="AA37">
        <f t="shared" si="4"/>
        <v>-4073.9631447825941</v>
      </c>
    </row>
    <row r="38" spans="2:27" x14ac:dyDescent="0.2">
      <c r="B38" s="40">
        <v>30</v>
      </c>
      <c r="C38" s="46">
        <f t="shared" si="0"/>
        <v>131724.80834797258</v>
      </c>
      <c r="D38" s="46"/>
      <c r="E38" s="44">
        <v>2018</v>
      </c>
      <c r="F38" s="8">
        <v>44023</v>
      </c>
      <c r="G38" s="40" t="s">
        <v>4</v>
      </c>
      <c r="H38" s="47">
        <v>130.69499999999999</v>
      </c>
      <c r="I38" s="47"/>
      <c r="J38" s="40">
        <v>64</v>
      </c>
      <c r="K38" s="48">
        <f t="shared" si="5"/>
        <v>3951.744250439177</v>
      </c>
      <c r="L38" s="49"/>
      <c r="M38" s="6">
        <f>IF(J38="","",(K38/J38)/LOOKUP(RIGHT($D$2,3),定数!$A$6:$A$13,定数!$B$6:$B$13))</f>
        <v>0.61746003913112135</v>
      </c>
      <c r="N38" s="44">
        <v>2018</v>
      </c>
      <c r="O38" s="8">
        <v>44025</v>
      </c>
      <c r="P38" s="47">
        <v>131.51300000000001</v>
      </c>
      <c r="Q38" s="47"/>
      <c r="R38" s="50">
        <f>IF(P38="","",T38*M38*LOOKUP(RIGHT($D$2,3),定数!$A$6:$A$13,定数!$B$6:$B$13))</f>
        <v>5050.8231200926475</v>
      </c>
      <c r="S38" s="50"/>
      <c r="T38" s="51">
        <f t="shared" si="6"/>
        <v>81.800000000001205</v>
      </c>
      <c r="U38" s="51"/>
      <c r="V38" t="str">
        <f t="shared" si="9"/>
        <v/>
      </c>
      <c r="W38">
        <f t="shared" si="2"/>
        <v>0</v>
      </c>
      <c r="X38" s="41">
        <f t="shared" si="7"/>
        <v>139998.73349768578</v>
      </c>
      <c r="Y38" s="42">
        <f t="shared" si="8"/>
        <v>5.9099999999999819E-2</v>
      </c>
      <c r="Z38">
        <f t="shared" si="3"/>
        <v>5050.8231200926475</v>
      </c>
      <c r="AA38" t="str">
        <f t="shared" si="4"/>
        <v/>
      </c>
    </row>
    <row r="39" spans="2:27" x14ac:dyDescent="0.2">
      <c r="B39" s="40">
        <v>31</v>
      </c>
      <c r="C39" s="46">
        <f t="shared" si="0"/>
        <v>136775.63146806523</v>
      </c>
      <c r="D39" s="46"/>
      <c r="E39" s="44">
        <v>2018</v>
      </c>
      <c r="F39" s="8">
        <v>44025</v>
      </c>
      <c r="G39" s="40" t="s">
        <v>4</v>
      </c>
      <c r="H39" s="47">
        <v>131.30099999999999</v>
      </c>
      <c r="I39" s="47"/>
      <c r="J39" s="40">
        <v>50</v>
      </c>
      <c r="K39" s="48">
        <f t="shared" si="5"/>
        <v>4103.2689440419563</v>
      </c>
      <c r="L39" s="49"/>
      <c r="M39" s="6">
        <f>IF(J39="","",(K39/J39)/LOOKUP(RIGHT($D$2,3),定数!$A$6:$A$13,定数!$B$6:$B$13))</f>
        <v>0.82065378880839124</v>
      </c>
      <c r="N39" s="44">
        <v>2018</v>
      </c>
      <c r="O39" s="8">
        <v>44029</v>
      </c>
      <c r="P39" s="47">
        <v>131.93199999999999</v>
      </c>
      <c r="Q39" s="47"/>
      <c r="R39" s="50">
        <f>IF(P39="","",T39*M39*LOOKUP(RIGHT($D$2,3),定数!$A$6:$A$13,定数!$B$6:$B$13))</f>
        <v>5178.3254073809512</v>
      </c>
      <c r="S39" s="50"/>
      <c r="T39" s="51">
        <f t="shared" si="6"/>
        <v>63.100000000000023</v>
      </c>
      <c r="U39" s="51"/>
      <c r="V39" t="str">
        <f t="shared" si="9"/>
        <v/>
      </c>
      <c r="W39">
        <f t="shared" si="2"/>
        <v>0</v>
      </c>
      <c r="X39" s="41">
        <f t="shared" si="7"/>
        <v>139998.73349768578</v>
      </c>
      <c r="Y39" s="42">
        <f t="shared" si="8"/>
        <v>2.3022365624999264E-2</v>
      </c>
      <c r="Z39">
        <f t="shared" si="3"/>
        <v>5178.3254073809512</v>
      </c>
      <c r="AA39" t="str">
        <f t="shared" si="4"/>
        <v/>
      </c>
    </row>
    <row r="40" spans="2:27" x14ac:dyDescent="0.2">
      <c r="B40" s="40">
        <v>32</v>
      </c>
      <c r="C40" s="46">
        <f t="shared" si="0"/>
        <v>141953.95687544619</v>
      </c>
      <c r="D40" s="46"/>
      <c r="E40" s="44">
        <v>2018</v>
      </c>
      <c r="F40" s="8">
        <v>44032</v>
      </c>
      <c r="G40" s="40" t="s">
        <v>3</v>
      </c>
      <c r="H40" s="47">
        <v>130.59700000000001</v>
      </c>
      <c r="I40" s="47"/>
      <c r="J40" s="40">
        <v>61</v>
      </c>
      <c r="K40" s="48">
        <f t="shared" si="5"/>
        <v>4258.6187062633853</v>
      </c>
      <c r="L40" s="49"/>
      <c r="M40" s="6">
        <f>IF(J40="","",(K40/J40)/LOOKUP(RIGHT($D$2,3),定数!$A$6:$A$13,定数!$B$6:$B$13))</f>
        <v>0.69813421414153853</v>
      </c>
      <c r="N40" s="44">
        <v>2018</v>
      </c>
      <c r="O40" s="8">
        <v>44036</v>
      </c>
      <c r="P40" s="47">
        <v>129.80799999999999</v>
      </c>
      <c r="Q40" s="47"/>
      <c r="R40" s="50">
        <f>IF(P40="","",T40*M40*LOOKUP(RIGHT($D$2,3),定数!$A$6:$A$13,定数!$B$6:$B$13))</f>
        <v>5508.2789495768484</v>
      </c>
      <c r="S40" s="50"/>
      <c r="T40" s="51">
        <f t="shared" si="6"/>
        <v>78.900000000001569</v>
      </c>
      <c r="U40" s="51"/>
      <c r="V40" t="str">
        <f t="shared" si="9"/>
        <v/>
      </c>
      <c r="W40">
        <f t="shared" si="2"/>
        <v>0</v>
      </c>
      <c r="X40" s="41">
        <f t="shared" si="7"/>
        <v>141953.95687544619</v>
      </c>
      <c r="Y40" s="42">
        <f t="shared" si="8"/>
        <v>0</v>
      </c>
      <c r="Z40">
        <f t="shared" si="3"/>
        <v>5508.2789495768484</v>
      </c>
      <c r="AA40" t="str">
        <f t="shared" si="4"/>
        <v/>
      </c>
    </row>
    <row r="41" spans="2:27" x14ac:dyDescent="0.2">
      <c r="B41" s="40">
        <v>33</v>
      </c>
      <c r="C41" s="46">
        <f t="shared" si="0"/>
        <v>147462.23582502303</v>
      </c>
      <c r="D41" s="46"/>
      <c r="E41" s="44">
        <v>2018</v>
      </c>
      <c r="F41" s="8">
        <v>44032</v>
      </c>
      <c r="G41" s="40" t="s">
        <v>3</v>
      </c>
      <c r="H41" s="47">
        <v>130.733</v>
      </c>
      <c r="I41" s="47"/>
      <c r="J41" s="40">
        <v>35</v>
      </c>
      <c r="K41" s="48">
        <f t="shared" si="5"/>
        <v>4423.8670747506912</v>
      </c>
      <c r="L41" s="49"/>
      <c r="M41" s="6">
        <f>IF(J41="","",(K41/J41)/LOOKUP(RIGHT($D$2,3),定数!$A$6:$A$13,定数!$B$6:$B$13))</f>
        <v>1.2639620213573404</v>
      </c>
      <c r="N41" s="44">
        <v>2018</v>
      </c>
      <c r="O41" s="8">
        <v>44035</v>
      </c>
      <c r="P41" s="47">
        <v>130.29400000000001</v>
      </c>
      <c r="Q41" s="47"/>
      <c r="R41" s="50">
        <f>IF(P41="","",T41*M41*LOOKUP(RIGHT($D$2,3),定数!$A$6:$A$13,定数!$B$6:$B$13))</f>
        <v>5548.7932737586352</v>
      </c>
      <c r="S41" s="50"/>
      <c r="T41" s="51">
        <f t="shared" si="6"/>
        <v>43.899999999999295</v>
      </c>
      <c r="U41" s="51"/>
      <c r="V41" t="str">
        <f t="shared" si="9"/>
        <v/>
      </c>
      <c r="W41">
        <f t="shared" si="2"/>
        <v>0</v>
      </c>
      <c r="X41" s="41">
        <f t="shared" si="7"/>
        <v>147462.23582502303</v>
      </c>
      <c r="Y41" s="42">
        <f t="shared" si="8"/>
        <v>0</v>
      </c>
      <c r="Z41">
        <f t="shared" si="3"/>
        <v>5548.7932737586352</v>
      </c>
      <c r="AA41" t="str">
        <f t="shared" si="4"/>
        <v/>
      </c>
    </row>
    <row r="42" spans="2:27" x14ac:dyDescent="0.2">
      <c r="B42" s="40">
        <v>34</v>
      </c>
      <c r="C42" s="46">
        <f t="shared" si="0"/>
        <v>153011.02909878167</v>
      </c>
      <c r="D42" s="46"/>
      <c r="E42" s="44">
        <v>2018</v>
      </c>
      <c r="F42" s="8">
        <v>44037</v>
      </c>
      <c r="G42" s="40" t="s">
        <v>3</v>
      </c>
      <c r="H42" s="47">
        <v>129.77199999999999</v>
      </c>
      <c r="I42" s="47"/>
      <c r="J42" s="40">
        <v>35</v>
      </c>
      <c r="K42" s="48">
        <f t="shared" si="5"/>
        <v>4590.33087296345</v>
      </c>
      <c r="L42" s="49"/>
      <c r="M42" s="6">
        <f>IF(J42="","",(K42/J42)/LOOKUP(RIGHT($D$2,3),定数!$A$6:$A$13,定数!$B$6:$B$13))</f>
        <v>1.3115231065609856</v>
      </c>
      <c r="N42" s="44">
        <v>2018</v>
      </c>
      <c r="O42" s="8">
        <v>44037</v>
      </c>
      <c r="P42" s="47">
        <v>130.12</v>
      </c>
      <c r="Q42" s="47"/>
      <c r="R42" s="50">
        <f>IF(P42="","",T42*M42*LOOKUP(RIGHT($D$2,3),定数!$A$6:$A$13,定数!$B$6:$B$13))</f>
        <v>-4564.1004108324023</v>
      </c>
      <c r="S42" s="50"/>
      <c r="T42" s="51">
        <f t="shared" si="6"/>
        <v>-34.800000000001319</v>
      </c>
      <c r="U42" s="51"/>
      <c r="V42" t="str">
        <f t="shared" si="9"/>
        <v/>
      </c>
      <c r="W42">
        <f t="shared" si="2"/>
        <v>1</v>
      </c>
      <c r="X42" s="41">
        <f t="shared" si="7"/>
        <v>153011.02909878167</v>
      </c>
      <c r="Y42" s="42">
        <f t="shared" si="8"/>
        <v>0</v>
      </c>
      <c r="Z42" t="str">
        <f t="shared" si="3"/>
        <v/>
      </c>
      <c r="AA42">
        <f t="shared" si="4"/>
        <v>-4564.1004108324023</v>
      </c>
    </row>
    <row r="43" spans="2:27" x14ac:dyDescent="0.2">
      <c r="B43" s="40">
        <v>35</v>
      </c>
      <c r="C43" s="46">
        <f t="shared" si="0"/>
        <v>148446.92868794926</v>
      </c>
      <c r="D43" s="46"/>
      <c r="E43" s="44">
        <v>2018</v>
      </c>
      <c r="F43" s="8">
        <v>44038</v>
      </c>
      <c r="G43" s="40" t="s">
        <v>3</v>
      </c>
      <c r="H43" s="47">
        <v>129.65100000000001</v>
      </c>
      <c r="I43" s="47"/>
      <c r="J43" s="40">
        <v>47</v>
      </c>
      <c r="K43" s="48">
        <f t="shared" si="5"/>
        <v>4453.4078606384774</v>
      </c>
      <c r="L43" s="49"/>
      <c r="M43" s="6">
        <f>IF(J43="","",(K43/J43)/LOOKUP(RIGHT($D$2,3),定数!$A$6:$A$13,定数!$B$6:$B$13))</f>
        <v>0.94753358736988891</v>
      </c>
      <c r="N43" s="44">
        <v>2018</v>
      </c>
      <c r="O43" s="8">
        <v>44043</v>
      </c>
      <c r="P43" s="47">
        <v>130.119</v>
      </c>
      <c r="Q43" s="47"/>
      <c r="R43" s="50">
        <f>IF(P43="","",T43*M43*LOOKUP(RIGHT($D$2,3),定数!$A$6:$A$13,定数!$B$6:$B$13))</f>
        <v>-4434.4571888909786</v>
      </c>
      <c r="S43" s="50"/>
      <c r="T43" s="51">
        <f t="shared" si="6"/>
        <v>-46.799999999998931</v>
      </c>
      <c r="U43" s="51"/>
      <c r="V43" t="str">
        <f t="shared" si="9"/>
        <v/>
      </c>
      <c r="W43">
        <f t="shared" si="2"/>
        <v>2</v>
      </c>
      <c r="X43" s="41">
        <f t="shared" si="7"/>
        <v>153011.02909878167</v>
      </c>
      <c r="Y43" s="42">
        <f t="shared" si="8"/>
        <v>2.9828571428572648E-2</v>
      </c>
      <c r="Z43" t="str">
        <f t="shared" si="3"/>
        <v/>
      </c>
      <c r="AA43">
        <f t="shared" si="4"/>
        <v>-4434.4571888909786</v>
      </c>
    </row>
    <row r="44" spans="2:27" x14ac:dyDescent="0.2">
      <c r="B44" s="40">
        <v>36</v>
      </c>
      <c r="C44" s="46">
        <f t="shared" si="0"/>
        <v>144012.47149905827</v>
      </c>
      <c r="D44" s="46"/>
      <c r="E44" s="44">
        <v>2018</v>
      </c>
      <c r="F44" s="8">
        <v>44039</v>
      </c>
      <c r="G44" s="40" t="s">
        <v>3</v>
      </c>
      <c r="H44" s="47">
        <v>129.44399999999999</v>
      </c>
      <c r="I44" s="47"/>
      <c r="J44" s="40">
        <v>58</v>
      </c>
      <c r="K44" s="48">
        <f t="shared" si="5"/>
        <v>4320.3741449717481</v>
      </c>
      <c r="L44" s="49"/>
      <c r="M44" s="6">
        <f>IF(J44="","",(K44/J44)/LOOKUP(RIGHT($D$2,3),定数!$A$6:$A$13,定数!$B$6:$B$13))</f>
        <v>0.74489209396064626</v>
      </c>
      <c r="N44" s="44">
        <v>2018</v>
      </c>
      <c r="O44" s="8">
        <v>44042</v>
      </c>
      <c r="P44" s="47">
        <v>130.024</v>
      </c>
      <c r="Q44" s="47"/>
      <c r="R44" s="50">
        <f>IF(P44="","",T44*M44*LOOKUP(RIGHT($D$2,3),定数!$A$6:$A$13,定数!$B$6:$B$13))</f>
        <v>-4320.3741449718418</v>
      </c>
      <c r="S44" s="50"/>
      <c r="T44" s="51">
        <f t="shared" si="6"/>
        <v>-58.000000000001251</v>
      </c>
      <c r="U44" s="51"/>
      <c r="V44" t="str">
        <f t="shared" si="9"/>
        <v/>
      </c>
      <c r="W44">
        <f t="shared" si="2"/>
        <v>3</v>
      </c>
      <c r="X44" s="41">
        <f t="shared" si="7"/>
        <v>153011.02909878167</v>
      </c>
      <c r="Y44" s="42">
        <f t="shared" si="8"/>
        <v>5.8809862613982244E-2</v>
      </c>
      <c r="Z44" t="str">
        <f t="shared" si="3"/>
        <v/>
      </c>
      <c r="AA44">
        <f t="shared" si="4"/>
        <v>-4320.3741449718418</v>
      </c>
    </row>
    <row r="45" spans="2:27" x14ac:dyDescent="0.2">
      <c r="B45" s="40">
        <v>37</v>
      </c>
      <c r="C45" s="46">
        <f t="shared" si="0"/>
        <v>139692.09735408644</v>
      </c>
      <c r="D45" s="46"/>
      <c r="E45" s="44">
        <v>2018</v>
      </c>
      <c r="F45" s="8">
        <v>44043</v>
      </c>
      <c r="G45" s="40" t="s">
        <v>4</v>
      </c>
      <c r="H45" s="47">
        <v>130.405</v>
      </c>
      <c r="I45" s="47"/>
      <c r="J45" s="40">
        <v>71</v>
      </c>
      <c r="K45" s="48">
        <f t="shared" si="5"/>
        <v>4190.7629206225929</v>
      </c>
      <c r="L45" s="49"/>
      <c r="M45" s="6">
        <f>IF(J45="","",(K45/J45)/LOOKUP(RIGHT($D$2,3),定数!$A$6:$A$13,定数!$B$6:$B$13))</f>
        <v>0.59024829867923845</v>
      </c>
      <c r="N45" s="44">
        <v>2018</v>
      </c>
      <c r="O45" s="8">
        <v>44045</v>
      </c>
      <c r="P45" s="47">
        <v>129.691</v>
      </c>
      <c r="Q45" s="47"/>
      <c r="R45" s="50">
        <f>IF(P45="","",T45*M45*LOOKUP(RIGHT($D$2,3),定数!$A$6:$A$13,定数!$B$6:$B$13))</f>
        <v>-4214.3728525697543</v>
      </c>
      <c r="S45" s="50"/>
      <c r="T45" s="51">
        <f t="shared" si="6"/>
        <v>-71.399999999999864</v>
      </c>
      <c r="U45" s="51"/>
      <c r="V45" t="str">
        <f t="shared" si="9"/>
        <v/>
      </c>
      <c r="W45">
        <f t="shared" si="2"/>
        <v>4</v>
      </c>
      <c r="X45" s="41">
        <f t="shared" si="7"/>
        <v>153011.02909878167</v>
      </c>
      <c r="Y45" s="42">
        <f t="shared" si="8"/>
        <v>8.7045566735563407E-2</v>
      </c>
      <c r="Z45" t="str">
        <f t="shared" si="3"/>
        <v/>
      </c>
      <c r="AA45">
        <f t="shared" si="4"/>
        <v>-4214.3728525697543</v>
      </c>
    </row>
    <row r="46" spans="2:27" x14ac:dyDescent="0.2">
      <c r="B46" s="40">
        <v>38</v>
      </c>
      <c r="C46" s="46">
        <f t="shared" si="0"/>
        <v>135477.72450151667</v>
      </c>
      <c r="D46" s="46"/>
      <c r="E46" s="44">
        <v>2018</v>
      </c>
      <c r="F46" s="8">
        <v>44052</v>
      </c>
      <c r="G46" s="40" t="s">
        <v>3</v>
      </c>
      <c r="H46" s="92">
        <v>128.58199999999999</v>
      </c>
      <c r="I46" s="92"/>
      <c r="J46" s="40">
        <v>37</v>
      </c>
      <c r="K46" s="48">
        <f t="shared" si="5"/>
        <v>4064.3317350455</v>
      </c>
      <c r="L46" s="49"/>
      <c r="M46" s="6">
        <f>IF(J46="","",(K46/J46)/LOOKUP(RIGHT($D$2,3),定数!$A$6:$A$13,定数!$B$6:$B$13))</f>
        <v>1.0984680364987838</v>
      </c>
      <c r="N46" s="44">
        <v>2018</v>
      </c>
      <c r="O46" s="8">
        <v>44052</v>
      </c>
      <c r="P46" s="47">
        <v>128.94900000000001</v>
      </c>
      <c r="Q46" s="47"/>
      <c r="R46" s="50">
        <f>IF(P46="","",T46*M46*LOOKUP(RIGHT($D$2,3),定数!$A$6:$A$13,定数!$B$6:$B$13))</f>
        <v>-4031.3776939507411</v>
      </c>
      <c r="S46" s="50"/>
      <c r="T46" s="51">
        <f t="shared" si="6"/>
        <v>-36.700000000001864</v>
      </c>
      <c r="U46" s="51"/>
      <c r="V46" t="str">
        <f t="shared" si="9"/>
        <v/>
      </c>
      <c r="W46">
        <f t="shared" si="2"/>
        <v>5</v>
      </c>
      <c r="X46" s="41">
        <f t="shared" si="7"/>
        <v>153011.02909878167</v>
      </c>
      <c r="Y46" s="42">
        <f t="shared" si="8"/>
        <v>0.11458850189123138</v>
      </c>
      <c r="Z46" t="str">
        <f t="shared" si="3"/>
        <v/>
      </c>
      <c r="AA46">
        <f t="shared" si="4"/>
        <v>-4031.3776939507411</v>
      </c>
    </row>
    <row r="47" spans="2:27" x14ac:dyDescent="0.2">
      <c r="B47" s="40">
        <v>39</v>
      </c>
      <c r="C47" s="46">
        <f t="shared" si="0"/>
        <v>131446.34680756592</v>
      </c>
      <c r="D47" s="46"/>
      <c r="E47" s="44">
        <v>2018</v>
      </c>
      <c r="F47" s="8">
        <v>44058</v>
      </c>
      <c r="G47" s="40" t="s">
        <v>3</v>
      </c>
      <c r="H47" s="47">
        <v>125.863</v>
      </c>
      <c r="I47" s="47"/>
      <c r="J47" s="40">
        <v>51</v>
      </c>
      <c r="K47" s="48">
        <f t="shared" si="5"/>
        <v>3943.3904042269774</v>
      </c>
      <c r="L47" s="49"/>
      <c r="M47" s="6">
        <f>IF(J47="","",(K47/J47)/LOOKUP(RIGHT($D$2,3),定数!$A$6:$A$13,定数!$B$6:$B$13))</f>
        <v>0.7732138047503877</v>
      </c>
      <c r="N47" s="44">
        <v>2018</v>
      </c>
      <c r="O47" s="8">
        <v>44058</v>
      </c>
      <c r="P47" s="47">
        <v>125.209</v>
      </c>
      <c r="Q47" s="47"/>
      <c r="R47" s="50">
        <f>IF(P47="","",T47*M47*LOOKUP(RIGHT($D$2,3),定数!$A$6:$A$13,定数!$B$6:$B$13))</f>
        <v>5056.8182830675078</v>
      </c>
      <c r="S47" s="50"/>
      <c r="T47" s="51">
        <f t="shared" si="6"/>
        <v>65.399999999999636</v>
      </c>
      <c r="U47" s="51"/>
      <c r="V47" t="str">
        <f t="shared" si="9"/>
        <v/>
      </c>
      <c r="W47">
        <f t="shared" si="2"/>
        <v>0</v>
      </c>
      <c r="X47" s="41">
        <f t="shared" si="7"/>
        <v>153011.02909878167</v>
      </c>
      <c r="Y47" s="42">
        <f t="shared" si="8"/>
        <v>0.14093547647009097</v>
      </c>
      <c r="Z47">
        <f t="shared" si="3"/>
        <v>5056.8182830675078</v>
      </c>
      <c r="AA47" t="str">
        <f t="shared" si="4"/>
        <v/>
      </c>
    </row>
    <row r="48" spans="2:27" x14ac:dyDescent="0.2">
      <c r="B48" s="40">
        <v>40</v>
      </c>
      <c r="C48" s="46">
        <f t="shared" si="0"/>
        <v>136503.16509063344</v>
      </c>
      <c r="D48" s="46"/>
      <c r="E48" s="44">
        <v>2018</v>
      </c>
      <c r="F48" s="8">
        <v>44064</v>
      </c>
      <c r="G48" s="40" t="s">
        <v>4</v>
      </c>
      <c r="H48" s="47">
        <v>126.464</v>
      </c>
      <c r="I48" s="47"/>
      <c r="J48" s="40">
        <v>39</v>
      </c>
      <c r="K48" s="48">
        <f t="shared" si="5"/>
        <v>4095.0949527190032</v>
      </c>
      <c r="L48" s="49"/>
      <c r="M48" s="6">
        <f>IF(J48="","",(K48/J48)/LOOKUP(RIGHT($D$2,3),定数!$A$6:$A$13,定数!$B$6:$B$13))</f>
        <v>1.0500243468510264</v>
      </c>
      <c r="N48" s="44">
        <v>2018</v>
      </c>
      <c r="O48" s="8">
        <v>44064</v>
      </c>
      <c r="P48" s="47">
        <v>126.958</v>
      </c>
      <c r="Q48" s="47"/>
      <c r="R48" s="50">
        <f>IF(P48="","",T48*M48*LOOKUP(RIGHT($D$2,3),定数!$A$6:$A$13,定数!$B$6:$B$13))</f>
        <v>5187.1202734440676</v>
      </c>
      <c r="S48" s="50"/>
      <c r="T48" s="51">
        <f t="shared" si="6"/>
        <v>49.399999999999977</v>
      </c>
      <c r="U48" s="51"/>
      <c r="V48" t="str">
        <f t="shared" si="9"/>
        <v/>
      </c>
      <c r="W48">
        <f t="shared" si="2"/>
        <v>0</v>
      </c>
      <c r="X48" s="41">
        <f t="shared" si="7"/>
        <v>153011.02909878167</v>
      </c>
      <c r="Y48" s="42">
        <f t="shared" si="8"/>
        <v>0.10788675891782284</v>
      </c>
      <c r="Z48">
        <f t="shared" si="3"/>
        <v>5187.1202734440676</v>
      </c>
      <c r="AA48" t="str">
        <f t="shared" si="4"/>
        <v/>
      </c>
    </row>
    <row r="49" spans="2:27" x14ac:dyDescent="0.2">
      <c r="B49" s="40">
        <v>41</v>
      </c>
      <c r="C49" s="46">
        <f t="shared" si="0"/>
        <v>141690.28536407751</v>
      </c>
      <c r="D49" s="46"/>
      <c r="E49" s="44">
        <v>2018</v>
      </c>
      <c r="F49" s="8">
        <v>44064</v>
      </c>
      <c r="G49" s="40" t="s">
        <v>4</v>
      </c>
      <c r="H49" s="47">
        <v>126.73399999999999</v>
      </c>
      <c r="I49" s="47"/>
      <c r="J49" s="40">
        <v>47</v>
      </c>
      <c r="K49" s="48">
        <f t="shared" si="5"/>
        <v>4250.708560922325</v>
      </c>
      <c r="L49" s="49"/>
      <c r="M49" s="6">
        <f>IF(J49="","",(K49/J49)/LOOKUP(RIGHT($D$2,3),定数!$A$6:$A$13,定数!$B$6:$B$13))</f>
        <v>0.90440607679198404</v>
      </c>
      <c r="N49" s="44">
        <v>2018</v>
      </c>
      <c r="O49" s="8">
        <v>44064</v>
      </c>
      <c r="P49" s="47">
        <v>127.34</v>
      </c>
      <c r="Q49" s="47"/>
      <c r="R49" s="50">
        <f>IF(P49="","",T49*M49*LOOKUP(RIGHT($D$2,3),定数!$A$6:$A$13,定数!$B$6:$B$13))</f>
        <v>5480.7008253595022</v>
      </c>
      <c r="S49" s="50"/>
      <c r="T49" s="51">
        <f t="shared" si="6"/>
        <v>60.600000000000875</v>
      </c>
      <c r="U49" s="51"/>
      <c r="V49" t="str">
        <f t="shared" si="9"/>
        <v/>
      </c>
      <c r="W49">
        <f t="shared" si="2"/>
        <v>0</v>
      </c>
      <c r="X49" s="41">
        <f t="shared" si="7"/>
        <v>153011.02909878167</v>
      </c>
      <c r="Y49" s="42">
        <f t="shared" si="8"/>
        <v>7.3986455756700042E-2</v>
      </c>
      <c r="Z49">
        <f t="shared" si="3"/>
        <v>5480.7008253595022</v>
      </c>
      <c r="AA49" t="str">
        <f t="shared" si="4"/>
        <v/>
      </c>
    </row>
    <row r="50" spans="2:27" x14ac:dyDescent="0.2">
      <c r="B50" s="40">
        <v>42</v>
      </c>
      <c r="C50" s="46">
        <f t="shared" si="0"/>
        <v>147170.98618943701</v>
      </c>
      <c r="D50" s="46"/>
      <c r="E50" s="44">
        <v>2018</v>
      </c>
      <c r="F50" s="8">
        <v>44078</v>
      </c>
      <c r="G50" s="40" t="s">
        <v>3</v>
      </c>
      <c r="H50" s="47">
        <v>128.74600000000001</v>
      </c>
      <c r="I50" s="47"/>
      <c r="J50" s="40">
        <v>36</v>
      </c>
      <c r="K50" s="48">
        <f t="shared" si="5"/>
        <v>4415.1295856831102</v>
      </c>
      <c r="L50" s="49"/>
      <c r="M50" s="6">
        <f>IF(J50="","",(K50/J50)/LOOKUP(RIGHT($D$2,3),定数!$A$6:$A$13,定数!$B$6:$B$13))</f>
        <v>1.2264248849119752</v>
      </c>
      <c r="N50" s="44">
        <v>2018</v>
      </c>
      <c r="O50" s="8">
        <v>44078</v>
      </c>
      <c r="P50" s="47">
        <v>129.108</v>
      </c>
      <c r="Q50" s="47"/>
      <c r="R50" s="50">
        <f>IF(P50="","",T50*M50*LOOKUP(RIGHT($D$2,3),定数!$A$6:$A$13,定数!$B$6:$B$13))</f>
        <v>-4439.6580833812859</v>
      </c>
      <c r="S50" s="50"/>
      <c r="T50" s="51">
        <f t="shared" si="6"/>
        <v>-36.199999999999477</v>
      </c>
      <c r="U50" s="51"/>
      <c r="V50" t="str">
        <f t="shared" si="9"/>
        <v/>
      </c>
      <c r="W50">
        <f t="shared" si="2"/>
        <v>1</v>
      </c>
      <c r="X50" s="41">
        <f t="shared" si="7"/>
        <v>153011.02909878167</v>
      </c>
      <c r="Y50" s="42">
        <f t="shared" si="8"/>
        <v>3.8167463768735366E-2</v>
      </c>
      <c r="Z50" t="str">
        <f t="shared" si="3"/>
        <v/>
      </c>
      <c r="AA50">
        <f t="shared" si="4"/>
        <v>-4439.6580833812859</v>
      </c>
    </row>
    <row r="51" spans="2:27" x14ac:dyDescent="0.2">
      <c r="B51" s="40">
        <v>43</v>
      </c>
      <c r="C51" s="46">
        <f t="shared" si="0"/>
        <v>142731.32810605573</v>
      </c>
      <c r="D51" s="46"/>
      <c r="E51" s="44">
        <v>2018</v>
      </c>
      <c r="F51" s="8">
        <v>44081</v>
      </c>
      <c r="G51" s="40" t="s">
        <v>3</v>
      </c>
      <c r="H51" s="47">
        <v>128.41300000000001</v>
      </c>
      <c r="I51" s="47"/>
      <c r="J51" s="40">
        <v>69</v>
      </c>
      <c r="K51" s="48">
        <f t="shared" si="5"/>
        <v>4281.9398431816717</v>
      </c>
      <c r="L51" s="49"/>
      <c r="M51" s="6">
        <f>IF(J51="","",(K51/J51)/LOOKUP(RIGHT($D$2,3),定数!$A$6:$A$13,定数!$B$6:$B$13))</f>
        <v>0.62057099176545971</v>
      </c>
      <c r="N51" s="44">
        <v>2018</v>
      </c>
      <c r="O51" s="8">
        <v>44085</v>
      </c>
      <c r="P51" s="47">
        <v>129.10300000000001</v>
      </c>
      <c r="Q51" s="47"/>
      <c r="R51" s="50">
        <f>IF(P51="","",T51*M51*LOOKUP(RIGHT($D$2,3),定数!$A$6:$A$13,定数!$B$6:$B$13))</f>
        <v>-4281.939843181658</v>
      </c>
      <c r="S51" s="50"/>
      <c r="T51" s="51">
        <f t="shared" si="6"/>
        <v>-68.999999999999773</v>
      </c>
      <c r="U51" s="51"/>
      <c r="V51" t="str">
        <f t="shared" si="9"/>
        <v/>
      </c>
      <c r="W51">
        <f t="shared" si="2"/>
        <v>2</v>
      </c>
      <c r="X51" s="41">
        <f t="shared" si="7"/>
        <v>153011.02909878167</v>
      </c>
      <c r="Y51" s="42">
        <f t="shared" si="8"/>
        <v>6.7182745278377975E-2</v>
      </c>
      <c r="Z51" t="str">
        <f t="shared" si="3"/>
        <v/>
      </c>
      <c r="AA51">
        <f t="shared" si="4"/>
        <v>-4281.939843181658</v>
      </c>
    </row>
    <row r="52" spans="2:27" x14ac:dyDescent="0.2">
      <c r="B52" s="40">
        <v>44</v>
      </c>
      <c r="C52" s="46">
        <f>IF(R51="","",C51+R51)</f>
        <v>138449.38826287407</v>
      </c>
      <c r="D52" s="46"/>
      <c r="E52" s="44">
        <v>2018</v>
      </c>
      <c r="F52" s="8">
        <v>44085</v>
      </c>
      <c r="G52" s="40" t="s">
        <v>4</v>
      </c>
      <c r="H52" s="92">
        <v>129.21899999999999</v>
      </c>
      <c r="I52" s="92"/>
      <c r="J52" s="40">
        <v>43</v>
      </c>
      <c r="K52" s="48">
        <f t="shared" si="5"/>
        <v>4153.4816478862222</v>
      </c>
      <c r="L52" s="49"/>
      <c r="M52" s="6">
        <f>IF(J52="","",(K52/J52)/LOOKUP(RIGHT($D$2,3),定数!$A$6:$A$13,定数!$B$6:$B$13))</f>
        <v>0.96592596462470282</v>
      </c>
      <c r="N52" s="44">
        <v>2018</v>
      </c>
      <c r="O52" s="8">
        <v>44085</v>
      </c>
      <c r="P52" s="47">
        <v>128.79300000000001</v>
      </c>
      <c r="Q52" s="47"/>
      <c r="R52" s="50">
        <f>IF(P52="","",T52*M52*LOOKUP(RIGHT($D$2,3),定数!$A$6:$A$13,定数!$B$6:$B$13))</f>
        <v>-4114.8446093011153</v>
      </c>
      <c r="S52" s="50"/>
      <c r="T52" s="51">
        <f t="shared" si="6"/>
        <v>-42.599999999998772</v>
      </c>
      <c r="U52" s="51"/>
      <c r="V52" t="str">
        <f t="shared" si="9"/>
        <v/>
      </c>
      <c r="W52">
        <f t="shared" si="2"/>
        <v>3</v>
      </c>
      <c r="X52" s="41">
        <f t="shared" si="7"/>
        <v>153011.02909878167</v>
      </c>
      <c r="Y52" s="42">
        <f t="shared" si="8"/>
        <v>9.5167262920026641E-2</v>
      </c>
      <c r="Z52" t="str">
        <f t="shared" si="3"/>
        <v/>
      </c>
      <c r="AA52">
        <f t="shared" si="4"/>
        <v>-4114.8446093011153</v>
      </c>
    </row>
    <row r="53" spans="2:27" x14ac:dyDescent="0.2">
      <c r="B53" s="40">
        <v>45</v>
      </c>
      <c r="C53" s="46">
        <f t="shared" si="0"/>
        <v>134334.54365357297</v>
      </c>
      <c r="D53" s="46"/>
      <c r="E53" s="44">
        <v>2018</v>
      </c>
      <c r="F53" s="8">
        <v>44087</v>
      </c>
      <c r="G53" s="40" t="s">
        <v>4</v>
      </c>
      <c r="H53" s="47">
        <v>129.80799999999999</v>
      </c>
      <c r="I53" s="47"/>
      <c r="J53" s="40">
        <v>87</v>
      </c>
      <c r="K53" s="48">
        <f t="shared" si="5"/>
        <v>4030.0363096071887</v>
      </c>
      <c r="L53" s="49"/>
      <c r="M53" s="6">
        <f>IF(J53="","",(K53/J53)/LOOKUP(RIGHT($D$2,3),定数!$A$6:$A$13,定数!$B$6:$B$13))</f>
        <v>0.46322256432266534</v>
      </c>
      <c r="N53" s="44">
        <v>2018</v>
      </c>
      <c r="O53" s="8">
        <v>44087</v>
      </c>
      <c r="P53" s="47">
        <v>130.91399999999999</v>
      </c>
      <c r="Q53" s="47"/>
      <c r="R53" s="50">
        <f>IF(P53="","",T53*M53*LOOKUP(RIGHT($D$2,3),定数!$A$6:$A$13,定数!$B$6:$B$13))</f>
        <v>5123.2415614086531</v>
      </c>
      <c r="S53" s="50"/>
      <c r="T53" s="51">
        <f t="shared" si="6"/>
        <v>110.59999999999945</v>
      </c>
      <c r="U53" s="51"/>
      <c r="V53" t="str">
        <f t="shared" si="9"/>
        <v/>
      </c>
      <c r="W53">
        <f t="shared" si="2"/>
        <v>0</v>
      </c>
      <c r="X53" s="41">
        <f t="shared" si="7"/>
        <v>153011.02909878167</v>
      </c>
      <c r="Y53" s="42">
        <f t="shared" si="8"/>
        <v>0.12205973357091426</v>
      </c>
      <c r="Z53">
        <f t="shared" si="3"/>
        <v>5123.2415614086531</v>
      </c>
      <c r="AA53" t="str">
        <f t="shared" si="4"/>
        <v/>
      </c>
    </row>
    <row r="54" spans="2:27" x14ac:dyDescent="0.2">
      <c r="B54" s="40">
        <v>46</v>
      </c>
      <c r="C54" s="46">
        <f t="shared" si="0"/>
        <v>139457.78521498162</v>
      </c>
      <c r="D54" s="46"/>
      <c r="E54" s="44">
        <v>2018</v>
      </c>
      <c r="F54" s="8">
        <v>44087</v>
      </c>
      <c r="G54" s="40" t="s">
        <v>4</v>
      </c>
      <c r="H54" s="47">
        <v>129.65</v>
      </c>
      <c r="I54" s="47"/>
      <c r="J54" s="40">
        <v>40</v>
      </c>
      <c r="K54" s="48">
        <f t="shared" si="5"/>
        <v>4183.7335564494488</v>
      </c>
      <c r="L54" s="49"/>
      <c r="M54" s="6">
        <f>IF(J54="","",(K54/J54)/LOOKUP(RIGHT($D$2,3),定数!$A$6:$A$13,定数!$B$6:$B$13))</f>
        <v>1.0459333891123621</v>
      </c>
      <c r="N54" s="44">
        <v>2018</v>
      </c>
      <c r="O54" s="8">
        <v>44087</v>
      </c>
      <c r="P54" s="47">
        <v>130.17099999999999</v>
      </c>
      <c r="Q54" s="47"/>
      <c r="R54" s="50">
        <f>IF(P54="","",T54*M54*LOOKUP(RIGHT($D$2,3),定数!$A$6:$A$13,定数!$B$6:$B$13))</f>
        <v>5449.3129572752669</v>
      </c>
      <c r="S54" s="50"/>
      <c r="T54" s="51">
        <f t="shared" si="6"/>
        <v>52.099999999998658</v>
      </c>
      <c r="U54" s="51"/>
      <c r="V54" t="str">
        <f t="shared" si="9"/>
        <v/>
      </c>
      <c r="W54">
        <f t="shared" si="2"/>
        <v>0</v>
      </c>
      <c r="X54" s="41">
        <f t="shared" si="7"/>
        <v>153011.02909878167</v>
      </c>
      <c r="Y54" s="42">
        <f t="shared" si="8"/>
        <v>8.8576908237446572E-2</v>
      </c>
      <c r="Z54">
        <f t="shared" si="3"/>
        <v>5449.3129572752669</v>
      </c>
      <c r="AA54" t="str">
        <f t="shared" si="4"/>
        <v/>
      </c>
    </row>
    <row r="55" spans="2:27" x14ac:dyDescent="0.2">
      <c r="B55" s="40">
        <v>47</v>
      </c>
      <c r="C55" s="46">
        <f t="shared" si="0"/>
        <v>144907.0981722569</v>
      </c>
      <c r="D55" s="46"/>
      <c r="E55" s="44">
        <v>2018</v>
      </c>
      <c r="F55" s="8">
        <v>44092</v>
      </c>
      <c r="G55" s="40" t="s">
        <v>4</v>
      </c>
      <c r="H55" s="47">
        <v>131.02600000000001</v>
      </c>
      <c r="I55" s="47"/>
      <c r="J55" s="40">
        <v>73</v>
      </c>
      <c r="K55" s="48">
        <f t="shared" si="5"/>
        <v>4347.2129451677065</v>
      </c>
      <c r="L55" s="49"/>
      <c r="M55" s="6">
        <f>IF(J55="","",(K55/J55)/LOOKUP(RIGHT($D$2,3),定数!$A$6:$A$13,定数!$B$6:$B$13))</f>
        <v>0.59550862262571325</v>
      </c>
      <c r="N55" s="44">
        <v>2018</v>
      </c>
      <c r="O55" s="8">
        <v>44094</v>
      </c>
      <c r="P55" s="47">
        <v>131.95099999999999</v>
      </c>
      <c r="Q55" s="47"/>
      <c r="R55" s="50">
        <f>IF(P55="","",T55*M55*LOOKUP(RIGHT($D$2,3),定数!$A$6:$A$13,定数!$B$6:$B$13))</f>
        <v>5508.4547592877461</v>
      </c>
      <c r="S55" s="50"/>
      <c r="T55" s="51">
        <f t="shared" si="6"/>
        <v>92.499999999998295</v>
      </c>
      <c r="U55" s="51"/>
      <c r="V55" t="str">
        <f t="shared" si="9"/>
        <v/>
      </c>
      <c r="W55">
        <f t="shared" si="2"/>
        <v>0</v>
      </c>
      <c r="X55" s="41">
        <f t="shared" si="7"/>
        <v>153011.02909878167</v>
      </c>
      <c r="Y55" s="42">
        <f t="shared" si="8"/>
        <v>5.2963050926825628E-2</v>
      </c>
      <c r="Z55">
        <f t="shared" si="3"/>
        <v>5508.4547592877461</v>
      </c>
      <c r="AA55" t="str">
        <f t="shared" si="4"/>
        <v/>
      </c>
    </row>
    <row r="56" spans="2:27" x14ac:dyDescent="0.2">
      <c r="B56" s="40">
        <v>48</v>
      </c>
      <c r="C56" s="46">
        <f t="shared" si="0"/>
        <v>150415.55293154463</v>
      </c>
      <c r="D56" s="46"/>
      <c r="E56" s="44">
        <v>2018</v>
      </c>
      <c r="F56" s="8">
        <v>44092</v>
      </c>
      <c r="G56" s="40" t="s">
        <v>4</v>
      </c>
      <c r="H56" s="47">
        <v>131.47900000000001</v>
      </c>
      <c r="I56" s="47"/>
      <c r="J56" s="40">
        <v>81</v>
      </c>
      <c r="K56" s="48">
        <f t="shared" si="5"/>
        <v>4512.4665879463391</v>
      </c>
      <c r="L56" s="49"/>
      <c r="M56" s="6">
        <f>IF(J56="","",(K56/J56)/LOOKUP(RIGHT($D$2,3),定数!$A$6:$A$13,定数!$B$6:$B$13))</f>
        <v>0.55709464048720236</v>
      </c>
      <c r="N56" s="44">
        <v>2018</v>
      </c>
      <c r="O56" s="8">
        <v>44094</v>
      </c>
      <c r="P56" s="47">
        <v>132.512</v>
      </c>
      <c r="Q56" s="47"/>
      <c r="R56" s="50">
        <f>IF(P56="","",T56*M56*LOOKUP(RIGHT($D$2,3),定数!$A$6:$A$13,定数!$B$6:$B$13))</f>
        <v>5754.7876362327279</v>
      </c>
      <c r="S56" s="50"/>
      <c r="T56" s="51">
        <f t="shared" si="6"/>
        <v>103.2999999999987</v>
      </c>
      <c r="U56" s="51"/>
      <c r="V56" t="str">
        <f t="shared" si="9"/>
        <v/>
      </c>
      <c r="W56">
        <f t="shared" si="2"/>
        <v>0</v>
      </c>
      <c r="X56" s="41">
        <f t="shared" si="7"/>
        <v>153011.02909878167</v>
      </c>
      <c r="Y56" s="42">
        <f t="shared" si="8"/>
        <v>1.69626737531543E-2</v>
      </c>
      <c r="Z56">
        <f t="shared" si="3"/>
        <v>5754.7876362327279</v>
      </c>
      <c r="AA56" t="str">
        <f t="shared" si="4"/>
        <v/>
      </c>
    </row>
    <row r="57" spans="2:27" x14ac:dyDescent="0.2">
      <c r="B57" s="40">
        <v>49</v>
      </c>
      <c r="C57" s="46">
        <f t="shared" si="0"/>
        <v>156170.34056777737</v>
      </c>
      <c r="D57" s="46"/>
      <c r="E57" s="44">
        <v>2018</v>
      </c>
      <c r="F57" s="8">
        <v>44093</v>
      </c>
      <c r="G57" s="40" t="s">
        <v>4</v>
      </c>
      <c r="H57" s="47">
        <v>131.25399999999999</v>
      </c>
      <c r="I57" s="47"/>
      <c r="J57" s="40">
        <v>34</v>
      </c>
      <c r="K57" s="48">
        <f t="shared" si="5"/>
        <v>4685.1102170333206</v>
      </c>
      <c r="L57" s="49"/>
      <c r="M57" s="6">
        <f>IF(J57="","",(K57/J57)/LOOKUP(RIGHT($D$2,3),定数!$A$6:$A$13,定数!$B$6:$B$13))</f>
        <v>1.3779735932450945</v>
      </c>
      <c r="N57" s="44">
        <v>2018</v>
      </c>
      <c r="O57" s="8">
        <v>44093</v>
      </c>
      <c r="P57" s="47">
        <v>130.91300000000001</v>
      </c>
      <c r="Q57" s="47"/>
      <c r="R57" s="50">
        <f>IF(P57="","",T57*M57*LOOKUP(RIGHT($D$2,3),定数!$A$6:$A$13,定数!$B$6:$B$13))</f>
        <v>-4698.8899529654936</v>
      </c>
      <c r="S57" s="50"/>
      <c r="T57" s="51">
        <f t="shared" si="6"/>
        <v>-34.099999999997976</v>
      </c>
      <c r="U57" s="51"/>
      <c r="V57" t="str">
        <f t="shared" si="9"/>
        <v/>
      </c>
      <c r="W57">
        <f t="shared" si="2"/>
        <v>1</v>
      </c>
      <c r="X57" s="41">
        <f t="shared" si="7"/>
        <v>156170.34056777737</v>
      </c>
      <c r="Y57" s="42">
        <f t="shared" si="8"/>
        <v>0</v>
      </c>
      <c r="Z57" t="str">
        <f t="shared" si="3"/>
        <v/>
      </c>
      <c r="AA57">
        <f t="shared" si="4"/>
        <v>-4698.8899529654936</v>
      </c>
    </row>
    <row r="58" spans="2:27" x14ac:dyDescent="0.2">
      <c r="B58" s="40">
        <v>50</v>
      </c>
      <c r="C58" s="46">
        <f t="shared" si="0"/>
        <v>151471.45061481188</v>
      </c>
      <c r="D58" s="46"/>
      <c r="E58" s="44">
        <v>2018</v>
      </c>
      <c r="F58" s="8">
        <v>44094</v>
      </c>
      <c r="G58" s="40" t="s">
        <v>4</v>
      </c>
      <c r="H58" s="47">
        <v>131.47999999999999</v>
      </c>
      <c r="I58" s="47"/>
      <c r="J58" s="40">
        <v>57</v>
      </c>
      <c r="K58" s="48">
        <f t="shared" si="5"/>
        <v>4544.1435184443562</v>
      </c>
      <c r="L58" s="49"/>
      <c r="M58" s="6">
        <f>IF(J58="","",(K58/J58)/LOOKUP(RIGHT($D$2,3),定数!$A$6:$A$13,定数!$B$6:$B$13))</f>
        <v>0.79721816113058874</v>
      </c>
      <c r="N58" s="44">
        <v>2018</v>
      </c>
      <c r="O58" s="8">
        <v>44094</v>
      </c>
      <c r="P58" s="47">
        <v>132.20500000000001</v>
      </c>
      <c r="Q58" s="47"/>
      <c r="R58" s="50">
        <f>IF(P58="","",T58*M58*LOOKUP(RIGHT($D$2,3),定数!$A$6:$A$13,定数!$B$6:$B$13))</f>
        <v>5779.83166819695</v>
      </c>
      <c r="S58" s="50"/>
      <c r="T58" s="51">
        <f t="shared" si="6"/>
        <v>72.500000000002274</v>
      </c>
      <c r="U58" s="51"/>
      <c r="V58" t="str">
        <f t="shared" si="9"/>
        <v/>
      </c>
      <c r="W58">
        <f t="shared" si="2"/>
        <v>0</v>
      </c>
      <c r="X58" s="41">
        <f t="shared" si="7"/>
        <v>156170.34056777737</v>
      </c>
      <c r="Y58" s="42">
        <f t="shared" si="8"/>
        <v>3.0088235294115862E-2</v>
      </c>
      <c r="Z58">
        <f t="shared" si="3"/>
        <v>5779.83166819695</v>
      </c>
      <c r="AA58" t="str">
        <f t="shared" si="4"/>
        <v/>
      </c>
    </row>
    <row r="59" spans="2:27" x14ac:dyDescent="0.2">
      <c r="B59" s="40">
        <v>51</v>
      </c>
      <c r="C59" s="46">
        <f t="shared" si="0"/>
        <v>157251.28228300883</v>
      </c>
      <c r="D59" s="46"/>
      <c r="E59" s="40">
        <v>2018</v>
      </c>
      <c r="F59" s="8">
        <v>44098</v>
      </c>
      <c r="G59" s="40" t="s">
        <v>4</v>
      </c>
      <c r="H59" s="47">
        <v>132.595</v>
      </c>
      <c r="I59" s="47"/>
      <c r="J59" s="40">
        <v>70</v>
      </c>
      <c r="K59" s="48">
        <f t="shared" si="5"/>
        <v>4717.5384684902647</v>
      </c>
      <c r="L59" s="49"/>
      <c r="M59" s="6">
        <f>IF(J59="","",(K59/J59)/LOOKUP(RIGHT($D$2,3),定数!$A$6:$A$13,定数!$B$6:$B$13))</f>
        <v>0.67393406692718072</v>
      </c>
      <c r="N59" s="40">
        <v>2018</v>
      </c>
      <c r="O59" s="8">
        <v>44101</v>
      </c>
      <c r="P59" s="47">
        <v>131.90199999999999</v>
      </c>
      <c r="Q59" s="47"/>
      <c r="R59" s="50">
        <f>IF(P59="","",T59*M59*LOOKUP(RIGHT($D$2,3),定数!$A$6:$A$13,定数!$B$6:$B$13))</f>
        <v>-4670.3630838054432</v>
      </c>
      <c r="S59" s="50"/>
      <c r="T59" s="51">
        <f t="shared" si="6"/>
        <v>-69.300000000001205</v>
      </c>
      <c r="U59" s="51"/>
      <c r="V59" t="str">
        <f t="shared" si="9"/>
        <v/>
      </c>
      <c r="W59">
        <f t="shared" si="2"/>
        <v>1</v>
      </c>
      <c r="X59" s="41">
        <f t="shared" si="7"/>
        <v>157251.28228300883</v>
      </c>
      <c r="Y59" s="42">
        <f t="shared" si="8"/>
        <v>0</v>
      </c>
      <c r="Z59" t="str">
        <f t="shared" si="3"/>
        <v/>
      </c>
      <c r="AA59">
        <f t="shared" si="4"/>
        <v>-4670.3630838054432</v>
      </c>
    </row>
    <row r="60" spans="2:27" x14ac:dyDescent="0.2">
      <c r="B60" s="40">
        <v>52</v>
      </c>
      <c r="C60" s="46">
        <f t="shared" si="0"/>
        <v>152580.91919920337</v>
      </c>
      <c r="D60" s="46"/>
      <c r="E60" s="45">
        <v>2018</v>
      </c>
      <c r="F60" s="8">
        <v>44099</v>
      </c>
      <c r="G60" s="40" t="s">
        <v>4</v>
      </c>
      <c r="H60" s="47">
        <v>132.78700000000001</v>
      </c>
      <c r="I60" s="47"/>
      <c r="J60" s="40">
        <v>36</v>
      </c>
      <c r="K60" s="48">
        <f t="shared" si="5"/>
        <v>4577.4275759761013</v>
      </c>
      <c r="L60" s="49"/>
      <c r="M60" s="6">
        <f>IF(J60="","",(K60/J60)/LOOKUP(RIGHT($D$2,3),定数!$A$6:$A$13,定数!$B$6:$B$13))</f>
        <v>1.2715076599933615</v>
      </c>
      <c r="N60" s="45">
        <v>2018</v>
      </c>
      <c r="O60" s="8">
        <v>44100</v>
      </c>
      <c r="P60" s="47">
        <v>132.42500000000001</v>
      </c>
      <c r="Q60" s="47"/>
      <c r="R60" s="50">
        <f>IF(P60="","",T60*M60*LOOKUP(RIGHT($D$2,3),定数!$A$6:$A$13,定数!$B$6:$B$13))</f>
        <v>-4602.857729175902</v>
      </c>
      <c r="S60" s="50"/>
      <c r="T60" s="51">
        <f t="shared" si="6"/>
        <v>-36.199999999999477</v>
      </c>
      <c r="U60" s="51"/>
      <c r="V60" t="str">
        <f t="shared" si="9"/>
        <v/>
      </c>
      <c r="W60">
        <f t="shared" si="2"/>
        <v>2</v>
      </c>
      <c r="X60" s="41">
        <f t="shared" si="7"/>
        <v>157251.28228300883</v>
      </c>
      <c r="Y60" s="42">
        <f t="shared" si="8"/>
        <v>2.9700000000000615E-2</v>
      </c>
      <c r="Z60" t="str">
        <f t="shared" si="3"/>
        <v/>
      </c>
      <c r="AA60">
        <f t="shared" si="4"/>
        <v>-4602.857729175902</v>
      </c>
    </row>
    <row r="61" spans="2:27" x14ac:dyDescent="0.2">
      <c r="B61" s="40">
        <v>53</v>
      </c>
      <c r="C61" s="46">
        <f t="shared" si="0"/>
        <v>147978.06147002746</v>
      </c>
      <c r="D61" s="46"/>
      <c r="E61" s="45">
        <v>2018</v>
      </c>
      <c r="F61" s="8">
        <v>44099</v>
      </c>
      <c r="G61" s="40" t="s">
        <v>4</v>
      </c>
      <c r="H61" s="47">
        <v>132.964</v>
      </c>
      <c r="I61" s="47"/>
      <c r="J61" s="40">
        <v>60</v>
      </c>
      <c r="K61" s="48">
        <f t="shared" si="5"/>
        <v>4439.3418441008234</v>
      </c>
      <c r="L61" s="49"/>
      <c r="M61" s="6">
        <f>IF(J61="","",(K61/J61)/LOOKUP(RIGHT($D$2,3),定数!$A$6:$A$13,定数!$B$6:$B$13))</f>
        <v>0.73989030735013728</v>
      </c>
      <c r="N61" s="45">
        <v>2018</v>
      </c>
      <c r="O61" s="8">
        <v>44100</v>
      </c>
      <c r="P61" s="47">
        <v>132.36699999999999</v>
      </c>
      <c r="Q61" s="47"/>
      <c r="R61" s="50">
        <f>IF(P61="","",T61*M61*LOOKUP(RIGHT($D$2,3),定数!$A$6:$A$13,定数!$B$6:$B$13))</f>
        <v>-4417.1451348803821</v>
      </c>
      <c r="S61" s="50"/>
      <c r="T61" s="51">
        <f t="shared" si="6"/>
        <v>-59.700000000000841</v>
      </c>
      <c r="U61" s="51"/>
      <c r="V61" t="str">
        <f t="shared" si="9"/>
        <v/>
      </c>
      <c r="W61">
        <f t="shared" si="2"/>
        <v>3</v>
      </c>
      <c r="X61" s="41">
        <f t="shared" si="7"/>
        <v>157251.28228300883</v>
      </c>
      <c r="Y61" s="42">
        <f t="shared" si="8"/>
        <v>5.8970716666666867E-2</v>
      </c>
      <c r="Z61" t="str">
        <f t="shared" si="3"/>
        <v/>
      </c>
      <c r="AA61">
        <f t="shared" si="4"/>
        <v>-4417.1451348803821</v>
      </c>
    </row>
    <row r="62" spans="2:27" x14ac:dyDescent="0.2">
      <c r="B62" s="40">
        <v>54</v>
      </c>
      <c r="C62" s="46">
        <f t="shared" si="0"/>
        <v>143560.91633514708</v>
      </c>
      <c r="D62" s="46"/>
      <c r="E62" s="45">
        <v>2018</v>
      </c>
      <c r="F62" s="8">
        <v>44101</v>
      </c>
      <c r="G62" s="40" t="s">
        <v>3</v>
      </c>
      <c r="H62" s="92">
        <v>132.23099999999999</v>
      </c>
      <c r="I62" s="92"/>
      <c r="J62" s="40">
        <v>88</v>
      </c>
      <c r="K62" s="48">
        <f t="shared" si="5"/>
        <v>4306.827490054412</v>
      </c>
      <c r="L62" s="49"/>
      <c r="M62" s="6">
        <f>IF(J62="","",(K62/J62)/LOOKUP(RIGHT($D$2,3),定数!$A$6:$A$13,定数!$B$6:$B$13))</f>
        <v>0.4894122147789105</v>
      </c>
      <c r="N62" s="45">
        <v>2018</v>
      </c>
      <c r="O62" s="8">
        <v>44106</v>
      </c>
      <c r="P62" s="47">
        <v>131.1</v>
      </c>
      <c r="Q62" s="47"/>
      <c r="R62" s="50">
        <f>IF(P62="","",T62*M62*LOOKUP(RIGHT($D$2,3),定数!$A$6:$A$13,定数!$B$6:$B$13))</f>
        <v>5535.252149149479</v>
      </c>
      <c r="S62" s="50"/>
      <c r="T62" s="51">
        <f t="shared" si="6"/>
        <v>113.10000000000002</v>
      </c>
      <c r="U62" s="51"/>
      <c r="V62" t="str">
        <f t="shared" si="9"/>
        <v/>
      </c>
      <c r="W62">
        <f t="shared" si="2"/>
        <v>0</v>
      </c>
      <c r="X62" s="41">
        <f t="shared" si="7"/>
        <v>157251.28228300883</v>
      </c>
      <c r="Y62" s="42">
        <f t="shared" si="8"/>
        <v>8.7060440774167303E-2</v>
      </c>
      <c r="Z62">
        <f t="shared" si="3"/>
        <v>5535.252149149479</v>
      </c>
      <c r="AA62" t="str">
        <f t="shared" si="4"/>
        <v/>
      </c>
    </row>
    <row r="63" spans="2:27" x14ac:dyDescent="0.2">
      <c r="B63" s="40">
        <v>55</v>
      </c>
      <c r="C63" s="46">
        <f t="shared" si="0"/>
        <v>149096.16848429656</v>
      </c>
      <c r="D63" s="46"/>
      <c r="E63" s="45">
        <v>2018</v>
      </c>
      <c r="F63" s="8">
        <v>44102</v>
      </c>
      <c r="G63" s="40" t="s">
        <v>3</v>
      </c>
      <c r="H63" s="47">
        <v>131.637</v>
      </c>
      <c r="I63" s="47"/>
      <c r="J63" s="40">
        <v>67</v>
      </c>
      <c r="K63" s="48">
        <f t="shared" si="5"/>
        <v>4472.8850545288969</v>
      </c>
      <c r="L63" s="49"/>
      <c r="M63" s="6">
        <f>IF(J63="","",(K63/J63)/LOOKUP(RIGHT($D$2,3),定数!$A$6:$A$13,定数!$B$6:$B$13))</f>
        <v>0.6675947842580443</v>
      </c>
      <c r="N63" s="45">
        <v>2018</v>
      </c>
      <c r="O63" s="8">
        <v>44105</v>
      </c>
      <c r="P63" s="47">
        <v>132.30600000000001</v>
      </c>
      <c r="Q63" s="47"/>
      <c r="R63" s="50">
        <f>IF(P63="","",T63*M63*LOOKUP(RIGHT($D$2,3),定数!$A$6:$A$13,定数!$B$6:$B$13))</f>
        <v>-4466.2091066863904</v>
      </c>
      <c r="S63" s="50"/>
      <c r="T63" s="51">
        <f t="shared" si="6"/>
        <v>-66.900000000001114</v>
      </c>
      <c r="U63" s="51"/>
      <c r="V63" t="str">
        <f t="shared" si="9"/>
        <v/>
      </c>
      <c r="W63">
        <f t="shared" si="2"/>
        <v>1</v>
      </c>
      <c r="X63" s="41">
        <f t="shared" si="7"/>
        <v>157251.28228300883</v>
      </c>
      <c r="Y63" s="42">
        <f t="shared" si="8"/>
        <v>5.186039617810756E-2</v>
      </c>
      <c r="Z63" t="str">
        <f t="shared" si="3"/>
        <v/>
      </c>
      <c r="AA63">
        <f t="shared" si="4"/>
        <v>-4466.2091066863904</v>
      </c>
    </row>
    <row r="64" spans="2:27" x14ac:dyDescent="0.2">
      <c r="B64" s="40">
        <v>56</v>
      </c>
      <c r="C64" s="46">
        <f t="shared" si="0"/>
        <v>144629.95937761018</v>
      </c>
      <c r="D64" s="46"/>
      <c r="E64" s="45">
        <v>2018</v>
      </c>
      <c r="F64" s="8">
        <v>44108</v>
      </c>
      <c r="G64" s="40" t="s">
        <v>3</v>
      </c>
      <c r="H64" s="47">
        <v>130.75299999999999</v>
      </c>
      <c r="I64" s="47"/>
      <c r="J64" s="40">
        <v>82</v>
      </c>
      <c r="K64" s="48">
        <f t="shared" si="5"/>
        <v>4338.8987813283056</v>
      </c>
      <c r="L64" s="49"/>
      <c r="M64" s="6">
        <f>IF(J64="","",(K64/J64)/LOOKUP(RIGHT($D$2,3),定数!$A$6:$A$13,定数!$B$6:$B$13))</f>
        <v>0.5291339977229641</v>
      </c>
      <c r="N64" s="45">
        <v>2018</v>
      </c>
      <c r="O64" s="8">
        <v>44112</v>
      </c>
      <c r="P64" s="47">
        <v>129.71199999999999</v>
      </c>
      <c r="Q64" s="47"/>
      <c r="R64" s="50">
        <f>IF(P64="","",T64*M64*LOOKUP(RIGHT($D$2,3),定数!$A$6:$A$13,定数!$B$6:$B$13))</f>
        <v>5508.2849162960392</v>
      </c>
      <c r="S64" s="50"/>
      <c r="T64" s="51">
        <f t="shared" si="6"/>
        <v>104.09999999999968</v>
      </c>
      <c r="U64" s="51"/>
      <c r="V64" t="str">
        <f t="shared" si="9"/>
        <v/>
      </c>
      <c r="W64">
        <f t="shared" si="2"/>
        <v>0</v>
      </c>
      <c r="X64" s="41">
        <f t="shared" si="7"/>
        <v>157251.28228300883</v>
      </c>
      <c r="Y64" s="42">
        <f t="shared" si="8"/>
        <v>8.0262130280653321E-2</v>
      </c>
      <c r="Z64">
        <f t="shared" si="3"/>
        <v>5508.2849162960392</v>
      </c>
      <c r="AA64" t="str">
        <f t="shared" si="4"/>
        <v/>
      </c>
    </row>
    <row r="65" spans="2:27" x14ac:dyDescent="0.2">
      <c r="B65" s="40">
        <v>57</v>
      </c>
      <c r="C65" s="46">
        <f t="shared" si="0"/>
        <v>150138.24429390623</v>
      </c>
      <c r="D65" s="46"/>
      <c r="E65" s="45">
        <v>2018</v>
      </c>
      <c r="F65" s="8">
        <v>44109</v>
      </c>
      <c r="G65" s="40" t="s">
        <v>3</v>
      </c>
      <c r="H65" s="47">
        <v>131.03700000000001</v>
      </c>
      <c r="I65" s="47"/>
      <c r="J65" s="40">
        <v>33</v>
      </c>
      <c r="K65" s="48">
        <f t="shared" si="5"/>
        <v>4504.1473288171865</v>
      </c>
      <c r="L65" s="49"/>
      <c r="M65" s="6">
        <f>IF(J65="","",(K65/J65)/LOOKUP(RIGHT($D$2,3),定数!$A$6:$A$13,定数!$B$6:$B$13))</f>
        <v>1.3648931299446019</v>
      </c>
      <c r="N65" s="45">
        <v>2018</v>
      </c>
      <c r="O65" s="8">
        <v>44109</v>
      </c>
      <c r="P65" s="47">
        <v>131.363</v>
      </c>
      <c r="Q65" s="47"/>
      <c r="R65" s="50">
        <f>IF(P65="","",T65*M65*LOOKUP(RIGHT($D$2,3),定数!$A$6:$A$13,定数!$B$6:$B$13))</f>
        <v>-4449.5516036193121</v>
      </c>
      <c r="S65" s="50"/>
      <c r="T65" s="51">
        <f t="shared" si="6"/>
        <v>-32.599999999999341</v>
      </c>
      <c r="U65" s="51"/>
      <c r="V65" t="str">
        <f t="shared" si="9"/>
        <v/>
      </c>
      <c r="W65">
        <f t="shared" si="2"/>
        <v>1</v>
      </c>
      <c r="X65" s="41">
        <f t="shared" si="7"/>
        <v>157251.28228300883</v>
      </c>
      <c r="Y65" s="42">
        <f t="shared" si="8"/>
        <v>4.5233577022927518E-2</v>
      </c>
      <c r="Z65" t="str">
        <f t="shared" si="3"/>
        <v/>
      </c>
      <c r="AA65">
        <f t="shared" si="4"/>
        <v>-4449.5516036193121</v>
      </c>
    </row>
    <row r="66" spans="2:27" x14ac:dyDescent="0.2">
      <c r="B66" s="40">
        <v>58</v>
      </c>
      <c r="C66" s="46">
        <f t="shared" si="0"/>
        <v>145688.69269028693</v>
      </c>
      <c r="D66" s="46"/>
      <c r="E66" s="45">
        <v>2018</v>
      </c>
      <c r="F66" s="8">
        <v>44121</v>
      </c>
      <c r="G66" s="40" t="s">
        <v>3</v>
      </c>
      <c r="H66" s="92">
        <v>129.32499999999999</v>
      </c>
      <c r="I66" s="92"/>
      <c r="J66" s="40">
        <v>59</v>
      </c>
      <c r="K66" s="48">
        <f t="shared" si="5"/>
        <v>4370.6607807086075</v>
      </c>
      <c r="L66" s="49"/>
      <c r="M66" s="6">
        <f>IF(J66="","",(K66/J66)/LOOKUP(RIGHT($D$2,3),定数!$A$6:$A$13,定数!$B$6:$B$13))</f>
        <v>0.7407899628319673</v>
      </c>
      <c r="N66" s="45">
        <v>2018</v>
      </c>
      <c r="O66" s="8">
        <v>44122</v>
      </c>
      <c r="P66" s="47">
        <v>128.572</v>
      </c>
      <c r="Q66" s="47"/>
      <c r="R66" s="50">
        <f>IF(P66="","",T66*M66*LOOKUP(RIGHT($D$2,3),定数!$A$6:$A$13,定数!$B$6:$B$13))</f>
        <v>5578.1484201246094</v>
      </c>
      <c r="S66" s="50"/>
      <c r="T66" s="51">
        <f t="shared" si="6"/>
        <v>75.29999999999859</v>
      </c>
      <c r="U66" s="51"/>
      <c r="V66" t="str">
        <f t="shared" si="9"/>
        <v/>
      </c>
      <c r="W66">
        <f t="shared" si="2"/>
        <v>0</v>
      </c>
      <c r="X66" s="41">
        <f t="shared" si="7"/>
        <v>157251.28228300883</v>
      </c>
      <c r="Y66" s="42">
        <f t="shared" si="8"/>
        <v>7.3529381922065595E-2</v>
      </c>
      <c r="Z66">
        <f t="shared" si="3"/>
        <v>5578.1484201246094</v>
      </c>
      <c r="AA66" t="str">
        <f t="shared" si="4"/>
        <v/>
      </c>
    </row>
    <row r="67" spans="2:27" x14ac:dyDescent="0.2">
      <c r="B67" s="40">
        <v>59</v>
      </c>
      <c r="C67" s="46">
        <f t="shared" si="0"/>
        <v>151266.84111041154</v>
      </c>
      <c r="D67" s="46"/>
      <c r="E67" s="45">
        <v>2018</v>
      </c>
      <c r="F67" s="8">
        <v>44122</v>
      </c>
      <c r="G67" s="40" t="s">
        <v>3</v>
      </c>
      <c r="H67" s="92">
        <v>129.31800000000001</v>
      </c>
      <c r="I67" s="92"/>
      <c r="J67" s="40">
        <v>34</v>
      </c>
      <c r="K67" s="48">
        <f t="shared" si="5"/>
        <v>4538.0052333123458</v>
      </c>
      <c r="L67" s="49"/>
      <c r="M67" s="6">
        <f>IF(J67="","",(K67/J67)/LOOKUP(RIGHT($D$2,3),定数!$A$6:$A$13,定数!$B$6:$B$13))</f>
        <v>1.3347074215624548</v>
      </c>
      <c r="N67" s="45">
        <v>2018</v>
      </c>
      <c r="O67" s="8">
        <v>44122</v>
      </c>
      <c r="P67" s="47">
        <v>129.66</v>
      </c>
      <c r="Q67" s="47"/>
      <c r="R67" s="50">
        <f>IF(P67="","",T67*M67*LOOKUP(RIGHT($D$2,3),定数!$A$6:$A$13,定数!$B$6:$B$13))</f>
        <v>-4564.6993817433886</v>
      </c>
      <c r="S67" s="50"/>
      <c r="T67" s="51">
        <f t="shared" si="6"/>
        <v>-34.199999999998454</v>
      </c>
      <c r="U67" s="51"/>
      <c r="V67" t="str">
        <f t="shared" si="9"/>
        <v/>
      </c>
      <c r="W67">
        <f t="shared" si="2"/>
        <v>1</v>
      </c>
      <c r="X67" s="41">
        <f t="shared" si="7"/>
        <v>157251.28228300883</v>
      </c>
      <c r="Y67" s="42">
        <f t="shared" si="8"/>
        <v>3.8056549273963625E-2</v>
      </c>
      <c r="Z67" t="str">
        <f t="shared" si="3"/>
        <v/>
      </c>
      <c r="AA67">
        <f t="shared" si="4"/>
        <v>-4564.6993817433886</v>
      </c>
    </row>
    <row r="68" spans="2:27" x14ac:dyDescent="0.2">
      <c r="B68" s="40">
        <v>60</v>
      </c>
      <c r="C68" s="46">
        <f t="shared" si="0"/>
        <v>146702.14172866815</v>
      </c>
      <c r="D68" s="46"/>
      <c r="E68" s="45">
        <v>2018</v>
      </c>
      <c r="F68" s="8">
        <v>44127</v>
      </c>
      <c r="G68" s="40" t="s">
        <v>3</v>
      </c>
      <c r="H68" s="92">
        <v>129.131</v>
      </c>
      <c r="I68" s="92"/>
      <c r="J68" s="40">
        <v>29</v>
      </c>
      <c r="K68" s="48">
        <f t="shared" si="5"/>
        <v>4401.0642518600444</v>
      </c>
      <c r="L68" s="49"/>
      <c r="M68" s="6">
        <f>IF(J68="","",(K68/J68)/LOOKUP(RIGHT($D$2,3),定数!$A$6:$A$13,定数!$B$6:$B$13))</f>
        <v>1.51760836271036</v>
      </c>
      <c r="N68" s="45">
        <v>2018</v>
      </c>
      <c r="O68" s="8">
        <v>44127</v>
      </c>
      <c r="P68" s="47">
        <v>128.75800000000001</v>
      </c>
      <c r="Q68" s="47"/>
      <c r="R68" s="50">
        <f>IF(P68="","",T68*M68*LOOKUP(RIGHT($D$2,3),定数!$A$6:$A$13,定数!$B$6:$B$13))</f>
        <v>5660.6791929094979</v>
      </c>
      <c r="S68" s="50"/>
      <c r="T68" s="51">
        <f t="shared" si="6"/>
        <v>37.299999999999045</v>
      </c>
      <c r="U68" s="51"/>
      <c r="V68" t="str">
        <f t="shared" si="9"/>
        <v/>
      </c>
      <c r="W68">
        <f t="shared" si="2"/>
        <v>0</v>
      </c>
      <c r="X68" s="41">
        <f t="shared" si="7"/>
        <v>157251.28228300883</v>
      </c>
      <c r="Y68" s="42">
        <f t="shared" si="8"/>
        <v>6.7084607522342132E-2</v>
      </c>
      <c r="Z68">
        <f t="shared" si="3"/>
        <v>5660.6791929094979</v>
      </c>
      <c r="AA68" t="str">
        <f t="shared" si="4"/>
        <v/>
      </c>
    </row>
    <row r="69" spans="2:27" x14ac:dyDescent="0.2">
      <c r="B69" s="40">
        <v>61</v>
      </c>
      <c r="C69" s="46">
        <f t="shared" si="0"/>
        <v>152362.82092157766</v>
      </c>
      <c r="D69" s="46"/>
      <c r="E69" s="45">
        <v>2018</v>
      </c>
      <c r="F69" s="8">
        <v>44130</v>
      </c>
      <c r="G69" s="40" t="s">
        <v>3</v>
      </c>
      <c r="H69" s="47">
        <v>127.715</v>
      </c>
      <c r="I69" s="47"/>
      <c r="J69" s="40">
        <v>72</v>
      </c>
      <c r="K69" s="48">
        <f t="shared" si="5"/>
        <v>4570.8846276473296</v>
      </c>
      <c r="L69" s="49"/>
      <c r="M69" s="6">
        <f>IF(J69="","",(K69/J69)/LOOKUP(RIGHT($D$2,3),定数!$A$6:$A$13,定数!$B$6:$B$13))</f>
        <v>0.63484508717324017</v>
      </c>
      <c r="N69" s="45">
        <v>2018</v>
      </c>
      <c r="O69" s="8">
        <v>44130</v>
      </c>
      <c r="P69" s="47">
        <v>126.801</v>
      </c>
      <c r="Q69" s="47"/>
      <c r="R69" s="50">
        <f>IF(P69="","",T69*M69*LOOKUP(RIGHT($D$2,3),定数!$A$6:$A$13,定数!$B$6:$B$13))</f>
        <v>5802.4840967634245</v>
      </c>
      <c r="S69" s="50"/>
      <c r="T69" s="51">
        <f t="shared" si="6"/>
        <v>91.400000000000148</v>
      </c>
      <c r="U69" s="51"/>
      <c r="V69" t="str">
        <f t="shared" si="9"/>
        <v/>
      </c>
      <c r="W69">
        <f t="shared" si="2"/>
        <v>0</v>
      </c>
      <c r="X69" s="41">
        <f t="shared" si="7"/>
        <v>157251.28228300883</v>
      </c>
      <c r="Y69" s="42">
        <f t="shared" si="8"/>
        <v>3.1086941171222349E-2</v>
      </c>
      <c r="Z69">
        <f t="shared" si="3"/>
        <v>5802.4840967634245</v>
      </c>
      <c r="AA69" t="str">
        <f t="shared" si="4"/>
        <v/>
      </c>
    </row>
    <row r="70" spans="2:27" x14ac:dyDescent="0.2">
      <c r="B70" s="40">
        <v>62</v>
      </c>
      <c r="C70" s="46">
        <f t="shared" si="0"/>
        <v>158165.30501834108</v>
      </c>
      <c r="D70" s="46"/>
      <c r="E70" s="45">
        <v>2018</v>
      </c>
      <c r="F70" s="8">
        <v>44140</v>
      </c>
      <c r="G70" s="40" t="s">
        <v>4</v>
      </c>
      <c r="H70" s="47">
        <v>129.09700000000001</v>
      </c>
      <c r="I70" s="47"/>
      <c r="J70" s="40">
        <v>50</v>
      </c>
      <c r="K70" s="48">
        <f t="shared" si="5"/>
        <v>4744.9591505502322</v>
      </c>
      <c r="L70" s="49"/>
      <c r="M70" s="6">
        <f>IF(J70="","",(K70/J70)/LOOKUP(RIGHT($D$2,3),定数!$A$6:$A$13,定数!$B$6:$B$13))</f>
        <v>0.9489918301100464</v>
      </c>
      <c r="N70" s="45">
        <v>2018</v>
      </c>
      <c r="O70" s="8">
        <v>44142</v>
      </c>
      <c r="P70" s="47">
        <v>129.72800000000001</v>
      </c>
      <c r="Q70" s="47"/>
      <c r="R70" s="50">
        <f>IF(P70="","",T70*M70*LOOKUP(RIGHT($D$2,3),定数!$A$6:$A$13,定数!$B$6:$B$13))</f>
        <v>5988.1384479943945</v>
      </c>
      <c r="S70" s="50"/>
      <c r="T70" s="51">
        <f t="shared" si="6"/>
        <v>63.100000000000023</v>
      </c>
      <c r="U70" s="51"/>
      <c r="V70" t="str">
        <f t="shared" si="9"/>
        <v/>
      </c>
      <c r="W70">
        <f t="shared" si="2"/>
        <v>0</v>
      </c>
      <c r="X70" s="41">
        <f t="shared" si="7"/>
        <v>158165.30501834108</v>
      </c>
      <c r="Y70" s="42">
        <f t="shared" si="8"/>
        <v>0</v>
      </c>
      <c r="Z70">
        <f t="shared" si="3"/>
        <v>5988.1384479943945</v>
      </c>
      <c r="AA70" t="str">
        <f t="shared" si="4"/>
        <v/>
      </c>
    </row>
    <row r="71" spans="2:27" x14ac:dyDescent="0.2">
      <c r="B71" s="40">
        <v>63</v>
      </c>
      <c r="C71" s="46">
        <f t="shared" si="0"/>
        <v>164153.44346633548</v>
      </c>
      <c r="D71" s="46"/>
      <c r="E71" s="40">
        <v>2018</v>
      </c>
      <c r="F71" s="8">
        <v>44141</v>
      </c>
      <c r="G71" s="40" t="s">
        <v>4</v>
      </c>
      <c r="H71" s="47">
        <v>129.46299999999999</v>
      </c>
      <c r="I71" s="47"/>
      <c r="J71" s="40">
        <v>61</v>
      </c>
      <c r="K71" s="48">
        <f t="shared" si="5"/>
        <v>4924.603303990064</v>
      </c>
      <c r="L71" s="49"/>
      <c r="M71" s="6">
        <f>IF(J71="","",(K71/J71)/LOOKUP(RIGHT($D$2,3),定数!$A$6:$A$13,定数!$B$6:$B$13))</f>
        <v>0.80731201704755151</v>
      </c>
      <c r="N71" s="45">
        <v>2018</v>
      </c>
      <c r="O71" s="8">
        <v>44144</v>
      </c>
      <c r="P71" s="47">
        <v>128.852</v>
      </c>
      <c r="Q71" s="47"/>
      <c r="R71" s="50">
        <f>IF(P71="","",T71*M71*LOOKUP(RIGHT($D$2,3),定数!$A$6:$A$13,定数!$B$6:$B$13))</f>
        <v>-4932.6764241604596</v>
      </c>
      <c r="S71" s="50"/>
      <c r="T71" s="51">
        <f t="shared" si="6"/>
        <v>-61.099999999999</v>
      </c>
      <c r="U71" s="51"/>
      <c r="V71" t="str">
        <f t="shared" si="9"/>
        <v/>
      </c>
      <c r="W71">
        <f t="shared" si="2"/>
        <v>1</v>
      </c>
      <c r="X71" s="41">
        <f t="shared" si="7"/>
        <v>164153.44346633548</v>
      </c>
      <c r="Y71" s="42">
        <f t="shared" si="8"/>
        <v>0</v>
      </c>
      <c r="Z71" t="str">
        <f t="shared" si="3"/>
        <v/>
      </c>
      <c r="AA71">
        <f t="shared" si="4"/>
        <v>-4932.6764241604596</v>
      </c>
    </row>
    <row r="72" spans="2:27" x14ac:dyDescent="0.2">
      <c r="B72" s="40">
        <v>64</v>
      </c>
      <c r="C72" s="46">
        <f t="shared" si="0"/>
        <v>159220.76704217502</v>
      </c>
      <c r="D72" s="46"/>
      <c r="E72" s="45">
        <v>2018</v>
      </c>
      <c r="F72" s="8">
        <v>44142</v>
      </c>
      <c r="G72" s="40" t="s">
        <v>4</v>
      </c>
      <c r="H72" s="47">
        <v>129.92699999999999</v>
      </c>
      <c r="I72" s="47"/>
      <c r="J72" s="40">
        <v>54</v>
      </c>
      <c r="K72" s="48">
        <f t="shared" si="5"/>
        <v>4776.6230112652502</v>
      </c>
      <c r="L72" s="49"/>
      <c r="M72" s="6">
        <f>IF(J72="","",(K72/J72)/LOOKUP(RIGHT($D$2,3),定数!$A$6:$A$13,定数!$B$6:$B$13))</f>
        <v>0.8845598169009723</v>
      </c>
      <c r="N72" s="45">
        <v>2018</v>
      </c>
      <c r="O72" s="8">
        <v>44143</v>
      </c>
      <c r="P72" s="47">
        <v>129.38900000000001</v>
      </c>
      <c r="Q72" s="47"/>
      <c r="R72" s="50">
        <f>IF(P72="","",T72*M72*LOOKUP(RIGHT($D$2,3),定数!$A$6:$A$13,定数!$B$6:$B$13))</f>
        <v>-4758.9318149270757</v>
      </c>
      <c r="S72" s="50"/>
      <c r="T72" s="51">
        <f t="shared" si="6"/>
        <v>-53.799999999998249</v>
      </c>
      <c r="U72" s="51"/>
      <c r="V72" t="str">
        <f t="shared" si="9"/>
        <v/>
      </c>
      <c r="W72">
        <f t="shared" si="2"/>
        <v>2</v>
      </c>
      <c r="X72" s="41">
        <f t="shared" si="7"/>
        <v>164153.44346633548</v>
      </c>
      <c r="Y72" s="42">
        <f t="shared" si="8"/>
        <v>3.0049180327868297E-2</v>
      </c>
      <c r="Z72" t="str">
        <f t="shared" si="3"/>
        <v/>
      </c>
      <c r="AA72">
        <f t="shared" si="4"/>
        <v>-4758.9318149270757</v>
      </c>
    </row>
    <row r="73" spans="2:27" x14ac:dyDescent="0.2">
      <c r="B73" s="40">
        <v>65</v>
      </c>
      <c r="C73" s="46">
        <f t="shared" si="0"/>
        <v>154461.83522724794</v>
      </c>
      <c r="D73" s="46"/>
      <c r="E73" s="45">
        <v>2018</v>
      </c>
      <c r="F73" s="8">
        <v>44149</v>
      </c>
      <c r="G73" s="40" t="s">
        <v>4</v>
      </c>
      <c r="H73" s="92">
        <v>128.97800000000001</v>
      </c>
      <c r="I73" s="92"/>
      <c r="J73" s="40">
        <v>79</v>
      </c>
      <c r="K73" s="48">
        <f t="shared" si="5"/>
        <v>4633.8550568174378</v>
      </c>
      <c r="L73" s="49"/>
      <c r="M73" s="6">
        <f>IF(J73="","",(K73/J73)/LOOKUP(RIGHT($D$2,3),定数!$A$6:$A$13,定数!$B$6:$B$13))</f>
        <v>0.58656393124271367</v>
      </c>
      <c r="N73" s="40">
        <v>2018</v>
      </c>
      <c r="O73" s="8">
        <v>44150</v>
      </c>
      <c r="P73" s="47">
        <v>128.19200000000001</v>
      </c>
      <c r="Q73" s="47"/>
      <c r="R73" s="50">
        <f>IF(P73="","",T73*M73*LOOKUP(RIGHT($D$2,3),定数!$A$6:$A$13,定数!$B$6:$B$13))</f>
        <v>-4610.3924995677371</v>
      </c>
      <c r="S73" s="50"/>
      <c r="T73" s="51">
        <f t="shared" si="6"/>
        <v>-78.600000000000136</v>
      </c>
      <c r="U73" s="51"/>
      <c r="V73" t="str">
        <f t="shared" si="9"/>
        <v/>
      </c>
      <c r="W73">
        <f t="shared" si="2"/>
        <v>3</v>
      </c>
      <c r="X73" s="41">
        <f t="shared" si="7"/>
        <v>164153.44346633548</v>
      </c>
      <c r="Y73" s="42">
        <f t="shared" si="8"/>
        <v>5.9039932604734502E-2</v>
      </c>
      <c r="Z73" t="str">
        <f t="shared" si="3"/>
        <v/>
      </c>
      <c r="AA73">
        <f t="shared" si="4"/>
        <v>-4610.3924995677371</v>
      </c>
    </row>
    <row r="74" spans="2:27" x14ac:dyDescent="0.2">
      <c r="B74" s="40">
        <v>66</v>
      </c>
      <c r="C74" s="46">
        <f t="shared" ref="C74:C108" si="10">IF(R73="","",C73+R73)</f>
        <v>149851.4427276802</v>
      </c>
      <c r="D74" s="46"/>
      <c r="E74" s="45">
        <v>2018</v>
      </c>
      <c r="F74" s="8">
        <v>44150</v>
      </c>
      <c r="G74" s="40" t="s">
        <v>4</v>
      </c>
      <c r="H74" s="47">
        <v>128.68100000000001</v>
      </c>
      <c r="I74" s="47"/>
      <c r="J74" s="40">
        <v>24</v>
      </c>
      <c r="K74" s="48">
        <f t="shared" si="5"/>
        <v>4495.5432818304062</v>
      </c>
      <c r="L74" s="49"/>
      <c r="M74" s="6">
        <f>IF(J74="","",(K74/J74)/LOOKUP(RIGHT($D$2,3),定数!$A$6:$A$13,定数!$B$6:$B$13))</f>
        <v>1.8731430340960025</v>
      </c>
      <c r="N74" s="45">
        <v>2018</v>
      </c>
      <c r="O74" s="8">
        <v>44150</v>
      </c>
      <c r="P74" s="47">
        <v>128.43700000000001</v>
      </c>
      <c r="Q74" s="47"/>
      <c r="R74" s="50">
        <f>IF(P74="","",T74*M74*LOOKUP(RIGHT($D$2,3),定数!$A$6:$A$13,定数!$B$6:$B$13))</f>
        <v>-4570.4690031942418</v>
      </c>
      <c r="S74" s="50"/>
      <c r="T74" s="51">
        <f t="shared" si="6"/>
        <v>-24.399999999999977</v>
      </c>
      <c r="U74" s="51"/>
      <c r="V74" t="str">
        <f t="shared" si="9"/>
        <v/>
      </c>
      <c r="W74">
        <f t="shared" si="9"/>
        <v>4</v>
      </c>
      <c r="X74" s="41">
        <f t="shared" si="7"/>
        <v>164153.44346633548</v>
      </c>
      <c r="Y74" s="42">
        <f t="shared" si="8"/>
        <v>8.7125803983443828E-2</v>
      </c>
      <c r="Z74" t="str">
        <f t="shared" ref="Z74:Z108" si="11">IF(R74&gt;0,R74,"")</f>
        <v/>
      </c>
      <c r="AA74">
        <f t="shared" ref="AA74:AA108" si="12">IF(R74&lt;0,R74,"")</f>
        <v>-4570.4690031942418</v>
      </c>
    </row>
    <row r="75" spans="2:27" x14ac:dyDescent="0.2">
      <c r="B75" s="40">
        <v>67</v>
      </c>
      <c r="C75" s="46">
        <f t="shared" si="10"/>
        <v>145280.97372448596</v>
      </c>
      <c r="D75" s="46"/>
      <c r="E75" s="45">
        <v>2018</v>
      </c>
      <c r="F75" s="8">
        <v>44154</v>
      </c>
      <c r="G75" s="40" t="s">
        <v>4</v>
      </c>
      <c r="H75" s="92">
        <v>128.89099999999999</v>
      </c>
      <c r="I75" s="92"/>
      <c r="J75" s="40">
        <v>77</v>
      </c>
      <c r="K75" s="48">
        <f t="shared" ref="K75:K108" si="13">IF(J75="","",C75*0.03)</f>
        <v>4358.4292117345785</v>
      </c>
      <c r="L75" s="49"/>
      <c r="M75" s="6">
        <f>IF(J75="","",(K75/J75)/LOOKUP(RIGHT($D$2,3),定数!$A$6:$A$13,定数!$B$6:$B$13))</f>
        <v>0.5660297677577375</v>
      </c>
      <c r="N75" s="45">
        <v>2018</v>
      </c>
      <c r="O75" s="8">
        <v>44155</v>
      </c>
      <c r="P75" s="47">
        <v>128.12100000000001</v>
      </c>
      <c r="Q75" s="47"/>
      <c r="R75" s="50">
        <f>IF(P75="","",T75*M75*LOOKUP(RIGHT($D$2,3),定数!$A$6:$A$13,定数!$B$6:$B$13))</f>
        <v>-4358.4292117344758</v>
      </c>
      <c r="S75" s="50"/>
      <c r="T75" s="51">
        <f t="shared" si="6"/>
        <v>-76.999999999998181</v>
      </c>
      <c r="U75" s="51"/>
      <c r="V75" t="str">
        <f t="shared" ref="V75:W90" si="14">IF(S75&lt;&gt;"",IF(S75&lt;0,1+V74,0),"")</f>
        <v/>
      </c>
      <c r="W75">
        <f t="shared" si="14"/>
        <v>5</v>
      </c>
      <c r="X75" s="41">
        <f t="shared" si="7"/>
        <v>164153.44346633548</v>
      </c>
      <c r="Y75" s="42">
        <f t="shared" si="8"/>
        <v>0.11496846696194885</v>
      </c>
      <c r="Z75" t="str">
        <f t="shared" si="11"/>
        <v/>
      </c>
      <c r="AA75">
        <f t="shared" si="12"/>
        <v>-4358.4292117344758</v>
      </c>
    </row>
    <row r="76" spans="2:27" x14ac:dyDescent="0.2">
      <c r="B76" s="40">
        <v>68</v>
      </c>
      <c r="C76" s="46">
        <f t="shared" si="10"/>
        <v>140922.54451275148</v>
      </c>
      <c r="D76" s="46"/>
      <c r="E76" s="45">
        <v>2018</v>
      </c>
      <c r="F76" s="8">
        <v>44154</v>
      </c>
      <c r="G76" s="40" t="s">
        <v>4</v>
      </c>
      <c r="H76" s="47">
        <v>128.92099999999999</v>
      </c>
      <c r="I76" s="47"/>
      <c r="J76" s="40">
        <v>44</v>
      </c>
      <c r="K76" s="48">
        <f t="shared" si="13"/>
        <v>4227.6763353825445</v>
      </c>
      <c r="L76" s="49"/>
      <c r="M76" s="6">
        <f>IF(J76="","",(K76/J76)/LOOKUP(RIGHT($D$2,3),定数!$A$6:$A$13,定数!$B$6:$B$13))</f>
        <v>0.96083553076876016</v>
      </c>
      <c r="N76" s="45">
        <v>2018</v>
      </c>
      <c r="O76" s="8">
        <v>44155</v>
      </c>
      <c r="P76" s="47">
        <v>128.482</v>
      </c>
      <c r="Q76" s="47"/>
      <c r="R76" s="50">
        <f>IF(P76="","",T76*M76*LOOKUP(RIGHT($D$2,3),定数!$A$6:$A$13,定数!$B$6:$B$13))</f>
        <v>-4218.0679800747894</v>
      </c>
      <c r="S76" s="50"/>
      <c r="T76" s="51">
        <f t="shared" ref="T76:T108" si="15">IF(P76="","",IF(G76="買",(P76-H76),(H76-P76))*IF(RIGHT($D$2,3)="JPY",100,10000))</f>
        <v>-43.899999999999295</v>
      </c>
      <c r="U76" s="51"/>
      <c r="V76" t="str">
        <f t="shared" si="14"/>
        <v/>
      </c>
      <c r="W76">
        <f t="shared" si="14"/>
        <v>6</v>
      </c>
      <c r="X76" s="41">
        <f t="shared" ref="X76:X108" si="16">IF(C76&lt;&gt;"",MAX(X75,C76),"")</f>
        <v>164153.44346633548</v>
      </c>
      <c r="Y76" s="42">
        <f t="shared" ref="Y76:Y108" si="17">IF(X76&lt;&gt;"",1-(C76/X76),"")</f>
        <v>0.14151941295308967</v>
      </c>
      <c r="Z76" t="str">
        <f t="shared" si="11"/>
        <v/>
      </c>
      <c r="AA76">
        <f t="shared" si="12"/>
        <v>-4218.0679800747894</v>
      </c>
    </row>
    <row r="77" spans="2:27" x14ac:dyDescent="0.2">
      <c r="B77" s="40">
        <v>69</v>
      </c>
      <c r="C77" s="46">
        <f t="shared" si="10"/>
        <v>136704.47653267669</v>
      </c>
      <c r="D77" s="46"/>
      <c r="E77" s="45">
        <v>2018</v>
      </c>
      <c r="F77" s="8">
        <v>342</v>
      </c>
      <c r="G77" s="40" t="s">
        <v>4</v>
      </c>
      <c r="H77" s="92">
        <v>128.42400000000001</v>
      </c>
      <c r="I77" s="92"/>
      <c r="J77" s="40">
        <v>29</v>
      </c>
      <c r="K77" s="48">
        <f t="shared" si="13"/>
        <v>4101.1342959803005</v>
      </c>
      <c r="L77" s="49"/>
      <c r="M77" s="6">
        <f>IF(J77="","",(K77/J77)/LOOKUP(RIGHT($D$2,3),定数!$A$6:$A$13,定数!$B$6:$B$13))</f>
        <v>1.4141842399932072</v>
      </c>
      <c r="N77" s="45">
        <v>2018</v>
      </c>
      <c r="O77" s="8">
        <v>44175</v>
      </c>
      <c r="P77" s="47">
        <v>128.79</v>
      </c>
      <c r="Q77" s="47"/>
      <c r="R77" s="50">
        <f>IF(P77="","",T77*M77*LOOKUP(RIGHT($D$2,3),定数!$A$6:$A$13,定数!$B$6:$B$13))</f>
        <v>5175.914318374932</v>
      </c>
      <c r="S77" s="50"/>
      <c r="T77" s="51">
        <f t="shared" si="15"/>
        <v>36.599999999998545</v>
      </c>
      <c r="U77" s="51"/>
      <c r="V77" t="str">
        <f t="shared" si="14"/>
        <v/>
      </c>
      <c r="W77">
        <f t="shared" si="14"/>
        <v>0</v>
      </c>
      <c r="X77" s="41">
        <f t="shared" si="16"/>
        <v>164153.44346633548</v>
      </c>
      <c r="Y77" s="42">
        <f t="shared" si="17"/>
        <v>0.1672152977971979</v>
      </c>
      <c r="Z77">
        <f t="shared" si="11"/>
        <v>5175.914318374932</v>
      </c>
      <c r="AA77" t="str">
        <f t="shared" si="12"/>
        <v/>
      </c>
    </row>
    <row r="78" spans="2:27" x14ac:dyDescent="0.2">
      <c r="B78" s="40">
        <v>70</v>
      </c>
      <c r="C78" s="46">
        <f t="shared" si="10"/>
        <v>141880.39085105163</v>
      </c>
      <c r="D78" s="46"/>
      <c r="E78" s="40">
        <v>2018</v>
      </c>
      <c r="F78" s="8">
        <v>44172</v>
      </c>
      <c r="G78" s="40" t="s">
        <v>4</v>
      </c>
      <c r="H78" s="92">
        <v>128.58199999999999</v>
      </c>
      <c r="I78" s="92"/>
      <c r="J78" s="40">
        <v>40</v>
      </c>
      <c r="K78" s="48">
        <f t="shared" si="13"/>
        <v>4256.4117255315487</v>
      </c>
      <c r="L78" s="49"/>
      <c r="M78" s="6">
        <f>IF(J78="","",(K78/J78)/LOOKUP(RIGHT($D$2,3),定数!$A$6:$A$13,定数!$B$6:$B$13))</f>
        <v>1.0641029313828871</v>
      </c>
      <c r="N78" s="40">
        <v>2018</v>
      </c>
      <c r="O78" s="8">
        <v>44175</v>
      </c>
      <c r="P78" s="47">
        <v>128.18299999999999</v>
      </c>
      <c r="Q78" s="47"/>
      <c r="R78" s="50">
        <f>IF(P78="","",T78*M78*LOOKUP(RIGHT($D$2,3),定数!$A$6:$A$13,定数!$B$6:$B$13))</f>
        <v>-4245.770696217729</v>
      </c>
      <c r="S78" s="50"/>
      <c r="T78" s="51">
        <f t="shared" si="15"/>
        <v>-39.900000000000091</v>
      </c>
      <c r="U78" s="51"/>
      <c r="V78" t="str">
        <f t="shared" si="14"/>
        <v/>
      </c>
      <c r="W78">
        <f t="shared" si="14"/>
        <v>1</v>
      </c>
      <c r="X78" s="41">
        <f t="shared" si="16"/>
        <v>164153.44346633548</v>
      </c>
      <c r="Y78" s="42">
        <f t="shared" si="17"/>
        <v>0.13568434596896894</v>
      </c>
      <c r="Z78" t="str">
        <f t="shared" si="11"/>
        <v/>
      </c>
      <c r="AA78">
        <f t="shared" si="12"/>
        <v>-4245.770696217729</v>
      </c>
    </row>
    <row r="79" spans="2:27" x14ac:dyDescent="0.2">
      <c r="B79" s="40">
        <v>71</v>
      </c>
      <c r="C79" s="46">
        <f t="shared" si="10"/>
        <v>137634.62015483392</v>
      </c>
      <c r="D79" s="46"/>
      <c r="E79" s="40">
        <v>2018</v>
      </c>
      <c r="F79" s="8">
        <v>44177</v>
      </c>
      <c r="G79" s="40" t="s">
        <v>4</v>
      </c>
      <c r="H79" s="47">
        <v>128.63200000000001</v>
      </c>
      <c r="I79" s="47"/>
      <c r="J79" s="40">
        <v>28</v>
      </c>
      <c r="K79" s="48">
        <f t="shared" si="13"/>
        <v>4129.0386046450176</v>
      </c>
      <c r="L79" s="49"/>
      <c r="M79" s="6">
        <f>IF(J79="","",(K79/J79)/LOOKUP(RIGHT($D$2,3),定数!$A$6:$A$13,定数!$B$6:$B$13))</f>
        <v>1.4746566445160778</v>
      </c>
      <c r="N79" s="40">
        <v>2018</v>
      </c>
      <c r="O79" s="8">
        <v>44178</v>
      </c>
      <c r="P79" s="47">
        <v>128.98099999999999</v>
      </c>
      <c r="Q79" s="47"/>
      <c r="R79" s="50">
        <f>IF(P79="","",T79*M79*LOOKUP(RIGHT($D$2,3),定数!$A$6:$A$13,定数!$B$6:$B$13))</f>
        <v>5146.5516893609574</v>
      </c>
      <c r="S79" s="50"/>
      <c r="T79" s="51">
        <f t="shared" si="15"/>
        <v>34.899999999998954</v>
      </c>
      <c r="U79" s="51"/>
      <c r="V79" t="str">
        <f t="shared" si="14"/>
        <v/>
      </c>
      <c r="W79">
        <f t="shared" si="14"/>
        <v>0</v>
      </c>
      <c r="X79" s="41">
        <f t="shared" si="16"/>
        <v>164153.44346633548</v>
      </c>
      <c r="Y79" s="42">
        <f t="shared" si="17"/>
        <v>0.16154899191584748</v>
      </c>
      <c r="Z79">
        <f t="shared" si="11"/>
        <v>5146.5516893609574</v>
      </c>
      <c r="AA79" t="str">
        <f t="shared" si="12"/>
        <v/>
      </c>
    </row>
    <row r="80" spans="2:27" x14ac:dyDescent="0.2">
      <c r="B80" s="40">
        <v>72</v>
      </c>
      <c r="C80" s="46">
        <f t="shared" si="10"/>
        <v>142781.17184419488</v>
      </c>
      <c r="D80" s="46"/>
      <c r="E80" s="40">
        <v>2018</v>
      </c>
      <c r="F80" s="8">
        <v>44178</v>
      </c>
      <c r="G80" s="40" t="s">
        <v>4</v>
      </c>
      <c r="H80" s="47">
        <v>128.94200000000001</v>
      </c>
      <c r="I80" s="47"/>
      <c r="J80" s="40">
        <v>36</v>
      </c>
      <c r="K80" s="48">
        <f t="shared" si="13"/>
        <v>4283.4351553258457</v>
      </c>
      <c r="L80" s="49"/>
      <c r="M80" s="6">
        <f>IF(J80="","",(K80/J80)/LOOKUP(RIGHT($D$2,3),定数!$A$6:$A$13,定数!$B$6:$B$13))</f>
        <v>1.1898430987016237</v>
      </c>
      <c r="N80" s="40">
        <v>2018</v>
      </c>
      <c r="O80" s="8">
        <v>44179</v>
      </c>
      <c r="P80" s="47">
        <v>128.58600000000001</v>
      </c>
      <c r="Q80" s="47"/>
      <c r="R80" s="50">
        <f>IF(P80="","",T80*M80*LOOKUP(RIGHT($D$2,3),定数!$A$6:$A$13,定数!$B$6:$B$13))</f>
        <v>-4235.8414313777157</v>
      </c>
      <c r="S80" s="50"/>
      <c r="T80" s="51">
        <f t="shared" si="15"/>
        <v>-35.599999999999454</v>
      </c>
      <c r="U80" s="51"/>
      <c r="V80" t="str">
        <f t="shared" si="14"/>
        <v/>
      </c>
      <c r="W80">
        <f t="shared" si="14"/>
        <v>1</v>
      </c>
      <c r="X80" s="41">
        <f t="shared" si="16"/>
        <v>164153.44346633548</v>
      </c>
      <c r="Y80" s="42">
        <f t="shared" si="17"/>
        <v>0.13019691314927317</v>
      </c>
      <c r="Z80" t="str">
        <f t="shared" si="11"/>
        <v/>
      </c>
      <c r="AA80">
        <f t="shared" si="12"/>
        <v>-4235.8414313777157</v>
      </c>
    </row>
    <row r="81" spans="2:27" x14ac:dyDescent="0.2">
      <c r="B81" s="40">
        <v>73</v>
      </c>
      <c r="C81" s="46">
        <f t="shared" si="10"/>
        <v>138545.33041281716</v>
      </c>
      <c r="D81" s="46"/>
      <c r="E81" s="40">
        <v>2018</v>
      </c>
      <c r="F81" s="8">
        <v>44182</v>
      </c>
      <c r="G81" s="40" t="s">
        <v>3</v>
      </c>
      <c r="H81" s="47">
        <v>127.97799999999999</v>
      </c>
      <c r="I81" s="47"/>
      <c r="J81" s="40">
        <v>61</v>
      </c>
      <c r="K81" s="48">
        <f t="shared" si="13"/>
        <v>4156.3599123845142</v>
      </c>
      <c r="L81" s="49"/>
      <c r="M81" s="6">
        <f>IF(J81="","",(K81/J81)/LOOKUP(RIGHT($D$2,3),定数!$A$6:$A$13,定数!$B$6:$B$13))</f>
        <v>0.68137047744008428</v>
      </c>
      <c r="N81" s="40">
        <v>2018</v>
      </c>
      <c r="O81" s="8">
        <v>44185</v>
      </c>
      <c r="P81" s="47">
        <v>127.20099999999999</v>
      </c>
      <c r="Q81" s="47"/>
      <c r="R81" s="50">
        <f>IF(P81="","",T81*M81*LOOKUP(RIGHT($D$2,3),定数!$A$6:$A$13,定数!$B$6:$B$13))</f>
        <v>5294.2486097094616</v>
      </c>
      <c r="S81" s="50"/>
      <c r="T81" s="51">
        <f t="shared" si="15"/>
        <v>77.700000000000102</v>
      </c>
      <c r="U81" s="51"/>
      <c r="V81" t="str">
        <f t="shared" si="14"/>
        <v/>
      </c>
      <c r="W81">
        <f t="shared" si="14"/>
        <v>0</v>
      </c>
      <c r="X81" s="41">
        <f t="shared" si="16"/>
        <v>164153.44346633548</v>
      </c>
      <c r="Y81" s="42">
        <f t="shared" si="17"/>
        <v>0.15600107139251096</v>
      </c>
      <c r="Z81">
        <f t="shared" si="11"/>
        <v>5294.2486097094616</v>
      </c>
      <c r="AA81" t="str">
        <f t="shared" si="12"/>
        <v/>
      </c>
    </row>
    <row r="82" spans="2:27" x14ac:dyDescent="0.2">
      <c r="B82" s="40">
        <v>74</v>
      </c>
      <c r="C82" s="46">
        <f t="shared" si="10"/>
        <v>143839.57902252662</v>
      </c>
      <c r="D82" s="46"/>
      <c r="E82" s="40">
        <v>2018</v>
      </c>
      <c r="F82" s="8">
        <v>44186</v>
      </c>
      <c r="G82" s="40" t="s">
        <v>3</v>
      </c>
      <c r="H82" s="47">
        <v>126.878</v>
      </c>
      <c r="I82" s="47"/>
      <c r="J82" s="40">
        <v>81</v>
      </c>
      <c r="K82" s="48">
        <f t="shared" si="13"/>
        <v>4315.1873706757988</v>
      </c>
      <c r="L82" s="49"/>
      <c r="M82" s="6">
        <f>IF(J82="","",(K82/J82)/LOOKUP(RIGHT($D$2,3),定数!$A$6:$A$13,定数!$B$6:$B$13))</f>
        <v>0.5327391815649134</v>
      </c>
      <c r="N82" s="40">
        <v>2018</v>
      </c>
      <c r="O82" s="8">
        <v>44189</v>
      </c>
      <c r="P82" s="47">
        <v>125.85299999999999</v>
      </c>
      <c r="Q82" s="47"/>
      <c r="R82" s="50">
        <f>IF(P82="","",T82*M82*LOOKUP(RIGHT($D$2,3),定数!$A$6:$A$13,定数!$B$6:$B$13))</f>
        <v>5460.5766110403929</v>
      </c>
      <c r="S82" s="50"/>
      <c r="T82" s="51">
        <f t="shared" si="15"/>
        <v>102.50000000000057</v>
      </c>
      <c r="U82" s="51"/>
      <c r="V82" t="str">
        <f t="shared" si="14"/>
        <v/>
      </c>
      <c r="W82">
        <f t="shared" si="14"/>
        <v>0</v>
      </c>
      <c r="X82" s="41">
        <f t="shared" si="16"/>
        <v>164153.44346633548</v>
      </c>
      <c r="Y82" s="42">
        <f t="shared" si="17"/>
        <v>0.1237492434812969</v>
      </c>
      <c r="Z82">
        <f t="shared" si="11"/>
        <v>5460.5766110403929</v>
      </c>
      <c r="AA82" t="str">
        <f t="shared" si="12"/>
        <v/>
      </c>
    </row>
    <row r="83" spans="2:27" x14ac:dyDescent="0.2">
      <c r="B83" s="40">
        <v>75</v>
      </c>
      <c r="C83" s="46">
        <f t="shared" si="10"/>
        <v>149300.15563356702</v>
      </c>
      <c r="D83" s="46"/>
      <c r="E83" s="40">
        <v>2018</v>
      </c>
      <c r="F83" s="8">
        <v>44192</v>
      </c>
      <c r="G83" s="40" t="s">
        <v>4</v>
      </c>
      <c r="H83" s="92">
        <v>126.681</v>
      </c>
      <c r="I83" s="92"/>
      <c r="J83" s="40">
        <v>70</v>
      </c>
      <c r="K83" s="48">
        <f t="shared" si="13"/>
        <v>4479.0046690070103</v>
      </c>
      <c r="L83" s="49"/>
      <c r="M83" s="6">
        <f>IF(J83="","",(K83/J83)/LOOKUP(RIGHT($D$2,3),定数!$A$6:$A$13,定数!$B$6:$B$13))</f>
        <v>0.63985780985814433</v>
      </c>
      <c r="N83" s="40">
        <v>2018</v>
      </c>
      <c r="O83" s="8">
        <v>44196</v>
      </c>
      <c r="P83" s="47">
        <v>125.99</v>
      </c>
      <c r="Q83" s="47"/>
      <c r="R83" s="50">
        <f>IF(P83="","",T83*M83*LOOKUP(RIGHT($D$2,3),定数!$A$6:$A$13,定数!$B$6:$B$13))</f>
        <v>-4421.4174661197931</v>
      </c>
      <c r="S83" s="50"/>
      <c r="T83" s="51">
        <f t="shared" si="15"/>
        <v>-69.10000000000025</v>
      </c>
      <c r="U83" s="51"/>
      <c r="V83" t="str">
        <f t="shared" si="14"/>
        <v/>
      </c>
      <c r="W83">
        <f t="shared" si="14"/>
        <v>1</v>
      </c>
      <c r="X83" s="41">
        <f t="shared" si="16"/>
        <v>164153.44346633548</v>
      </c>
      <c r="Y83" s="42">
        <f t="shared" si="17"/>
        <v>9.0484168465308934E-2</v>
      </c>
      <c r="Z83" t="str">
        <f t="shared" si="11"/>
        <v/>
      </c>
      <c r="AA83">
        <f t="shared" si="12"/>
        <v>-4421.4174661197931</v>
      </c>
    </row>
    <row r="84" spans="2:27" x14ac:dyDescent="0.2">
      <c r="B84" s="40">
        <v>76</v>
      </c>
      <c r="C84" s="46">
        <f t="shared" si="10"/>
        <v>144878.73816744721</v>
      </c>
      <c r="D84" s="46"/>
      <c r="E84" s="40">
        <v>2019</v>
      </c>
      <c r="F84" s="8">
        <v>43837</v>
      </c>
      <c r="G84" s="40" t="s">
        <v>4</v>
      </c>
      <c r="H84" s="47">
        <v>123.85599999999999</v>
      </c>
      <c r="I84" s="47"/>
      <c r="J84" s="40">
        <v>45</v>
      </c>
      <c r="K84" s="48">
        <f t="shared" si="13"/>
        <v>4346.3621450234159</v>
      </c>
      <c r="L84" s="49"/>
      <c r="M84" s="6">
        <f>IF(J84="","",(K84/J84)/LOOKUP(RIGHT($D$2,3),定数!$A$6:$A$13,定数!$B$6:$B$13))</f>
        <v>0.96585825444964801</v>
      </c>
      <c r="N84" s="40">
        <v>2019</v>
      </c>
      <c r="O84" s="8">
        <v>43837</v>
      </c>
      <c r="P84" s="47">
        <v>124.42700000000001</v>
      </c>
      <c r="Q84" s="47"/>
      <c r="R84" s="50">
        <f>IF(P84="","",T84*M84*LOOKUP(RIGHT($D$2,3),定数!$A$6:$A$13,定数!$B$6:$B$13))</f>
        <v>5515.050632907607</v>
      </c>
      <c r="S84" s="50"/>
      <c r="T84" s="51">
        <f t="shared" si="15"/>
        <v>57.100000000001216</v>
      </c>
      <c r="U84" s="51"/>
      <c r="V84" t="str">
        <f t="shared" si="14"/>
        <v/>
      </c>
      <c r="W84">
        <f t="shared" si="14"/>
        <v>0</v>
      </c>
      <c r="X84" s="41">
        <f t="shared" si="16"/>
        <v>164153.44346633548</v>
      </c>
      <c r="Y84" s="42">
        <f t="shared" si="17"/>
        <v>0.11741883016204357</v>
      </c>
      <c r="Z84">
        <f t="shared" si="11"/>
        <v>5515.050632907607</v>
      </c>
      <c r="AA84" t="str">
        <f t="shared" si="12"/>
        <v/>
      </c>
    </row>
    <row r="85" spans="2:27" x14ac:dyDescent="0.2">
      <c r="B85" s="40">
        <v>77</v>
      </c>
      <c r="C85" s="46">
        <f t="shared" si="10"/>
        <v>150393.78880035481</v>
      </c>
      <c r="D85" s="46"/>
      <c r="E85" s="40">
        <v>2019</v>
      </c>
      <c r="F85" s="8">
        <v>43839</v>
      </c>
      <c r="G85" s="40" t="s">
        <v>4</v>
      </c>
      <c r="H85" s="47">
        <v>124.616</v>
      </c>
      <c r="I85" s="47"/>
      <c r="J85" s="40">
        <v>50</v>
      </c>
      <c r="K85" s="48">
        <f t="shared" si="13"/>
        <v>4511.8136640106441</v>
      </c>
      <c r="L85" s="49"/>
      <c r="M85" s="6">
        <f>IF(J85="","",(K85/J85)/LOOKUP(RIGHT($D$2,3),定数!$A$6:$A$13,定数!$B$6:$B$13))</f>
        <v>0.90236273280212886</v>
      </c>
      <c r="N85" s="40">
        <v>2019</v>
      </c>
      <c r="O85" s="8">
        <v>43844</v>
      </c>
      <c r="P85" s="47">
        <v>124.121</v>
      </c>
      <c r="Q85" s="47"/>
      <c r="R85" s="50">
        <f>IF(P85="","",T85*M85*LOOKUP(RIGHT($D$2,3),定数!$A$6:$A$13,定数!$B$6:$B$13))</f>
        <v>-4466.6955273705789</v>
      </c>
      <c r="S85" s="50"/>
      <c r="T85" s="51">
        <f t="shared" si="15"/>
        <v>-49.500000000000455</v>
      </c>
      <c r="U85" s="51"/>
      <c r="V85" t="str">
        <f t="shared" si="14"/>
        <v/>
      </c>
      <c r="W85">
        <f t="shared" si="14"/>
        <v>1</v>
      </c>
      <c r="X85" s="41">
        <f t="shared" si="16"/>
        <v>164153.44346633548</v>
      </c>
      <c r="Y85" s="42">
        <f t="shared" si="17"/>
        <v>8.3821906963544635E-2</v>
      </c>
      <c r="Z85" t="str">
        <f t="shared" si="11"/>
        <v/>
      </c>
      <c r="AA85">
        <f t="shared" si="12"/>
        <v>-4466.6955273705789</v>
      </c>
    </row>
    <row r="86" spans="2:27" x14ac:dyDescent="0.2">
      <c r="B86" s="40">
        <v>78</v>
      </c>
      <c r="C86" s="46">
        <f t="shared" si="10"/>
        <v>145927.09327298423</v>
      </c>
      <c r="D86" s="46"/>
      <c r="E86" s="45">
        <v>2019</v>
      </c>
      <c r="F86" s="8">
        <v>43841</v>
      </c>
      <c r="G86" s="40" t="s">
        <v>4</v>
      </c>
      <c r="H86" s="47">
        <v>124.89100000000001</v>
      </c>
      <c r="I86" s="47"/>
      <c r="J86" s="40">
        <v>43</v>
      </c>
      <c r="K86" s="48">
        <f t="shared" si="13"/>
        <v>4377.8127981895268</v>
      </c>
      <c r="L86" s="49"/>
      <c r="M86" s="6">
        <f>IF(J86="","",(K86/J86)/LOOKUP(RIGHT($D$2,3),定数!$A$6:$A$13,定数!$B$6:$B$13))</f>
        <v>1.0180959995789598</v>
      </c>
      <c r="N86" s="45">
        <v>2019</v>
      </c>
      <c r="O86" s="8">
        <v>43841</v>
      </c>
      <c r="P86" s="47">
        <v>124.465</v>
      </c>
      <c r="Q86" s="47"/>
      <c r="R86" s="50">
        <f>IF(P86="","",T86*M86*LOOKUP(RIGHT($D$2,3),定数!$A$6:$A$13,定数!$B$6:$B$13))</f>
        <v>-4337.0889582063883</v>
      </c>
      <c r="S86" s="50"/>
      <c r="T86" s="51">
        <f t="shared" si="15"/>
        <v>-42.600000000000193</v>
      </c>
      <c r="U86" s="51"/>
      <c r="V86" t="str">
        <f t="shared" si="14"/>
        <v/>
      </c>
      <c r="W86">
        <f t="shared" si="14"/>
        <v>2</v>
      </c>
      <c r="X86" s="41">
        <f t="shared" si="16"/>
        <v>164153.44346633548</v>
      </c>
      <c r="Y86" s="42">
        <f t="shared" si="17"/>
        <v>0.11103239632672768</v>
      </c>
      <c r="Z86" t="str">
        <f t="shared" si="11"/>
        <v/>
      </c>
      <c r="AA86">
        <f t="shared" si="12"/>
        <v>-4337.0889582063883</v>
      </c>
    </row>
    <row r="87" spans="2:27" x14ac:dyDescent="0.2">
      <c r="B87" s="40">
        <v>79</v>
      </c>
      <c r="C87" s="46">
        <f t="shared" si="10"/>
        <v>141590.00431477785</v>
      </c>
      <c r="D87" s="46"/>
      <c r="E87" s="45">
        <v>2019</v>
      </c>
      <c r="F87" s="8">
        <v>43853</v>
      </c>
      <c r="G87" s="40" t="s">
        <v>4</v>
      </c>
      <c r="H87" s="92">
        <v>124.765</v>
      </c>
      <c r="I87" s="92"/>
      <c r="J87" s="40">
        <v>38</v>
      </c>
      <c r="K87" s="48">
        <f t="shared" si="13"/>
        <v>4247.7001294433358</v>
      </c>
      <c r="L87" s="49"/>
      <c r="M87" s="6">
        <f>IF(J87="","",(K87/J87)/LOOKUP(RIGHT($D$2,3),定数!$A$6:$A$13,定数!$B$6:$B$13))</f>
        <v>1.11781582353772</v>
      </c>
      <c r="N87" s="45">
        <v>2019</v>
      </c>
      <c r="O87" s="8">
        <v>43854</v>
      </c>
      <c r="P87" s="47">
        <v>124.387</v>
      </c>
      <c r="Q87" s="47"/>
      <c r="R87" s="50">
        <f>IF(P87="","",T87*M87*LOOKUP(RIGHT($D$2,3),定数!$A$6:$A$13,定数!$B$6:$B$13))</f>
        <v>-4225.3438129725828</v>
      </c>
      <c r="S87" s="50"/>
      <c r="T87" s="51">
        <f t="shared" si="15"/>
        <v>-37.800000000000011</v>
      </c>
      <c r="U87" s="51"/>
      <c r="V87" t="str">
        <f t="shared" si="14"/>
        <v/>
      </c>
      <c r="W87">
        <f t="shared" si="14"/>
        <v>3</v>
      </c>
      <c r="X87" s="41">
        <f t="shared" si="16"/>
        <v>164153.44346633548</v>
      </c>
      <c r="Y87" s="42">
        <f t="shared" si="17"/>
        <v>0.13745334045450552</v>
      </c>
      <c r="Z87" t="str">
        <f t="shared" si="11"/>
        <v/>
      </c>
      <c r="AA87">
        <f t="shared" si="12"/>
        <v>-4225.3438129725828</v>
      </c>
    </row>
    <row r="88" spans="2:27" x14ac:dyDescent="0.2">
      <c r="B88" s="40">
        <v>80</v>
      </c>
      <c r="C88" s="46">
        <f t="shared" si="10"/>
        <v>137364.66050180528</v>
      </c>
      <c r="D88" s="46"/>
      <c r="E88" s="45">
        <v>2019</v>
      </c>
      <c r="F88" s="8">
        <v>43859</v>
      </c>
      <c r="G88" s="40" t="s">
        <v>4</v>
      </c>
      <c r="H88" s="47">
        <v>124.99</v>
      </c>
      <c r="I88" s="47"/>
      <c r="J88" s="40">
        <v>31</v>
      </c>
      <c r="K88" s="48">
        <f t="shared" si="13"/>
        <v>4120.9398150541583</v>
      </c>
      <c r="L88" s="49"/>
      <c r="M88" s="6">
        <f>IF(J88="","",(K88/J88)/LOOKUP(RIGHT($D$2,3),定数!$A$6:$A$13,定数!$B$6:$B$13))</f>
        <v>1.3293354242110189</v>
      </c>
      <c r="N88" s="45">
        <v>2019</v>
      </c>
      <c r="O88" s="8">
        <v>43860</v>
      </c>
      <c r="P88" s="47">
        <v>125.377</v>
      </c>
      <c r="Q88" s="47"/>
      <c r="R88" s="50">
        <f>IF(P88="","",T88*M88*LOOKUP(RIGHT($D$2,3),定数!$A$6:$A$13,定数!$B$6:$B$13))</f>
        <v>5144.5280916966485</v>
      </c>
      <c r="S88" s="50"/>
      <c r="T88" s="51">
        <f t="shared" si="15"/>
        <v>38.700000000000045</v>
      </c>
      <c r="U88" s="51"/>
      <c r="V88" t="str">
        <f t="shared" si="14"/>
        <v/>
      </c>
      <c r="W88">
        <f t="shared" si="14"/>
        <v>0</v>
      </c>
      <c r="X88" s="41">
        <f t="shared" si="16"/>
        <v>164153.44346633548</v>
      </c>
      <c r="Y88" s="42">
        <f t="shared" si="17"/>
        <v>0.16319354866304725</v>
      </c>
      <c r="Z88">
        <f t="shared" si="11"/>
        <v>5144.5280916966485</v>
      </c>
      <c r="AA88" t="str">
        <f t="shared" si="12"/>
        <v/>
      </c>
    </row>
    <row r="89" spans="2:27" x14ac:dyDescent="0.2">
      <c r="B89" s="40">
        <v>81</v>
      </c>
      <c r="C89" s="46">
        <f t="shared" si="10"/>
        <v>142509.18859350192</v>
      </c>
      <c r="D89" s="46"/>
      <c r="E89" s="45">
        <v>2019</v>
      </c>
      <c r="F89" s="8">
        <v>43860</v>
      </c>
      <c r="G89" s="40" t="s">
        <v>4</v>
      </c>
      <c r="H89" s="47">
        <v>125.22499999999999</v>
      </c>
      <c r="I89" s="47"/>
      <c r="J89" s="40">
        <v>34</v>
      </c>
      <c r="K89" s="48">
        <f t="shared" si="13"/>
        <v>4275.2756578050576</v>
      </c>
      <c r="L89" s="49"/>
      <c r="M89" s="6">
        <f>IF(J89="","",(K89/J89)/LOOKUP(RIGHT($D$2,3),定数!$A$6:$A$13,定数!$B$6:$B$13))</f>
        <v>1.2574340170014875</v>
      </c>
      <c r="N89" s="45">
        <v>2019</v>
      </c>
      <c r="O89" s="8">
        <v>43861</v>
      </c>
      <c r="P89" s="47">
        <v>124.884</v>
      </c>
      <c r="Q89" s="47"/>
      <c r="R89" s="50">
        <f>IF(P89="","",T89*M89*LOOKUP(RIGHT($D$2,3),定数!$A$6:$A$13,定数!$B$6:$B$13))</f>
        <v>-4287.8499979749968</v>
      </c>
      <c r="S89" s="50"/>
      <c r="T89" s="51">
        <f t="shared" si="15"/>
        <v>-34.099999999999397</v>
      </c>
      <c r="U89" s="51"/>
      <c r="V89" t="str">
        <f t="shared" si="14"/>
        <v/>
      </c>
      <c r="W89">
        <f t="shared" si="14"/>
        <v>1</v>
      </c>
      <c r="X89" s="41">
        <f t="shared" si="16"/>
        <v>164153.44346633548</v>
      </c>
      <c r="Y89" s="42">
        <f t="shared" si="17"/>
        <v>0.13185379737265368</v>
      </c>
      <c r="Z89" t="str">
        <f t="shared" si="11"/>
        <v/>
      </c>
      <c r="AA89">
        <f t="shared" si="12"/>
        <v>-4287.8499979749968</v>
      </c>
    </row>
    <row r="90" spans="2:27" x14ac:dyDescent="0.2">
      <c r="B90" s="40">
        <v>82</v>
      </c>
      <c r="C90" s="46">
        <f t="shared" si="10"/>
        <v>138221.33859552693</v>
      </c>
      <c r="D90" s="46"/>
      <c r="E90" s="45">
        <v>2019</v>
      </c>
      <c r="F90" s="8">
        <v>43881</v>
      </c>
      <c r="G90" s="40" t="s">
        <v>4</v>
      </c>
      <c r="H90" s="47">
        <v>125.53700000000001</v>
      </c>
      <c r="I90" s="47"/>
      <c r="J90" s="40">
        <v>66</v>
      </c>
      <c r="K90" s="48">
        <f t="shared" si="13"/>
        <v>4146.6401578658079</v>
      </c>
      <c r="L90" s="49"/>
      <c r="M90" s="6">
        <f>IF(J90="","",(K90/J90)/LOOKUP(RIGHT($D$2,3),定数!$A$6:$A$13,定数!$B$6:$B$13))</f>
        <v>0.62827881179784972</v>
      </c>
      <c r="N90" s="45">
        <v>2019</v>
      </c>
      <c r="O90" s="8">
        <v>43889</v>
      </c>
      <c r="P90" s="47">
        <v>126.376</v>
      </c>
      <c r="Q90" s="47"/>
      <c r="R90" s="50">
        <f>IF(P90="","",T90*M90*LOOKUP(RIGHT($D$2,3),定数!$A$6:$A$13,定数!$B$6:$B$13))</f>
        <v>5271.2592309839511</v>
      </c>
      <c r="S90" s="50"/>
      <c r="T90" s="51">
        <f t="shared" si="15"/>
        <v>83.899999999999864</v>
      </c>
      <c r="U90" s="51"/>
      <c r="V90" t="str">
        <f t="shared" si="14"/>
        <v/>
      </c>
      <c r="W90">
        <f t="shared" si="14"/>
        <v>0</v>
      </c>
      <c r="X90" s="41">
        <f t="shared" si="16"/>
        <v>164153.44346633548</v>
      </c>
      <c r="Y90" s="42">
        <f t="shared" si="17"/>
        <v>0.15797478458699943</v>
      </c>
      <c r="Z90">
        <f t="shared" si="11"/>
        <v>5271.2592309839511</v>
      </c>
      <c r="AA90" t="str">
        <f t="shared" si="12"/>
        <v/>
      </c>
    </row>
    <row r="91" spans="2:27" x14ac:dyDescent="0.2">
      <c r="B91" s="40">
        <v>83</v>
      </c>
      <c r="C91" s="46">
        <f t="shared" si="10"/>
        <v>143492.59782651087</v>
      </c>
      <c r="D91" s="46"/>
      <c r="E91" s="45">
        <v>2019</v>
      </c>
      <c r="F91" s="8">
        <v>43886</v>
      </c>
      <c r="G91" s="40" t="s">
        <v>4</v>
      </c>
      <c r="H91" s="47">
        <v>125.866</v>
      </c>
      <c r="I91" s="47"/>
      <c r="J91" s="40">
        <v>54</v>
      </c>
      <c r="K91" s="48">
        <f t="shared" si="13"/>
        <v>4304.7779347953256</v>
      </c>
      <c r="L91" s="49"/>
      <c r="M91" s="6">
        <f>IF(J91="","",(K91/J91)/LOOKUP(RIGHT($D$2,3),定数!$A$6:$A$13,定数!$B$6:$B$13))</f>
        <v>0.79718109903617129</v>
      </c>
      <c r="N91" s="45">
        <v>2019</v>
      </c>
      <c r="O91" s="8">
        <v>43889</v>
      </c>
      <c r="P91" s="47">
        <v>126.56</v>
      </c>
      <c r="Q91" s="47"/>
      <c r="R91" s="50">
        <f>IF(P91="","",T91*M91*LOOKUP(RIGHT($D$2,3),定数!$A$6:$A$13,定数!$B$6:$B$13))</f>
        <v>5532.4368273110495</v>
      </c>
      <c r="S91" s="50"/>
      <c r="T91" s="51">
        <f t="shared" si="15"/>
        <v>69.400000000000261</v>
      </c>
      <c r="U91" s="51"/>
      <c r="V91" t="str">
        <f t="shared" ref="V91:W106" si="18">IF(S91&lt;&gt;"",IF(S91&lt;0,1+V90,0),"")</f>
        <v/>
      </c>
      <c r="W91">
        <f t="shared" si="18"/>
        <v>0</v>
      </c>
      <c r="X91" s="41">
        <f t="shared" si="16"/>
        <v>164153.44346633548</v>
      </c>
      <c r="Y91" s="42">
        <f t="shared" si="17"/>
        <v>0.12586300478102197</v>
      </c>
      <c r="Z91">
        <f t="shared" si="11"/>
        <v>5532.4368273110495</v>
      </c>
      <c r="AA91" t="str">
        <f t="shared" si="12"/>
        <v/>
      </c>
    </row>
    <row r="92" spans="2:27" x14ac:dyDescent="0.2">
      <c r="B92" s="40">
        <v>84</v>
      </c>
      <c r="C92" s="46">
        <f t="shared" si="10"/>
        <v>149025.03465382193</v>
      </c>
      <c r="D92" s="46"/>
      <c r="E92" s="45">
        <v>2019</v>
      </c>
      <c r="F92" s="8">
        <v>43887</v>
      </c>
      <c r="G92" s="40" t="s">
        <v>4</v>
      </c>
      <c r="H92" s="47">
        <v>126.005</v>
      </c>
      <c r="I92" s="47"/>
      <c r="J92" s="40">
        <v>28</v>
      </c>
      <c r="K92" s="48">
        <f t="shared" si="13"/>
        <v>4470.7510396146581</v>
      </c>
      <c r="L92" s="49"/>
      <c r="M92" s="6">
        <f>IF(J92="","",(K92/J92)/LOOKUP(RIGHT($D$2,3),定数!$A$6:$A$13,定数!$B$6:$B$13))</f>
        <v>1.5966967998623778</v>
      </c>
      <c r="N92" s="45">
        <v>2019</v>
      </c>
      <c r="O92" s="8">
        <v>43887</v>
      </c>
      <c r="P92" s="47">
        <v>125.73</v>
      </c>
      <c r="Q92" s="47"/>
      <c r="R92" s="50">
        <f>IF(P92="","",T92*M92*LOOKUP(RIGHT($D$2,3),定数!$A$6:$A$13,定数!$B$6:$B$13))</f>
        <v>-4390.9161996214025</v>
      </c>
      <c r="S92" s="50"/>
      <c r="T92" s="51">
        <f t="shared" si="15"/>
        <v>-27.499999999999147</v>
      </c>
      <c r="U92" s="51"/>
      <c r="V92" t="str">
        <f t="shared" si="18"/>
        <v/>
      </c>
      <c r="W92">
        <f t="shared" si="18"/>
        <v>1</v>
      </c>
      <c r="X92" s="41">
        <f t="shared" si="16"/>
        <v>164153.44346633548</v>
      </c>
      <c r="Y92" s="42">
        <f t="shared" si="17"/>
        <v>9.2160167298690143E-2</v>
      </c>
      <c r="Z92" t="str">
        <f t="shared" si="11"/>
        <v/>
      </c>
      <c r="AA92">
        <f t="shared" si="12"/>
        <v>-4390.9161996214025</v>
      </c>
    </row>
    <row r="93" spans="2:27" x14ac:dyDescent="0.2">
      <c r="B93" s="40">
        <v>85</v>
      </c>
      <c r="C93" s="46">
        <f t="shared" si="10"/>
        <v>144634.11845420054</v>
      </c>
      <c r="D93" s="46"/>
      <c r="E93" s="45">
        <v>2019</v>
      </c>
      <c r="F93" s="8">
        <v>43889</v>
      </c>
      <c r="G93" s="40" t="s">
        <v>4</v>
      </c>
      <c r="H93" s="47">
        <v>126.221</v>
      </c>
      <c r="I93" s="47"/>
      <c r="J93" s="40">
        <v>33</v>
      </c>
      <c r="K93" s="48">
        <f t="shared" si="13"/>
        <v>4339.0235536260161</v>
      </c>
      <c r="L93" s="49"/>
      <c r="M93" s="6">
        <f>IF(J93="","",(K93/J93)/LOOKUP(RIGHT($D$2,3),定数!$A$6:$A$13,定数!$B$6:$B$13))</f>
        <v>1.314855622310914</v>
      </c>
      <c r="N93" s="45">
        <v>2019</v>
      </c>
      <c r="O93" s="8">
        <v>43889</v>
      </c>
      <c r="P93" s="47">
        <v>126.64100000000001</v>
      </c>
      <c r="Q93" s="47"/>
      <c r="R93" s="50">
        <f>IF(P93="","",T93*M93*LOOKUP(RIGHT($D$2,3),定数!$A$6:$A$13,定数!$B$6:$B$13))</f>
        <v>5522.3936137058618</v>
      </c>
      <c r="S93" s="50"/>
      <c r="T93" s="51">
        <f t="shared" si="15"/>
        <v>42.000000000000171</v>
      </c>
      <c r="U93" s="51"/>
      <c r="V93" t="str">
        <f t="shared" si="18"/>
        <v/>
      </c>
      <c r="W93">
        <f t="shared" si="18"/>
        <v>0</v>
      </c>
      <c r="X93" s="41">
        <f t="shared" si="16"/>
        <v>164153.44346633548</v>
      </c>
      <c r="Y93" s="42">
        <f t="shared" si="17"/>
        <v>0.11890901951221</v>
      </c>
      <c r="Z93">
        <f t="shared" si="11"/>
        <v>5522.3936137058618</v>
      </c>
      <c r="AA93" t="str">
        <f t="shared" si="12"/>
        <v/>
      </c>
    </row>
    <row r="94" spans="2:27" x14ac:dyDescent="0.2">
      <c r="B94" s="40">
        <v>86</v>
      </c>
      <c r="C94" s="46">
        <f t="shared" si="10"/>
        <v>150156.51206790638</v>
      </c>
      <c r="D94" s="46"/>
      <c r="E94" s="45">
        <v>2019</v>
      </c>
      <c r="F94" s="8">
        <v>43897</v>
      </c>
      <c r="G94" s="40" t="s">
        <v>3</v>
      </c>
      <c r="H94" s="47">
        <v>126.051</v>
      </c>
      <c r="I94" s="47"/>
      <c r="J94" s="40">
        <v>38</v>
      </c>
      <c r="K94" s="48">
        <f t="shared" si="13"/>
        <v>4504.6953620371914</v>
      </c>
      <c r="L94" s="49"/>
      <c r="M94" s="6">
        <f>IF(J94="","",(K94/J94)/LOOKUP(RIGHT($D$2,3),定数!$A$6:$A$13,定数!$B$6:$B$13))</f>
        <v>1.185446147904524</v>
      </c>
      <c r="N94" s="45">
        <v>2019</v>
      </c>
      <c r="O94" s="8">
        <v>43897</v>
      </c>
      <c r="P94" s="47">
        <v>125.572</v>
      </c>
      <c r="Q94" s="47"/>
      <c r="R94" s="50">
        <f>IF(P94="","",T94*M94*LOOKUP(RIGHT($D$2,3),定数!$A$6:$A$13,定数!$B$6:$B$13))</f>
        <v>5678.287048462661</v>
      </c>
      <c r="S94" s="50"/>
      <c r="T94" s="51">
        <f t="shared" si="15"/>
        <v>47.89999999999992</v>
      </c>
      <c r="U94" s="51"/>
      <c r="V94" t="str">
        <f t="shared" si="18"/>
        <v/>
      </c>
      <c r="W94">
        <f t="shared" si="18"/>
        <v>0</v>
      </c>
      <c r="X94" s="41">
        <f t="shared" si="16"/>
        <v>164153.44346633548</v>
      </c>
      <c r="Y94" s="42">
        <f t="shared" si="17"/>
        <v>8.5267363893585246E-2</v>
      </c>
      <c r="Z94">
        <f t="shared" si="11"/>
        <v>5678.287048462661</v>
      </c>
      <c r="AA94" t="str">
        <f t="shared" si="12"/>
        <v/>
      </c>
    </row>
    <row r="95" spans="2:27" x14ac:dyDescent="0.2">
      <c r="B95" s="40">
        <v>87</v>
      </c>
      <c r="C95" s="46">
        <f t="shared" si="10"/>
        <v>155834.79911636905</v>
      </c>
      <c r="D95" s="46"/>
      <c r="E95" s="45">
        <v>2019</v>
      </c>
      <c r="F95" s="8">
        <v>43903</v>
      </c>
      <c r="G95" s="40" t="s">
        <v>4</v>
      </c>
      <c r="H95" s="47">
        <v>125.824</v>
      </c>
      <c r="I95" s="47"/>
      <c r="J95" s="40">
        <v>75</v>
      </c>
      <c r="K95" s="48">
        <f t="shared" si="13"/>
        <v>4675.0439734910715</v>
      </c>
      <c r="L95" s="49"/>
      <c r="M95" s="6">
        <f>IF(J95="","",(K95/J95)/LOOKUP(RIGHT($D$2,3),定数!$A$6:$A$13,定数!$B$6:$B$13))</f>
        <v>0.6233391964654762</v>
      </c>
      <c r="N95" s="45">
        <v>2019</v>
      </c>
      <c r="O95" s="8">
        <v>43910</v>
      </c>
      <c r="P95" s="47">
        <v>126.782</v>
      </c>
      <c r="Q95" s="47"/>
      <c r="R95" s="50">
        <f>IF(P95="","",T95*M95*LOOKUP(RIGHT($D$2,3),定数!$A$6:$A$13,定数!$B$6:$B$13))</f>
        <v>5971.5895021392516</v>
      </c>
      <c r="S95" s="50"/>
      <c r="T95" s="51">
        <f t="shared" si="15"/>
        <v>95.799999999999841</v>
      </c>
      <c r="U95" s="51"/>
      <c r="V95" t="str">
        <f t="shared" si="18"/>
        <v/>
      </c>
      <c r="W95">
        <f t="shared" si="18"/>
        <v>0</v>
      </c>
      <c r="X95" s="41">
        <f t="shared" si="16"/>
        <v>164153.44346633548</v>
      </c>
      <c r="Y95" s="42">
        <f t="shared" si="17"/>
        <v>5.0676027101876908E-2</v>
      </c>
      <c r="Z95">
        <f t="shared" si="11"/>
        <v>5971.5895021392516</v>
      </c>
      <c r="AA95" t="str">
        <f t="shared" si="12"/>
        <v/>
      </c>
    </row>
    <row r="96" spans="2:27" x14ac:dyDescent="0.2">
      <c r="B96" s="40">
        <v>88</v>
      </c>
      <c r="C96" s="46">
        <f t="shared" si="10"/>
        <v>161806.3886185083</v>
      </c>
      <c r="D96" s="46"/>
      <c r="E96" s="45">
        <v>2019</v>
      </c>
      <c r="F96" s="8">
        <v>43904</v>
      </c>
      <c r="G96" s="40" t="s">
        <v>4</v>
      </c>
      <c r="H96" s="47">
        <v>126.029</v>
      </c>
      <c r="I96" s="47"/>
      <c r="J96" s="40">
        <v>39</v>
      </c>
      <c r="K96" s="48">
        <f t="shared" si="13"/>
        <v>4854.191658555249</v>
      </c>
      <c r="L96" s="49"/>
      <c r="M96" s="6">
        <f>IF(J96="","",(K96/J96)/LOOKUP(RIGHT($D$2,3),定数!$A$6:$A$13,定数!$B$6:$B$13))</f>
        <v>1.2446645278346793</v>
      </c>
      <c r="N96" s="45">
        <v>2019</v>
      </c>
      <c r="O96" s="8">
        <v>43904</v>
      </c>
      <c r="P96" s="47">
        <v>126.52500000000001</v>
      </c>
      <c r="Q96" s="47"/>
      <c r="R96" s="50">
        <f>IF(P96="","",T96*M96*LOOKUP(RIGHT($D$2,3),定数!$A$6:$A$13,定数!$B$6:$B$13))</f>
        <v>6173.5360580601255</v>
      </c>
      <c r="S96" s="50"/>
      <c r="T96" s="51">
        <f t="shared" si="15"/>
        <v>49.600000000000932</v>
      </c>
      <c r="U96" s="51"/>
      <c r="V96" t="str">
        <f t="shared" si="18"/>
        <v/>
      </c>
      <c r="W96">
        <f t="shared" si="18"/>
        <v>0</v>
      </c>
      <c r="X96" s="41">
        <f t="shared" si="16"/>
        <v>164153.44346633548</v>
      </c>
      <c r="Y96" s="42">
        <f t="shared" si="17"/>
        <v>1.4297932460420881E-2</v>
      </c>
      <c r="Z96">
        <f t="shared" si="11"/>
        <v>6173.5360580601255</v>
      </c>
      <c r="AA96" t="str">
        <f t="shared" si="12"/>
        <v/>
      </c>
    </row>
    <row r="97" spans="2:27" x14ac:dyDescent="0.2">
      <c r="B97" s="40">
        <v>89</v>
      </c>
      <c r="C97" s="46">
        <f t="shared" si="10"/>
        <v>167979.92467656842</v>
      </c>
      <c r="D97" s="46"/>
      <c r="E97" s="45">
        <v>2019</v>
      </c>
      <c r="F97" s="8">
        <v>43915</v>
      </c>
      <c r="G97" s="40" t="s">
        <v>3</v>
      </c>
      <c r="H97" s="47">
        <v>124.349</v>
      </c>
      <c r="I97" s="47"/>
      <c r="J97" s="40">
        <v>47</v>
      </c>
      <c r="K97" s="48">
        <f t="shared" si="13"/>
        <v>5039.3977402970522</v>
      </c>
      <c r="L97" s="49"/>
      <c r="M97" s="6">
        <f>IF(J97="","",(K97/J97)/LOOKUP(RIGHT($D$2,3),定数!$A$6:$A$13,定数!$B$6:$B$13))</f>
        <v>1.0722122851695857</v>
      </c>
      <c r="N97" s="45">
        <v>2019</v>
      </c>
      <c r="O97" s="8">
        <v>43916</v>
      </c>
      <c r="P97" s="47">
        <v>124.82</v>
      </c>
      <c r="Q97" s="47"/>
      <c r="R97" s="50">
        <f>IF(P97="","",T97*M97*LOOKUP(RIGHT($D$2,3),定数!$A$6:$A$13,定数!$B$6:$B$13))</f>
        <v>-5050.119863148635</v>
      </c>
      <c r="S97" s="50"/>
      <c r="T97" s="51">
        <f t="shared" si="15"/>
        <v>-47.099999999998943</v>
      </c>
      <c r="U97" s="51"/>
      <c r="V97" t="str">
        <f t="shared" si="18"/>
        <v/>
      </c>
      <c r="W97">
        <f t="shared" si="18"/>
        <v>1</v>
      </c>
      <c r="X97" s="41">
        <f t="shared" si="16"/>
        <v>167979.92467656842</v>
      </c>
      <c r="Y97" s="42">
        <f t="shared" si="17"/>
        <v>0</v>
      </c>
      <c r="Z97" t="str">
        <f t="shared" si="11"/>
        <v/>
      </c>
      <c r="AA97">
        <f t="shared" si="12"/>
        <v>-5050.119863148635</v>
      </c>
    </row>
    <row r="98" spans="2:27" x14ac:dyDescent="0.2">
      <c r="B98" s="40">
        <v>90</v>
      </c>
      <c r="C98" s="46">
        <f t="shared" si="10"/>
        <v>162929.80481341979</v>
      </c>
      <c r="D98" s="46"/>
      <c r="E98" s="45">
        <v>2019</v>
      </c>
      <c r="F98" s="8">
        <v>43945</v>
      </c>
      <c r="G98" s="40" t="s">
        <v>3</v>
      </c>
      <c r="H98" s="47">
        <v>125.172</v>
      </c>
      <c r="I98" s="47"/>
      <c r="J98" s="40">
        <v>40</v>
      </c>
      <c r="K98" s="48">
        <f t="shared" si="13"/>
        <v>4887.8941444025932</v>
      </c>
      <c r="L98" s="49"/>
      <c r="M98" s="6">
        <f>IF(J98="","",(K98/J98)/LOOKUP(RIGHT($D$2,3),定数!$A$6:$A$13,定数!$B$6:$B$13))</f>
        <v>1.2219735361006483</v>
      </c>
      <c r="N98" s="45">
        <v>2019</v>
      </c>
      <c r="O98" s="8">
        <v>43946</v>
      </c>
      <c r="P98" s="47">
        <v>124.65900000000001</v>
      </c>
      <c r="Q98" s="47"/>
      <c r="R98" s="50">
        <f>IF(P98="","",T98*M98*LOOKUP(RIGHT($D$2,3),定数!$A$6:$A$13,定数!$B$6:$B$13))</f>
        <v>6268.7242401962158</v>
      </c>
      <c r="S98" s="50"/>
      <c r="T98" s="51">
        <f t="shared" si="15"/>
        <v>51.299999999999102</v>
      </c>
      <c r="U98" s="51"/>
      <c r="V98" t="str">
        <f t="shared" si="18"/>
        <v/>
      </c>
      <c r="W98">
        <f t="shared" si="18"/>
        <v>0</v>
      </c>
      <c r="X98" s="41">
        <f t="shared" si="16"/>
        <v>167979.92467656842</v>
      </c>
      <c r="Y98" s="42">
        <f t="shared" si="17"/>
        <v>3.006382978723332E-2</v>
      </c>
      <c r="Z98">
        <f t="shared" si="11"/>
        <v>6268.7242401962158</v>
      </c>
      <c r="AA98" t="str">
        <f t="shared" si="12"/>
        <v/>
      </c>
    </row>
    <row r="99" spans="2:27" x14ac:dyDescent="0.2">
      <c r="B99" s="40">
        <v>91</v>
      </c>
      <c r="C99" s="46">
        <f t="shared" si="10"/>
        <v>169198.52905361602</v>
      </c>
      <c r="D99" s="46"/>
      <c r="E99" s="45">
        <v>2019</v>
      </c>
      <c r="F99" s="8">
        <v>43952</v>
      </c>
      <c r="G99" s="40" t="s">
        <v>4</v>
      </c>
      <c r="H99" s="47">
        <v>125.089</v>
      </c>
      <c r="I99" s="47"/>
      <c r="J99" s="40">
        <v>35</v>
      </c>
      <c r="K99" s="48">
        <f t="shared" si="13"/>
        <v>5075.9558716084803</v>
      </c>
      <c r="L99" s="49"/>
      <c r="M99" s="6">
        <f>IF(J99="","",(K99/J99)/LOOKUP(RIGHT($D$2,3),定数!$A$6:$A$13,定数!$B$6:$B$13))</f>
        <v>1.4502731061738516</v>
      </c>
      <c r="N99" s="45">
        <v>2019</v>
      </c>
      <c r="O99" s="8">
        <v>43952</v>
      </c>
      <c r="P99" s="47">
        <v>124.744</v>
      </c>
      <c r="Q99" s="47"/>
      <c r="R99" s="50">
        <f>IF(P99="","",T99*M99*LOOKUP(RIGHT($D$2,3),定数!$A$6:$A$13,定数!$B$6:$B$13))</f>
        <v>-5003.4422162997716</v>
      </c>
      <c r="S99" s="50"/>
      <c r="T99" s="51">
        <f t="shared" si="15"/>
        <v>-34.499999999999886</v>
      </c>
      <c r="U99" s="51"/>
      <c r="V99" t="str">
        <f t="shared" si="18"/>
        <v/>
      </c>
      <c r="W99">
        <f t="shared" si="18"/>
        <v>1</v>
      </c>
      <c r="X99" s="41">
        <f t="shared" si="16"/>
        <v>169198.52905361602</v>
      </c>
      <c r="Y99" s="42">
        <f t="shared" si="17"/>
        <v>0</v>
      </c>
      <c r="Z99" t="str">
        <f t="shared" si="11"/>
        <v/>
      </c>
      <c r="AA99">
        <f t="shared" si="12"/>
        <v>-5003.4422162997716</v>
      </c>
    </row>
    <row r="100" spans="2:27" x14ac:dyDescent="0.2">
      <c r="B100" s="40">
        <v>92</v>
      </c>
      <c r="C100" s="46">
        <f t="shared" si="10"/>
        <v>164195.08683731625</v>
      </c>
      <c r="D100" s="46"/>
      <c r="E100" s="45">
        <v>2019</v>
      </c>
      <c r="F100" s="8">
        <v>43958</v>
      </c>
      <c r="G100" s="40" t="s">
        <v>3</v>
      </c>
      <c r="H100" s="47">
        <v>123.779</v>
      </c>
      <c r="I100" s="47"/>
      <c r="J100" s="40">
        <v>47</v>
      </c>
      <c r="K100" s="48">
        <f t="shared" si="13"/>
        <v>4925.8526051194876</v>
      </c>
      <c r="L100" s="49"/>
      <c r="M100" s="6">
        <f>IF(J100="","",(K100/J100)/LOOKUP(RIGHT($D$2,3),定数!$A$6:$A$13,定数!$B$6:$B$13))</f>
        <v>1.0480537457701038</v>
      </c>
      <c r="N100" s="45">
        <v>2019</v>
      </c>
      <c r="O100" s="8">
        <v>43958</v>
      </c>
      <c r="P100" s="47">
        <v>123.18</v>
      </c>
      <c r="Q100" s="47"/>
      <c r="R100" s="50">
        <f>IF(P100="","",T100*M100*LOOKUP(RIGHT($D$2,3),定数!$A$6:$A$13,定数!$B$6:$B$13))</f>
        <v>6277.8419371628115</v>
      </c>
      <c r="S100" s="50"/>
      <c r="T100" s="51">
        <f t="shared" si="15"/>
        <v>59.899999999998954</v>
      </c>
      <c r="U100" s="51"/>
      <c r="V100" t="str">
        <f t="shared" si="18"/>
        <v/>
      </c>
      <c r="W100">
        <f t="shared" si="18"/>
        <v>0</v>
      </c>
      <c r="X100" s="41">
        <f t="shared" si="16"/>
        <v>169198.52905361602</v>
      </c>
      <c r="Y100" s="42">
        <f t="shared" si="17"/>
        <v>2.9571428571428471E-2</v>
      </c>
      <c r="Z100">
        <f t="shared" si="11"/>
        <v>6277.8419371628115</v>
      </c>
      <c r="AA100" t="str">
        <f t="shared" si="12"/>
        <v/>
      </c>
    </row>
    <row r="101" spans="2:27" x14ac:dyDescent="0.2">
      <c r="B101" s="40">
        <v>93</v>
      </c>
      <c r="C101" s="46">
        <f t="shared" si="10"/>
        <v>170472.92877447908</v>
      </c>
      <c r="D101" s="46"/>
      <c r="E101" s="45">
        <v>2019</v>
      </c>
      <c r="F101" s="8">
        <v>43960</v>
      </c>
      <c r="G101" s="40" t="s">
        <v>3</v>
      </c>
      <c r="H101" s="47">
        <v>123.108</v>
      </c>
      <c r="I101" s="47"/>
      <c r="J101" s="40">
        <v>41</v>
      </c>
      <c r="K101" s="48">
        <f t="shared" si="13"/>
        <v>5114.1878632343723</v>
      </c>
      <c r="L101" s="49"/>
      <c r="M101" s="6">
        <f>IF(J101="","",(K101/J101)/LOOKUP(RIGHT($D$2,3),定数!$A$6:$A$13,定数!$B$6:$B$13))</f>
        <v>1.2473628934717982</v>
      </c>
      <c r="N101" s="45">
        <v>2019</v>
      </c>
      <c r="O101" s="8">
        <v>43960</v>
      </c>
      <c r="P101" s="47">
        <v>122.587</v>
      </c>
      <c r="Q101" s="47"/>
      <c r="R101" s="50">
        <f>IF(P101="","",T101*M101*LOOKUP(RIGHT($D$2,3),定数!$A$6:$A$13,定数!$B$6:$B$13))</f>
        <v>6498.7606749880779</v>
      </c>
      <c r="S101" s="50"/>
      <c r="T101" s="51">
        <f t="shared" si="15"/>
        <v>52.10000000000008</v>
      </c>
      <c r="U101" s="51"/>
      <c r="V101" t="str">
        <f t="shared" si="18"/>
        <v/>
      </c>
      <c r="W101">
        <f t="shared" si="18"/>
        <v>0</v>
      </c>
      <c r="X101" s="41">
        <f t="shared" si="16"/>
        <v>170472.92877447908</v>
      </c>
      <c r="Y101" s="42">
        <f t="shared" si="17"/>
        <v>0</v>
      </c>
      <c r="Z101">
        <f t="shared" si="11"/>
        <v>6498.7606749880779</v>
      </c>
      <c r="AA101" t="str">
        <f t="shared" si="12"/>
        <v/>
      </c>
    </row>
    <row r="102" spans="2:27" x14ac:dyDescent="0.2">
      <c r="B102" s="40">
        <v>94</v>
      </c>
      <c r="C102" s="46">
        <f t="shared" si="10"/>
        <v>176971.68944946714</v>
      </c>
      <c r="D102" s="46"/>
      <c r="E102" s="45">
        <v>2019</v>
      </c>
      <c r="F102" s="8">
        <v>43966</v>
      </c>
      <c r="G102" s="40" t="s">
        <v>3</v>
      </c>
      <c r="H102" s="47">
        <v>122.747</v>
      </c>
      <c r="I102" s="47"/>
      <c r="J102" s="40">
        <v>27</v>
      </c>
      <c r="K102" s="48">
        <f t="shared" si="13"/>
        <v>5309.1506834840138</v>
      </c>
      <c r="L102" s="49"/>
      <c r="M102" s="6">
        <f>IF(J102="","",(K102/J102)/LOOKUP(RIGHT($D$2,3),定数!$A$6:$A$13,定数!$B$6:$B$13))</f>
        <v>1.9663521049940791</v>
      </c>
      <c r="N102" s="45">
        <v>2019</v>
      </c>
      <c r="O102" s="8">
        <v>43966</v>
      </c>
      <c r="P102" s="47">
        <v>122.399</v>
      </c>
      <c r="Q102" s="47"/>
      <c r="R102" s="50">
        <f>IF(P102="","",T102*M102*LOOKUP(RIGHT($D$2,3),定数!$A$6:$A$13,定数!$B$6:$B$13))</f>
        <v>6842.9053253793754</v>
      </c>
      <c r="S102" s="50"/>
      <c r="T102" s="51">
        <f t="shared" si="15"/>
        <v>34.799999999999898</v>
      </c>
      <c r="U102" s="51"/>
      <c r="V102" t="str">
        <f t="shared" si="18"/>
        <v/>
      </c>
      <c r="W102">
        <f t="shared" si="18"/>
        <v>0</v>
      </c>
      <c r="X102" s="41">
        <f t="shared" si="16"/>
        <v>176971.68944946714</v>
      </c>
      <c r="Y102" s="42">
        <f t="shared" si="17"/>
        <v>0</v>
      </c>
      <c r="Z102">
        <f t="shared" si="11"/>
        <v>6842.9053253793754</v>
      </c>
      <c r="AA102" t="str">
        <f t="shared" si="12"/>
        <v/>
      </c>
    </row>
    <row r="103" spans="2:27" x14ac:dyDescent="0.2">
      <c r="B103" s="40">
        <v>95</v>
      </c>
      <c r="C103" s="46">
        <f t="shared" si="10"/>
        <v>183814.59477484651</v>
      </c>
      <c r="D103" s="46"/>
      <c r="E103" s="45">
        <v>2019</v>
      </c>
      <c r="F103" s="8">
        <v>43966</v>
      </c>
      <c r="G103" s="40" t="s">
        <v>3</v>
      </c>
      <c r="H103" s="47">
        <v>122.669</v>
      </c>
      <c r="I103" s="47"/>
      <c r="J103" s="40">
        <v>32</v>
      </c>
      <c r="K103" s="48">
        <f t="shared" si="13"/>
        <v>5514.437843245395</v>
      </c>
      <c r="L103" s="49"/>
      <c r="M103" s="6">
        <f>IF(J103="","",(K103/J103)/LOOKUP(RIGHT($D$2,3),定数!$A$6:$A$13,定数!$B$6:$B$13))</f>
        <v>1.7232618260141859</v>
      </c>
      <c r="N103" s="45">
        <v>2019</v>
      </c>
      <c r="O103" s="8">
        <v>43966</v>
      </c>
      <c r="P103" s="47">
        <v>122.264</v>
      </c>
      <c r="Q103" s="47"/>
      <c r="R103" s="50">
        <f>IF(P103="","",T103*M103*LOOKUP(RIGHT($D$2,3),定数!$A$6:$A$13,定数!$B$6:$B$13))</f>
        <v>6979.2103953574724</v>
      </c>
      <c r="S103" s="50"/>
      <c r="T103" s="51">
        <f t="shared" si="15"/>
        <v>40.500000000000114</v>
      </c>
      <c r="U103" s="51"/>
      <c r="V103" t="str">
        <f t="shared" si="18"/>
        <v/>
      </c>
      <c r="W103">
        <f t="shared" si="18"/>
        <v>0</v>
      </c>
      <c r="X103" s="41">
        <f t="shared" si="16"/>
        <v>183814.59477484651</v>
      </c>
      <c r="Y103" s="42">
        <f t="shared" si="17"/>
        <v>0</v>
      </c>
      <c r="Z103">
        <f t="shared" si="11"/>
        <v>6979.2103953574724</v>
      </c>
      <c r="AA103" t="str">
        <f t="shared" si="12"/>
        <v/>
      </c>
    </row>
    <row r="104" spans="2:27" x14ac:dyDescent="0.2">
      <c r="B104" s="40">
        <v>96</v>
      </c>
      <c r="C104" s="46">
        <f t="shared" si="10"/>
        <v>190793.805170204</v>
      </c>
      <c r="D104" s="46"/>
      <c r="E104" s="45">
        <v>2019</v>
      </c>
      <c r="F104" s="8">
        <v>43968</v>
      </c>
      <c r="G104" s="40" t="s">
        <v>4</v>
      </c>
      <c r="H104" s="92">
        <v>122.901</v>
      </c>
      <c r="I104" s="92"/>
      <c r="J104" s="40">
        <v>26</v>
      </c>
      <c r="K104" s="48">
        <f t="shared" si="13"/>
        <v>5723.8141551061199</v>
      </c>
      <c r="L104" s="49"/>
      <c r="M104" s="6">
        <f>IF(J104="","",(K104/J104)/LOOKUP(RIGHT($D$2,3),定数!$A$6:$A$13,定数!$B$6:$B$13))</f>
        <v>2.2014669827331228</v>
      </c>
      <c r="N104" s="45">
        <v>2019</v>
      </c>
      <c r="O104" s="8">
        <v>43968</v>
      </c>
      <c r="P104" s="47">
        <v>122.63800000000001</v>
      </c>
      <c r="Q104" s="47"/>
      <c r="R104" s="50">
        <f>IF(P104="","",T104*M104*LOOKUP(RIGHT($D$2,3),定数!$A$6:$A$13,定数!$B$6:$B$13))</f>
        <v>-5789.8581645879158</v>
      </c>
      <c r="S104" s="50"/>
      <c r="T104" s="51">
        <f t="shared" si="15"/>
        <v>-26.299999999999102</v>
      </c>
      <c r="U104" s="51"/>
      <c r="V104" t="str">
        <f t="shared" si="18"/>
        <v/>
      </c>
      <c r="W104">
        <f t="shared" si="18"/>
        <v>1</v>
      </c>
      <c r="X104" s="41">
        <f t="shared" si="16"/>
        <v>190793.805170204</v>
      </c>
      <c r="Y104" s="42">
        <f t="shared" si="17"/>
        <v>0</v>
      </c>
      <c r="Z104" t="str">
        <f t="shared" si="11"/>
        <v/>
      </c>
      <c r="AA104">
        <f t="shared" si="12"/>
        <v>-5789.8581645879158</v>
      </c>
    </row>
    <row r="105" spans="2:27" x14ac:dyDescent="0.2">
      <c r="B105" s="40">
        <v>97</v>
      </c>
      <c r="C105" s="46">
        <f t="shared" si="10"/>
        <v>185003.94700561609</v>
      </c>
      <c r="D105" s="46"/>
      <c r="E105" s="45">
        <v>2019</v>
      </c>
      <c r="F105" s="8">
        <v>43974</v>
      </c>
      <c r="G105" s="40" t="s">
        <v>3</v>
      </c>
      <c r="H105" s="92">
        <v>122.617</v>
      </c>
      <c r="I105" s="92"/>
      <c r="J105" s="40">
        <v>43</v>
      </c>
      <c r="K105" s="48">
        <f t="shared" si="13"/>
        <v>5550.118410168483</v>
      </c>
      <c r="L105" s="49"/>
      <c r="M105" s="6">
        <f>IF(J105="","",(K105/J105)/LOOKUP(RIGHT($D$2,3),定数!$A$6:$A$13,定数!$B$6:$B$13))</f>
        <v>1.2907252116670889</v>
      </c>
      <c r="N105" s="45">
        <v>2019</v>
      </c>
      <c r="O105" s="8">
        <v>43979</v>
      </c>
      <c r="P105" s="47">
        <v>122.07</v>
      </c>
      <c r="Q105" s="47"/>
      <c r="R105" s="50">
        <f>IF(P105="","",T105*M105*LOOKUP(RIGHT($D$2,3),定数!$A$6:$A$13,定数!$B$6:$B$13))</f>
        <v>7060.2669078191211</v>
      </c>
      <c r="S105" s="50"/>
      <c r="T105" s="51">
        <f t="shared" si="15"/>
        <v>54.700000000001125</v>
      </c>
      <c r="U105" s="51"/>
      <c r="V105" t="str">
        <f t="shared" si="18"/>
        <v/>
      </c>
      <c r="W105">
        <f t="shared" si="18"/>
        <v>0</v>
      </c>
      <c r="X105" s="41">
        <f t="shared" si="16"/>
        <v>190793.805170204</v>
      </c>
      <c r="Y105" s="42">
        <f t="shared" si="17"/>
        <v>3.034615384615269E-2</v>
      </c>
      <c r="Z105">
        <f t="shared" si="11"/>
        <v>7060.2669078191211</v>
      </c>
      <c r="AA105" t="str">
        <f t="shared" si="12"/>
        <v/>
      </c>
    </row>
    <row r="106" spans="2:27" x14ac:dyDescent="0.2">
      <c r="B106" s="40">
        <v>98</v>
      </c>
      <c r="C106" s="46">
        <f t="shared" si="10"/>
        <v>192064.2139134352</v>
      </c>
      <c r="D106" s="46"/>
      <c r="E106" s="45">
        <v>2019</v>
      </c>
      <c r="F106" s="8">
        <v>43982</v>
      </c>
      <c r="G106" s="40" t="s">
        <v>3</v>
      </c>
      <c r="H106" s="47">
        <v>121.902</v>
      </c>
      <c r="I106" s="47"/>
      <c r="J106" s="40">
        <v>36</v>
      </c>
      <c r="K106" s="48">
        <f t="shared" si="13"/>
        <v>5761.9264174030559</v>
      </c>
      <c r="L106" s="49"/>
      <c r="M106" s="6">
        <f>IF(J106="","",(K106/J106)/LOOKUP(RIGHT($D$2,3),定数!$A$6:$A$13,定数!$B$6:$B$13))</f>
        <v>1.6005351159452934</v>
      </c>
      <c r="N106" s="45">
        <v>2019</v>
      </c>
      <c r="O106" s="8">
        <v>43982</v>
      </c>
      <c r="P106" s="47">
        <v>121.449</v>
      </c>
      <c r="Q106" s="47"/>
      <c r="R106" s="50">
        <f>IF(P106="","",T106*M106*LOOKUP(RIGHT($D$2,3),定数!$A$6:$A$13,定数!$B$6:$B$13))</f>
        <v>7250.4240752322257</v>
      </c>
      <c r="S106" s="50"/>
      <c r="T106" s="51">
        <f t="shared" si="15"/>
        <v>45.300000000000296</v>
      </c>
      <c r="U106" s="51"/>
      <c r="V106" t="str">
        <f t="shared" si="18"/>
        <v/>
      </c>
      <c r="W106">
        <f t="shared" si="18"/>
        <v>0</v>
      </c>
      <c r="X106" s="41">
        <f t="shared" si="16"/>
        <v>192064.2139134352</v>
      </c>
      <c r="Y106" s="42">
        <f t="shared" si="17"/>
        <v>0</v>
      </c>
      <c r="Z106">
        <f t="shared" si="11"/>
        <v>7250.4240752322257</v>
      </c>
      <c r="AA106" t="str">
        <f t="shared" si="12"/>
        <v/>
      </c>
    </row>
    <row r="107" spans="2:27" x14ac:dyDescent="0.2">
      <c r="B107" s="40">
        <v>99</v>
      </c>
      <c r="C107" s="46">
        <f t="shared" si="10"/>
        <v>199314.63798866744</v>
      </c>
      <c r="D107" s="46"/>
      <c r="E107" s="45">
        <v>2019</v>
      </c>
      <c r="F107" s="8">
        <v>43987</v>
      </c>
      <c r="G107" s="40" t="s">
        <v>4</v>
      </c>
      <c r="H107" s="47">
        <v>121.78400000000001</v>
      </c>
      <c r="I107" s="47"/>
      <c r="J107" s="40">
        <v>35</v>
      </c>
      <c r="K107" s="48">
        <f t="shared" si="13"/>
        <v>5979.4391396600231</v>
      </c>
      <c r="L107" s="49"/>
      <c r="M107" s="6">
        <f>IF(J107="","",(K107/J107)/LOOKUP(RIGHT($D$2,3),定数!$A$6:$A$13,定数!$B$6:$B$13))</f>
        <v>1.7084111827600066</v>
      </c>
      <c r="N107" s="45">
        <v>2019</v>
      </c>
      <c r="O107" s="8">
        <v>43987</v>
      </c>
      <c r="P107" s="47">
        <v>122.223</v>
      </c>
      <c r="Q107" s="47"/>
      <c r="R107" s="50">
        <f>IF(P107="","",T107*M107*LOOKUP(RIGHT($D$2,3),定数!$A$6:$A$13,定数!$B$6:$B$13))</f>
        <v>7499.925092316309</v>
      </c>
      <c r="S107" s="50"/>
      <c r="T107" s="51">
        <f t="shared" si="15"/>
        <v>43.899999999999295</v>
      </c>
      <c r="U107" s="51"/>
      <c r="V107" t="str">
        <f>IF(S107&lt;&gt;"",IF(S107&lt;0,1+V106,0),"")</f>
        <v/>
      </c>
      <c r="W107">
        <f>IF(T107&lt;&gt;"",IF(T107&lt;0,1+W106,0),"")</f>
        <v>0</v>
      </c>
      <c r="X107" s="41">
        <f t="shared" si="16"/>
        <v>199314.63798866744</v>
      </c>
      <c r="Y107" s="42">
        <f t="shared" si="17"/>
        <v>0</v>
      </c>
      <c r="Z107">
        <f t="shared" si="11"/>
        <v>7499.925092316309</v>
      </c>
      <c r="AA107" t="str">
        <f t="shared" si="12"/>
        <v/>
      </c>
    </row>
    <row r="108" spans="2:27" x14ac:dyDescent="0.2">
      <c r="B108" s="40">
        <v>100</v>
      </c>
      <c r="C108" s="46">
        <f t="shared" si="10"/>
        <v>206814.56308098376</v>
      </c>
      <c r="D108" s="46"/>
      <c r="E108" s="45">
        <v>2019</v>
      </c>
      <c r="F108" s="8">
        <v>43994</v>
      </c>
      <c r="G108" s="40" t="s">
        <v>3</v>
      </c>
      <c r="H108" s="92">
        <v>122.52</v>
      </c>
      <c r="I108" s="92"/>
      <c r="J108" s="40">
        <v>31</v>
      </c>
      <c r="K108" s="48">
        <f t="shared" si="13"/>
        <v>6204.4368924295122</v>
      </c>
      <c r="L108" s="49"/>
      <c r="M108" s="6">
        <f>IF(J108="","",(K108/J108)/LOOKUP(RIGHT($D$2,3),定数!$A$6:$A$13,定数!$B$6:$B$13))</f>
        <v>2.001431255622423</v>
      </c>
      <c r="N108" s="45">
        <v>2019</v>
      </c>
      <c r="O108" s="8">
        <v>43996</v>
      </c>
      <c r="P108" s="47">
        <v>122.12</v>
      </c>
      <c r="Q108" s="47"/>
      <c r="R108" s="50">
        <f>IF(P108="","",T108*M108*LOOKUP(RIGHT($D$2,3),定数!$A$6:$A$13,定数!$B$6:$B$13))</f>
        <v>8005.7250224895215</v>
      </c>
      <c r="S108" s="50"/>
      <c r="T108" s="51">
        <f t="shared" si="15"/>
        <v>39.999999999999147</v>
      </c>
      <c r="U108" s="51"/>
      <c r="V108" t="str">
        <f>IF(S108&lt;&gt;"",IF(S108&lt;0,1+V107,0),"")</f>
        <v/>
      </c>
      <c r="W108">
        <f>IF(T108&lt;&gt;"",IF(T108&lt;0,1+W107,0),"")</f>
        <v>0</v>
      </c>
      <c r="X108" s="41">
        <f t="shared" si="16"/>
        <v>206814.56308098376</v>
      </c>
      <c r="Y108" s="42">
        <f t="shared" si="17"/>
        <v>0</v>
      </c>
      <c r="Z108">
        <f t="shared" si="11"/>
        <v>8005.7250224895215</v>
      </c>
      <c r="AA108" t="str">
        <f t="shared" si="12"/>
        <v/>
      </c>
    </row>
    <row r="109" spans="2:27" x14ac:dyDescent="0.2">
      <c r="B109" s="1"/>
      <c r="C109" s="1"/>
      <c r="D109" s="1"/>
      <c r="E109" s="1"/>
      <c r="F109" s="1"/>
      <c r="G109" s="1"/>
      <c r="H109" s="1"/>
      <c r="I109" s="1"/>
      <c r="J109" s="1"/>
      <c r="K109" s="1"/>
      <c r="L109" s="1"/>
      <c r="M109" s="1"/>
      <c r="N109" s="1"/>
      <c r="O109" s="1"/>
      <c r="P109" s="1"/>
      <c r="Q109" s="1"/>
      <c r="U109" s="22"/>
      <c r="V109"/>
    </row>
  </sheetData>
  <mergeCells count="635">
    <mergeCell ref="J2:K2"/>
    <mergeCell ref="L2:M2"/>
    <mergeCell ref="N2:O2"/>
    <mergeCell ref="P2:Q2"/>
    <mergeCell ref="B3:C3"/>
    <mergeCell ref="D3:I3"/>
    <mergeCell ref="J3:K3"/>
    <mergeCell ref="L3:Q3"/>
    <mergeCell ref="B2:C2"/>
    <mergeCell ref="D2:E2"/>
    <mergeCell ref="F2:G2"/>
    <mergeCell ref="H2:I2"/>
    <mergeCell ref="B4:C4"/>
    <mergeCell ref="D4:E4"/>
    <mergeCell ref="F4:G4"/>
    <mergeCell ref="H4:I4"/>
    <mergeCell ref="J4:K4"/>
    <mergeCell ref="L4:M4"/>
    <mergeCell ref="N4:O4"/>
    <mergeCell ref="P4:Q4"/>
    <mergeCell ref="J5:K5"/>
    <mergeCell ref="L5:M5"/>
    <mergeCell ref="P5:Q5"/>
    <mergeCell ref="B7:B8"/>
    <mergeCell ref="C7:D8"/>
    <mergeCell ref="E7:I7"/>
    <mergeCell ref="J7:L7"/>
    <mergeCell ref="M7:M8"/>
    <mergeCell ref="N7:Q7"/>
    <mergeCell ref="R7:U7"/>
    <mergeCell ref="H8:I8"/>
    <mergeCell ref="K8:L8"/>
    <mergeCell ref="P8:Q8"/>
    <mergeCell ref="R8:S8"/>
    <mergeCell ref="T8:U8"/>
    <mergeCell ref="C9:D9"/>
    <mergeCell ref="H9:I9"/>
    <mergeCell ref="K9:L9"/>
    <mergeCell ref="P9:Q9"/>
    <mergeCell ref="R9:S9"/>
    <mergeCell ref="T9:U9"/>
    <mergeCell ref="C10:D10"/>
    <mergeCell ref="H10:I10"/>
    <mergeCell ref="K10:L10"/>
    <mergeCell ref="P10:Q10"/>
    <mergeCell ref="R10:S10"/>
    <mergeCell ref="T10:U10"/>
    <mergeCell ref="C11:D11"/>
    <mergeCell ref="H11:I11"/>
    <mergeCell ref="K11:L11"/>
    <mergeCell ref="P11:Q11"/>
    <mergeCell ref="R11:S11"/>
    <mergeCell ref="T11:U11"/>
    <mergeCell ref="C12:D12"/>
    <mergeCell ref="H12:I12"/>
    <mergeCell ref="K12:L12"/>
    <mergeCell ref="P12:Q12"/>
    <mergeCell ref="R12:S12"/>
    <mergeCell ref="T12:U12"/>
    <mergeCell ref="C13:D13"/>
    <mergeCell ref="H13:I13"/>
    <mergeCell ref="K13:L13"/>
    <mergeCell ref="P13:Q13"/>
    <mergeCell ref="R13:S13"/>
    <mergeCell ref="T13:U13"/>
    <mergeCell ref="C14:D14"/>
    <mergeCell ref="H14:I14"/>
    <mergeCell ref="K14:L14"/>
    <mergeCell ref="P14:Q14"/>
    <mergeCell ref="R14:S14"/>
    <mergeCell ref="T14:U14"/>
    <mergeCell ref="C15:D15"/>
    <mergeCell ref="H15:I15"/>
    <mergeCell ref="K15:L15"/>
    <mergeCell ref="P15:Q15"/>
    <mergeCell ref="R15:S15"/>
    <mergeCell ref="T15:U15"/>
    <mergeCell ref="C16:D16"/>
    <mergeCell ref="H16:I16"/>
    <mergeCell ref="K16:L16"/>
    <mergeCell ref="P16:Q16"/>
    <mergeCell ref="R16:S16"/>
    <mergeCell ref="T16:U16"/>
    <mergeCell ref="C17:D17"/>
    <mergeCell ref="H17:I17"/>
    <mergeCell ref="K17:L17"/>
    <mergeCell ref="P17:Q17"/>
    <mergeCell ref="R17:S17"/>
    <mergeCell ref="T17:U17"/>
    <mergeCell ref="C18:D18"/>
    <mergeCell ref="H18:I18"/>
    <mergeCell ref="K18:L18"/>
    <mergeCell ref="P18:Q18"/>
    <mergeCell ref="R18:S18"/>
    <mergeCell ref="T18:U18"/>
    <mergeCell ref="C19:D19"/>
    <mergeCell ref="H19:I19"/>
    <mergeCell ref="K19:L19"/>
    <mergeCell ref="P19:Q19"/>
    <mergeCell ref="R19:S19"/>
    <mergeCell ref="T19:U19"/>
    <mergeCell ref="C20:D20"/>
    <mergeCell ref="H20:I20"/>
    <mergeCell ref="K20:L20"/>
    <mergeCell ref="P20:Q20"/>
    <mergeCell ref="R20:S20"/>
    <mergeCell ref="T20:U20"/>
    <mergeCell ref="C21:D21"/>
    <mergeCell ref="H21:I21"/>
    <mergeCell ref="K21:L21"/>
    <mergeCell ref="P21:Q21"/>
    <mergeCell ref="R21:S21"/>
    <mergeCell ref="T21:U21"/>
    <mergeCell ref="C22:D22"/>
    <mergeCell ref="H22:I22"/>
    <mergeCell ref="K22:L22"/>
    <mergeCell ref="P22:Q22"/>
    <mergeCell ref="R22:S22"/>
    <mergeCell ref="T22:U22"/>
    <mergeCell ref="C23:D23"/>
    <mergeCell ref="H23:I23"/>
    <mergeCell ref="K23:L23"/>
    <mergeCell ref="P23:Q23"/>
    <mergeCell ref="R23:S23"/>
    <mergeCell ref="T23:U23"/>
    <mergeCell ref="C24:D24"/>
    <mergeCell ref="H24:I24"/>
    <mergeCell ref="K24:L24"/>
    <mergeCell ref="P24:Q24"/>
    <mergeCell ref="R24:S24"/>
    <mergeCell ref="T24:U24"/>
    <mergeCell ref="C25:D25"/>
    <mergeCell ref="H25:I25"/>
    <mergeCell ref="K25:L25"/>
    <mergeCell ref="P25:Q25"/>
    <mergeCell ref="R25:S25"/>
    <mergeCell ref="T25:U25"/>
    <mergeCell ref="C26:D26"/>
    <mergeCell ref="H26:I26"/>
    <mergeCell ref="K26:L26"/>
    <mergeCell ref="P26:Q26"/>
    <mergeCell ref="R26:S26"/>
    <mergeCell ref="T26:U26"/>
    <mergeCell ref="C27:D27"/>
    <mergeCell ref="H27:I27"/>
    <mergeCell ref="K27:L27"/>
    <mergeCell ref="P27:Q27"/>
    <mergeCell ref="R27:S27"/>
    <mergeCell ref="T27:U27"/>
    <mergeCell ref="C28:D28"/>
    <mergeCell ref="H28:I28"/>
    <mergeCell ref="K28:L28"/>
    <mergeCell ref="P28:Q28"/>
    <mergeCell ref="R28:S28"/>
    <mergeCell ref="T28:U28"/>
    <mergeCell ref="C29:D29"/>
    <mergeCell ref="H29:I29"/>
    <mergeCell ref="K29:L29"/>
    <mergeCell ref="P29:Q29"/>
    <mergeCell ref="R29:S29"/>
    <mergeCell ref="T29:U29"/>
    <mergeCell ref="C30:D30"/>
    <mergeCell ref="H30:I30"/>
    <mergeCell ref="K30:L30"/>
    <mergeCell ref="P30:Q30"/>
    <mergeCell ref="R30:S30"/>
    <mergeCell ref="T30:U30"/>
    <mergeCell ref="C31:D31"/>
    <mergeCell ref="H31:I31"/>
    <mergeCell ref="K31:L31"/>
    <mergeCell ref="P31:Q31"/>
    <mergeCell ref="R31:S31"/>
    <mergeCell ref="T31:U31"/>
    <mergeCell ref="C32:D32"/>
    <mergeCell ref="H32:I32"/>
    <mergeCell ref="K32:L32"/>
    <mergeCell ref="P32:Q32"/>
    <mergeCell ref="R32:S32"/>
    <mergeCell ref="T32:U32"/>
    <mergeCell ref="C33:D33"/>
    <mergeCell ref="H33:I33"/>
    <mergeCell ref="K33:L33"/>
    <mergeCell ref="P33:Q33"/>
    <mergeCell ref="R33:S33"/>
    <mergeCell ref="T33:U33"/>
    <mergeCell ref="C34:D34"/>
    <mergeCell ref="H34:I34"/>
    <mergeCell ref="K34:L34"/>
    <mergeCell ref="P34:Q34"/>
    <mergeCell ref="R34:S34"/>
    <mergeCell ref="T34:U34"/>
    <mergeCell ref="C35:D35"/>
    <mergeCell ref="H35:I35"/>
    <mergeCell ref="K35:L35"/>
    <mergeCell ref="P35:Q35"/>
    <mergeCell ref="R35:S35"/>
    <mergeCell ref="T35:U35"/>
    <mergeCell ref="C36:D36"/>
    <mergeCell ref="H36:I36"/>
    <mergeCell ref="K36:L36"/>
    <mergeCell ref="P36:Q36"/>
    <mergeCell ref="R36:S36"/>
    <mergeCell ref="T36:U36"/>
    <mergeCell ref="C37:D37"/>
    <mergeCell ref="H37:I37"/>
    <mergeCell ref="K37:L37"/>
    <mergeCell ref="P37:Q37"/>
    <mergeCell ref="R37:S37"/>
    <mergeCell ref="T37:U37"/>
    <mergeCell ref="C38:D38"/>
    <mergeCell ref="H38:I38"/>
    <mergeCell ref="K38:L38"/>
    <mergeCell ref="P38:Q38"/>
    <mergeCell ref="R38:S38"/>
    <mergeCell ref="T38:U38"/>
    <mergeCell ref="C39:D39"/>
    <mergeCell ref="H39:I39"/>
    <mergeCell ref="K39:L39"/>
    <mergeCell ref="P39:Q39"/>
    <mergeCell ref="R39:S39"/>
    <mergeCell ref="T39:U39"/>
    <mergeCell ref="C40:D40"/>
    <mergeCell ref="H40:I40"/>
    <mergeCell ref="K40:L40"/>
    <mergeCell ref="P40:Q40"/>
    <mergeCell ref="R40:S40"/>
    <mergeCell ref="T40:U40"/>
    <mergeCell ref="C41:D41"/>
    <mergeCell ref="H41:I41"/>
    <mergeCell ref="K41:L41"/>
    <mergeCell ref="P41:Q41"/>
    <mergeCell ref="R41:S41"/>
    <mergeCell ref="T41:U41"/>
    <mergeCell ref="C42:D42"/>
    <mergeCell ref="H42:I42"/>
    <mergeCell ref="K42:L42"/>
    <mergeCell ref="P42:Q42"/>
    <mergeCell ref="R42:S42"/>
    <mergeCell ref="T42:U42"/>
    <mergeCell ref="C43:D43"/>
    <mergeCell ref="H43:I43"/>
    <mergeCell ref="K43:L43"/>
    <mergeCell ref="P43:Q43"/>
    <mergeCell ref="R43:S43"/>
    <mergeCell ref="T43:U43"/>
    <mergeCell ref="C44:D44"/>
    <mergeCell ref="H44:I44"/>
    <mergeCell ref="K44:L44"/>
    <mergeCell ref="P44:Q44"/>
    <mergeCell ref="R44:S44"/>
    <mergeCell ref="T44:U44"/>
    <mergeCell ref="C45:D45"/>
    <mergeCell ref="H45:I45"/>
    <mergeCell ref="K45:L45"/>
    <mergeCell ref="P45:Q45"/>
    <mergeCell ref="R45:S45"/>
    <mergeCell ref="T45:U45"/>
    <mergeCell ref="C46:D46"/>
    <mergeCell ref="H46:I46"/>
    <mergeCell ref="K46:L46"/>
    <mergeCell ref="P46:Q46"/>
    <mergeCell ref="R46:S46"/>
    <mergeCell ref="T46:U46"/>
    <mergeCell ref="C47:D47"/>
    <mergeCell ref="H47:I47"/>
    <mergeCell ref="K47:L47"/>
    <mergeCell ref="P47:Q47"/>
    <mergeCell ref="R47:S47"/>
    <mergeCell ref="T47:U47"/>
    <mergeCell ref="C48:D48"/>
    <mergeCell ref="H48:I48"/>
    <mergeCell ref="K48:L48"/>
    <mergeCell ref="P48:Q48"/>
    <mergeCell ref="R48:S48"/>
    <mergeCell ref="T48:U48"/>
    <mergeCell ref="C49:D49"/>
    <mergeCell ref="H49:I49"/>
    <mergeCell ref="K49:L49"/>
    <mergeCell ref="P49:Q49"/>
    <mergeCell ref="R49:S49"/>
    <mergeCell ref="T49:U49"/>
    <mergeCell ref="C50:D50"/>
    <mergeCell ref="H50:I50"/>
    <mergeCell ref="K50:L50"/>
    <mergeCell ref="P50:Q50"/>
    <mergeCell ref="R50:S50"/>
    <mergeCell ref="T50:U50"/>
    <mergeCell ref="C51:D51"/>
    <mergeCell ref="H51:I51"/>
    <mergeCell ref="K51:L51"/>
    <mergeCell ref="P51:Q51"/>
    <mergeCell ref="R51:S51"/>
    <mergeCell ref="T51:U51"/>
    <mergeCell ref="C52:D52"/>
    <mergeCell ref="H52:I52"/>
    <mergeCell ref="K52:L52"/>
    <mergeCell ref="P52:Q52"/>
    <mergeCell ref="R52:S52"/>
    <mergeCell ref="T52:U52"/>
    <mergeCell ref="C53:D53"/>
    <mergeCell ref="H53:I53"/>
    <mergeCell ref="K53:L53"/>
    <mergeCell ref="P53:Q53"/>
    <mergeCell ref="R53:S53"/>
    <mergeCell ref="T53:U53"/>
    <mergeCell ref="C54:D54"/>
    <mergeCell ref="H54:I54"/>
    <mergeCell ref="K54:L54"/>
    <mergeCell ref="P54:Q54"/>
    <mergeCell ref="R54:S54"/>
    <mergeCell ref="T54:U54"/>
    <mergeCell ref="C55:D55"/>
    <mergeCell ref="H55:I55"/>
    <mergeCell ref="K55:L55"/>
    <mergeCell ref="P55:Q55"/>
    <mergeCell ref="R55:S55"/>
    <mergeCell ref="T55:U55"/>
    <mergeCell ref="C56:D56"/>
    <mergeCell ref="H56:I56"/>
    <mergeCell ref="K56:L56"/>
    <mergeCell ref="P56:Q56"/>
    <mergeCell ref="R56:S56"/>
    <mergeCell ref="T56:U56"/>
    <mergeCell ref="C57:D57"/>
    <mergeCell ref="H57:I57"/>
    <mergeCell ref="K57:L57"/>
    <mergeCell ref="P57:Q57"/>
    <mergeCell ref="R57:S57"/>
    <mergeCell ref="T57:U57"/>
    <mergeCell ref="C58:D58"/>
    <mergeCell ref="H58:I58"/>
    <mergeCell ref="K58:L58"/>
    <mergeCell ref="P58:Q58"/>
    <mergeCell ref="R58:S58"/>
    <mergeCell ref="T58:U58"/>
    <mergeCell ref="C59:D59"/>
    <mergeCell ref="H59:I59"/>
    <mergeCell ref="K59:L59"/>
    <mergeCell ref="P59:Q59"/>
    <mergeCell ref="R59:S59"/>
    <mergeCell ref="T59:U59"/>
    <mergeCell ref="C60:D60"/>
    <mergeCell ref="H60:I60"/>
    <mergeCell ref="K60:L60"/>
    <mergeCell ref="P60:Q60"/>
    <mergeCell ref="R60:S60"/>
    <mergeCell ref="T60:U60"/>
    <mergeCell ref="C61:D61"/>
    <mergeCell ref="H61:I61"/>
    <mergeCell ref="K61:L61"/>
    <mergeCell ref="P61:Q61"/>
    <mergeCell ref="R61:S61"/>
    <mergeCell ref="T61:U61"/>
    <mergeCell ref="C62:D62"/>
    <mergeCell ref="H62:I62"/>
    <mergeCell ref="K62:L62"/>
    <mergeCell ref="P62:Q62"/>
    <mergeCell ref="R62:S62"/>
    <mergeCell ref="T62:U62"/>
    <mergeCell ref="C63:D63"/>
    <mergeCell ref="H63:I63"/>
    <mergeCell ref="K63:L63"/>
    <mergeCell ref="P63:Q63"/>
    <mergeCell ref="R63:S63"/>
    <mergeCell ref="T63:U63"/>
    <mergeCell ref="C64:D64"/>
    <mergeCell ref="H64:I64"/>
    <mergeCell ref="K64:L64"/>
    <mergeCell ref="P64:Q64"/>
    <mergeCell ref="R64:S64"/>
    <mergeCell ref="T64:U64"/>
    <mergeCell ref="C65:D65"/>
    <mergeCell ref="H65:I65"/>
    <mergeCell ref="K65:L65"/>
    <mergeCell ref="P65:Q65"/>
    <mergeCell ref="R65:S65"/>
    <mergeCell ref="T65:U65"/>
    <mergeCell ref="C66:D66"/>
    <mergeCell ref="H66:I66"/>
    <mergeCell ref="K66:L66"/>
    <mergeCell ref="P66:Q66"/>
    <mergeCell ref="R66:S66"/>
    <mergeCell ref="T66:U66"/>
    <mergeCell ref="C67:D67"/>
    <mergeCell ref="H67:I67"/>
    <mergeCell ref="K67:L67"/>
    <mergeCell ref="P67:Q67"/>
    <mergeCell ref="R67:S67"/>
    <mergeCell ref="T67:U67"/>
    <mergeCell ref="C68:D68"/>
    <mergeCell ref="H68:I68"/>
    <mergeCell ref="K68:L68"/>
    <mergeCell ref="P68:Q68"/>
    <mergeCell ref="R68:S68"/>
    <mergeCell ref="T68:U68"/>
    <mergeCell ref="C69:D69"/>
    <mergeCell ref="H69:I69"/>
    <mergeCell ref="K69:L69"/>
    <mergeCell ref="P69:Q69"/>
    <mergeCell ref="R69:S69"/>
    <mergeCell ref="T69:U69"/>
    <mergeCell ref="C70:D70"/>
    <mergeCell ref="H70:I70"/>
    <mergeCell ref="K70:L70"/>
    <mergeCell ref="P70:Q70"/>
    <mergeCell ref="R70:S70"/>
    <mergeCell ref="T70:U70"/>
    <mergeCell ref="C71:D71"/>
    <mergeCell ref="H71:I71"/>
    <mergeCell ref="K71:L71"/>
    <mergeCell ref="P71:Q71"/>
    <mergeCell ref="R71:S71"/>
    <mergeCell ref="T71:U71"/>
    <mergeCell ref="C72:D72"/>
    <mergeCell ref="H72:I72"/>
    <mergeCell ref="K72:L72"/>
    <mergeCell ref="P72:Q72"/>
    <mergeCell ref="R72:S72"/>
    <mergeCell ref="T72:U72"/>
    <mergeCell ref="C73:D73"/>
    <mergeCell ref="H73:I73"/>
    <mergeCell ref="K73:L73"/>
    <mergeCell ref="P73:Q73"/>
    <mergeCell ref="R73:S73"/>
    <mergeCell ref="T73:U73"/>
    <mergeCell ref="C74:D74"/>
    <mergeCell ref="H74:I74"/>
    <mergeCell ref="K74:L74"/>
    <mergeCell ref="P74:Q74"/>
    <mergeCell ref="R74:S74"/>
    <mergeCell ref="T74:U74"/>
    <mergeCell ref="C75:D75"/>
    <mergeCell ref="H75:I75"/>
    <mergeCell ref="K75:L75"/>
    <mergeCell ref="P75:Q75"/>
    <mergeCell ref="R75:S75"/>
    <mergeCell ref="T75:U75"/>
    <mergeCell ref="C76:D76"/>
    <mergeCell ref="H76:I76"/>
    <mergeCell ref="K76:L76"/>
    <mergeCell ref="P76:Q76"/>
    <mergeCell ref="R76:S76"/>
    <mergeCell ref="T76:U76"/>
    <mergeCell ref="C77:D77"/>
    <mergeCell ref="H77:I77"/>
    <mergeCell ref="K77:L77"/>
    <mergeCell ref="P77:Q77"/>
    <mergeCell ref="R77:S77"/>
    <mergeCell ref="T77:U77"/>
    <mergeCell ref="C78:D78"/>
    <mergeCell ref="H78:I78"/>
    <mergeCell ref="K78:L78"/>
    <mergeCell ref="P78:Q78"/>
    <mergeCell ref="R78:S78"/>
    <mergeCell ref="T78:U78"/>
    <mergeCell ref="C79:D79"/>
    <mergeCell ref="H79:I79"/>
    <mergeCell ref="K79:L79"/>
    <mergeCell ref="P79:Q79"/>
    <mergeCell ref="R79:S79"/>
    <mergeCell ref="T79:U79"/>
    <mergeCell ref="C80:D80"/>
    <mergeCell ref="H80:I80"/>
    <mergeCell ref="K80:L80"/>
    <mergeCell ref="P80:Q80"/>
    <mergeCell ref="R80:S80"/>
    <mergeCell ref="T80:U80"/>
    <mergeCell ref="C81:D81"/>
    <mergeCell ref="H81:I81"/>
    <mergeCell ref="K81:L81"/>
    <mergeCell ref="P81:Q81"/>
    <mergeCell ref="R81:S81"/>
    <mergeCell ref="T81:U81"/>
    <mergeCell ref="C82:D82"/>
    <mergeCell ref="H82:I82"/>
    <mergeCell ref="K82:L82"/>
    <mergeCell ref="P82:Q82"/>
    <mergeCell ref="R82:S82"/>
    <mergeCell ref="T82:U82"/>
    <mergeCell ref="C83:D83"/>
    <mergeCell ref="H83:I83"/>
    <mergeCell ref="K83:L83"/>
    <mergeCell ref="P83:Q83"/>
    <mergeCell ref="R83:S83"/>
    <mergeCell ref="T83:U83"/>
    <mergeCell ref="C84:D84"/>
    <mergeCell ref="H84:I84"/>
    <mergeCell ref="K84:L84"/>
    <mergeCell ref="P84:Q84"/>
    <mergeCell ref="R84:S84"/>
    <mergeCell ref="T84:U84"/>
    <mergeCell ref="C85:D85"/>
    <mergeCell ref="H85:I85"/>
    <mergeCell ref="K85:L85"/>
    <mergeCell ref="P85:Q85"/>
    <mergeCell ref="R85:S85"/>
    <mergeCell ref="T85:U85"/>
    <mergeCell ref="C86:D86"/>
    <mergeCell ref="H86:I86"/>
    <mergeCell ref="K86:L86"/>
    <mergeCell ref="P86:Q86"/>
    <mergeCell ref="R86:S86"/>
    <mergeCell ref="T86:U86"/>
    <mergeCell ref="C87:D87"/>
    <mergeCell ref="H87:I87"/>
    <mergeCell ref="K87:L87"/>
    <mergeCell ref="P87:Q87"/>
    <mergeCell ref="R87:S87"/>
    <mergeCell ref="T87:U87"/>
    <mergeCell ref="C88:D88"/>
    <mergeCell ref="H88:I88"/>
    <mergeCell ref="K88:L88"/>
    <mergeCell ref="P88:Q88"/>
    <mergeCell ref="R88:S88"/>
    <mergeCell ref="T88:U88"/>
    <mergeCell ref="C89:D89"/>
    <mergeCell ref="H89:I89"/>
    <mergeCell ref="K89:L89"/>
    <mergeCell ref="P89:Q89"/>
    <mergeCell ref="R89:S89"/>
    <mergeCell ref="T89:U89"/>
    <mergeCell ref="C90:D90"/>
    <mergeCell ref="H90:I90"/>
    <mergeCell ref="K90:L90"/>
    <mergeCell ref="P90:Q90"/>
    <mergeCell ref="R90:S90"/>
    <mergeCell ref="T90:U90"/>
    <mergeCell ref="C91:D91"/>
    <mergeCell ref="H91:I91"/>
    <mergeCell ref="K91:L91"/>
    <mergeCell ref="P91:Q91"/>
    <mergeCell ref="R91:S91"/>
    <mergeCell ref="T91:U91"/>
    <mergeCell ref="C92:D92"/>
    <mergeCell ref="H92:I92"/>
    <mergeCell ref="K92:L92"/>
    <mergeCell ref="P92:Q92"/>
    <mergeCell ref="R92:S92"/>
    <mergeCell ref="T92:U92"/>
    <mergeCell ref="C93:D93"/>
    <mergeCell ref="H93:I93"/>
    <mergeCell ref="K93:L93"/>
    <mergeCell ref="P93:Q93"/>
    <mergeCell ref="R93:S93"/>
    <mergeCell ref="T93:U93"/>
    <mergeCell ref="C94:D94"/>
    <mergeCell ref="H94:I94"/>
    <mergeCell ref="K94:L94"/>
    <mergeCell ref="P94:Q94"/>
    <mergeCell ref="R94:S94"/>
    <mergeCell ref="T94:U94"/>
    <mergeCell ref="C95:D95"/>
    <mergeCell ref="H95:I95"/>
    <mergeCell ref="K95:L95"/>
    <mergeCell ref="P95:Q95"/>
    <mergeCell ref="R95:S95"/>
    <mergeCell ref="T95:U95"/>
    <mergeCell ref="C96:D96"/>
    <mergeCell ref="H96:I96"/>
    <mergeCell ref="K96:L96"/>
    <mergeCell ref="P96:Q96"/>
    <mergeCell ref="R96:S96"/>
    <mergeCell ref="T96:U96"/>
    <mergeCell ref="C97:D97"/>
    <mergeCell ref="H97:I97"/>
    <mergeCell ref="K97:L97"/>
    <mergeCell ref="P97:Q97"/>
    <mergeCell ref="R97:S97"/>
    <mergeCell ref="T97:U97"/>
    <mergeCell ref="C98:D98"/>
    <mergeCell ref="H98:I98"/>
    <mergeCell ref="K98:L98"/>
    <mergeCell ref="P98:Q98"/>
    <mergeCell ref="R98:S98"/>
    <mergeCell ref="T98:U98"/>
    <mergeCell ref="C99:D99"/>
    <mergeCell ref="H99:I99"/>
    <mergeCell ref="K99:L99"/>
    <mergeCell ref="P99:Q99"/>
    <mergeCell ref="R99:S99"/>
    <mergeCell ref="T99:U99"/>
    <mergeCell ref="C100:D100"/>
    <mergeCell ref="H100:I100"/>
    <mergeCell ref="K100:L100"/>
    <mergeCell ref="P100:Q100"/>
    <mergeCell ref="R100:S100"/>
    <mergeCell ref="T100:U100"/>
    <mergeCell ref="C101:D101"/>
    <mergeCell ref="H101:I101"/>
    <mergeCell ref="K101:L101"/>
    <mergeCell ref="P101:Q101"/>
    <mergeCell ref="R101:S101"/>
    <mergeCell ref="T101:U101"/>
    <mergeCell ref="C102:D102"/>
    <mergeCell ref="H102:I102"/>
    <mergeCell ref="K102:L102"/>
    <mergeCell ref="P102:Q102"/>
    <mergeCell ref="R102:S102"/>
    <mergeCell ref="T102:U102"/>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7:D107"/>
    <mergeCell ref="H107:I107"/>
    <mergeCell ref="K107:L107"/>
    <mergeCell ref="P107:Q107"/>
    <mergeCell ref="R107:S107"/>
    <mergeCell ref="T107:U107"/>
    <mergeCell ref="C108:D108"/>
    <mergeCell ref="H108:I108"/>
    <mergeCell ref="K108:L108"/>
    <mergeCell ref="P108:Q108"/>
    <mergeCell ref="R108:S108"/>
    <mergeCell ref="T108:U108"/>
  </mergeCells>
  <phoneticPr fontId="2"/>
  <conditionalFormatting sqref="G46">
    <cfRule type="cellIs" dxfId="31" priority="5" stopIfTrue="1" operator="equal">
      <formula>"買"</formula>
    </cfRule>
    <cfRule type="cellIs" dxfId="30" priority="6" stopIfTrue="1" operator="equal">
      <formula>"売"</formula>
    </cfRule>
  </conditionalFormatting>
  <conditionalFormatting sqref="G9:G11 G14:G45 G47:G108">
    <cfRule type="cellIs" dxfId="29" priority="7" stopIfTrue="1" operator="equal">
      <formula>"買"</formula>
    </cfRule>
    <cfRule type="cellIs" dxfId="28" priority="8" stopIfTrue="1" operator="equal">
      <formula>"売"</formula>
    </cfRule>
  </conditionalFormatting>
  <conditionalFormatting sqref="G12">
    <cfRule type="cellIs" dxfId="27" priority="3" stopIfTrue="1" operator="equal">
      <formula>"買"</formula>
    </cfRule>
    <cfRule type="cellIs" dxfId="26" priority="4" stopIfTrue="1" operator="equal">
      <formula>"売"</formula>
    </cfRule>
  </conditionalFormatting>
  <conditionalFormatting sqref="G13">
    <cfRule type="cellIs" dxfId="25" priority="1" stopIfTrue="1" operator="equal">
      <formula>"買"</formula>
    </cfRule>
    <cfRule type="cellIs" dxfId="24" priority="2" stopIfTrue="1" operator="equal">
      <formula>"売"</formula>
    </cfRule>
  </conditionalFormatting>
  <dataValidations count="1">
    <dataValidation type="list" allowBlank="1" showInputMessage="1" showErrorMessage="1" sqref="G9:G108" xr:uid="{00000000-0002-0000-0100-000000000000}">
      <formula1>"買,売"</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AA109"/>
  <sheetViews>
    <sheetView zoomScale="115" zoomScaleNormal="115" workbookViewId="0">
      <pane ySplit="8" topLeftCell="A9" activePane="bottomLeft" state="frozen"/>
      <selection pane="bottomLeft" activeCell="P5" sqref="P5:Q5"/>
    </sheetView>
  </sheetViews>
  <sheetFormatPr defaultRowHeight="13" x14ac:dyDescent="0.2"/>
  <cols>
    <col min="1" max="1" width="2.90625" customWidth="1"/>
    <col min="2" max="18" width="6.6328125" customWidth="1"/>
    <col min="22" max="22" width="10.90625" style="22" hidden="1" customWidth="1"/>
    <col min="23" max="23" width="0" hidden="1" customWidth="1"/>
  </cols>
  <sheetData>
    <row r="2" spans="2:27" x14ac:dyDescent="0.2">
      <c r="B2" s="72" t="s">
        <v>5</v>
      </c>
      <c r="C2" s="72"/>
      <c r="D2" s="83" t="s">
        <v>65</v>
      </c>
      <c r="E2" s="83"/>
      <c r="F2" s="72" t="s">
        <v>6</v>
      </c>
      <c r="G2" s="72"/>
      <c r="H2" s="75" t="s">
        <v>66</v>
      </c>
      <c r="I2" s="75"/>
      <c r="J2" s="72" t="s">
        <v>7</v>
      </c>
      <c r="K2" s="72"/>
      <c r="L2" s="82">
        <v>100000</v>
      </c>
      <c r="M2" s="83"/>
      <c r="N2" s="72" t="s">
        <v>8</v>
      </c>
      <c r="O2" s="72"/>
      <c r="P2" s="84">
        <f>SUM(L2,D4)</f>
        <v>214716.21125687935</v>
      </c>
      <c r="Q2" s="75"/>
      <c r="R2" s="1"/>
      <c r="S2" s="1"/>
      <c r="T2" s="1"/>
    </row>
    <row r="3" spans="2:27" ht="57" customHeight="1" x14ac:dyDescent="0.2">
      <c r="B3" s="72" t="s">
        <v>9</v>
      </c>
      <c r="C3" s="72"/>
      <c r="D3" s="85" t="s">
        <v>74</v>
      </c>
      <c r="E3" s="85"/>
      <c r="F3" s="85"/>
      <c r="G3" s="85"/>
      <c r="H3" s="85"/>
      <c r="I3" s="85"/>
      <c r="J3" s="72" t="s">
        <v>10</v>
      </c>
      <c r="K3" s="72"/>
      <c r="L3" s="85" t="s">
        <v>58</v>
      </c>
      <c r="M3" s="86"/>
      <c r="N3" s="86"/>
      <c r="O3" s="86"/>
      <c r="P3" s="86"/>
      <c r="Q3" s="86"/>
      <c r="R3" s="1"/>
      <c r="S3" s="1"/>
    </row>
    <row r="4" spans="2:27" x14ac:dyDescent="0.2">
      <c r="B4" s="72" t="s">
        <v>11</v>
      </c>
      <c r="C4" s="72"/>
      <c r="D4" s="73">
        <f>SUM($R$9:$S$993)</f>
        <v>114716.21125687935</v>
      </c>
      <c r="E4" s="73"/>
      <c r="F4" s="72" t="s">
        <v>12</v>
      </c>
      <c r="G4" s="72"/>
      <c r="H4" s="74">
        <f>SUM($T$9:$U$108)</f>
        <v>2186.5000000000114</v>
      </c>
      <c r="I4" s="75"/>
      <c r="J4" s="76" t="s">
        <v>63</v>
      </c>
      <c r="K4" s="76"/>
      <c r="L4" s="77">
        <f>Z8/-AA8</f>
        <v>1.5508934107856172</v>
      </c>
      <c r="M4" s="77"/>
      <c r="N4" s="76" t="s">
        <v>57</v>
      </c>
      <c r="O4" s="76"/>
      <c r="P4" s="78">
        <f>MAX(Y:Y)</f>
        <v>0.16721529779719801</v>
      </c>
      <c r="Q4" s="78"/>
      <c r="R4" s="1"/>
      <c r="S4" s="1"/>
      <c r="T4" s="1"/>
    </row>
    <row r="5" spans="2:27" x14ac:dyDescent="0.2">
      <c r="B5" s="39" t="s">
        <v>15</v>
      </c>
      <c r="C5" s="2">
        <f>COUNTIF($R$9:$R$990,"&gt;0")</f>
        <v>51</v>
      </c>
      <c r="D5" s="38" t="s">
        <v>16</v>
      </c>
      <c r="E5" s="15">
        <f>COUNTIF($R$9:$R$990,"&lt;0")</f>
        <v>49</v>
      </c>
      <c r="F5" s="38" t="s">
        <v>17</v>
      </c>
      <c r="G5" s="2">
        <f>COUNTIF($R$9:$R$990,"=0")</f>
        <v>0</v>
      </c>
      <c r="H5" s="38" t="s">
        <v>18</v>
      </c>
      <c r="I5" s="3">
        <f>C5/SUM(C5,E5,G5)</f>
        <v>0.51</v>
      </c>
      <c r="J5" s="79" t="s">
        <v>19</v>
      </c>
      <c r="K5" s="72"/>
      <c r="L5" s="80">
        <v>4</v>
      </c>
      <c r="M5" s="81"/>
      <c r="N5" s="17" t="s">
        <v>20</v>
      </c>
      <c r="O5" s="9"/>
      <c r="P5" s="80">
        <f>MAX(W9:W993)</f>
        <v>6</v>
      </c>
      <c r="Q5" s="81"/>
      <c r="R5" s="1"/>
      <c r="S5" s="1"/>
      <c r="T5" s="1"/>
    </row>
    <row r="6" spans="2:27" x14ac:dyDescent="0.2">
      <c r="B6" s="11"/>
      <c r="C6" s="13"/>
      <c r="D6" s="14"/>
      <c r="E6" s="10"/>
      <c r="F6" s="11"/>
      <c r="G6" s="10"/>
      <c r="H6" s="11"/>
      <c r="I6" s="16"/>
      <c r="J6" s="11"/>
      <c r="K6" s="11"/>
      <c r="L6" s="10"/>
      <c r="M6" s="43" t="s">
        <v>61</v>
      </c>
      <c r="N6" s="12"/>
      <c r="O6" s="12"/>
      <c r="P6" s="10"/>
      <c r="Q6" s="7"/>
      <c r="R6" s="1"/>
      <c r="S6" s="1"/>
      <c r="T6" s="1"/>
    </row>
    <row r="7" spans="2:27" x14ac:dyDescent="0.2">
      <c r="B7" s="52" t="s">
        <v>21</v>
      </c>
      <c r="C7" s="54" t="s">
        <v>22</v>
      </c>
      <c r="D7" s="55"/>
      <c r="E7" s="58" t="s">
        <v>23</v>
      </c>
      <c r="F7" s="59"/>
      <c r="G7" s="59"/>
      <c r="H7" s="59"/>
      <c r="I7" s="60"/>
      <c r="J7" s="61"/>
      <c r="K7" s="62"/>
      <c r="L7" s="63"/>
      <c r="M7" s="64" t="s">
        <v>25</v>
      </c>
      <c r="N7" s="65" t="s">
        <v>26</v>
      </c>
      <c r="O7" s="66"/>
      <c r="P7" s="66"/>
      <c r="Q7" s="67"/>
      <c r="R7" s="68" t="s">
        <v>27</v>
      </c>
      <c r="S7" s="68"/>
      <c r="T7" s="68"/>
      <c r="U7" s="68"/>
    </row>
    <row r="8" spans="2:27" x14ac:dyDescent="0.2">
      <c r="B8" s="53"/>
      <c r="C8" s="56"/>
      <c r="D8" s="57"/>
      <c r="E8" s="18" t="s">
        <v>28</v>
      </c>
      <c r="F8" s="18" t="s">
        <v>29</v>
      </c>
      <c r="G8" s="18" t="s">
        <v>30</v>
      </c>
      <c r="H8" s="69" t="s">
        <v>31</v>
      </c>
      <c r="I8" s="60"/>
      <c r="J8" s="4" t="s">
        <v>32</v>
      </c>
      <c r="K8" s="70" t="s">
        <v>33</v>
      </c>
      <c r="L8" s="63"/>
      <c r="M8" s="64"/>
      <c r="N8" s="5" t="s">
        <v>28</v>
      </c>
      <c r="O8" s="5" t="s">
        <v>29</v>
      </c>
      <c r="P8" s="71" t="s">
        <v>31</v>
      </c>
      <c r="Q8" s="67"/>
      <c r="R8" s="68" t="s">
        <v>34</v>
      </c>
      <c r="S8" s="68"/>
      <c r="T8" s="68" t="s">
        <v>32</v>
      </c>
      <c r="U8" s="68"/>
      <c r="Y8" t="s">
        <v>56</v>
      </c>
      <c r="Z8">
        <f>SUM(Z9:Z108)</f>
        <v>322952.8846512569</v>
      </c>
      <c r="AA8">
        <f>SUM(AA9:AA108)</f>
        <v>-208236.67339437763</v>
      </c>
    </row>
    <row r="9" spans="2:27" x14ac:dyDescent="0.2">
      <c r="B9" s="40">
        <v>1</v>
      </c>
      <c r="C9" s="46">
        <f>L2</f>
        <v>100000</v>
      </c>
      <c r="D9" s="46"/>
      <c r="E9" s="40">
        <v>2018</v>
      </c>
      <c r="F9" s="8">
        <v>43842</v>
      </c>
      <c r="G9" s="40" t="s">
        <v>4</v>
      </c>
      <c r="H9" s="92">
        <v>134.15299999999999</v>
      </c>
      <c r="I9" s="92"/>
      <c r="J9" s="40">
        <v>49</v>
      </c>
      <c r="K9" s="46">
        <f>IF(J9="","",C9*0.03)</f>
        <v>3000</v>
      </c>
      <c r="L9" s="46"/>
      <c r="M9" s="6">
        <f>IF(J9="","",(K9/J9)/LOOKUP(RIGHT($D$2,3),定数!$A$6:$A$13,定数!$B$6:$B$13))</f>
        <v>0.61224489795918369</v>
      </c>
      <c r="N9" s="40">
        <v>2018</v>
      </c>
      <c r="O9" s="8">
        <v>43842</v>
      </c>
      <c r="P9" s="47">
        <v>134.91900000000001</v>
      </c>
      <c r="Q9" s="47"/>
      <c r="R9" s="50">
        <f>IF(P9="","",T9*M9*LOOKUP(RIGHT($D$2,3),定数!$A$6:$A$13,定数!$B$6:$B$13))</f>
        <v>4689.7959183674666</v>
      </c>
      <c r="S9" s="50"/>
      <c r="T9" s="51">
        <f>IF(P9="","",IF(G9="買",(P9-H9),(H9-P9))*IF(RIGHT($D$2,3)="JPY",100,10000))</f>
        <v>76.600000000001955</v>
      </c>
      <c r="U9" s="51"/>
      <c r="V9" s="1">
        <f>IF(T9&lt;&gt;"",IF(T9&gt;0,1+V8,0),"")</f>
        <v>1</v>
      </c>
      <c r="W9">
        <f>IF(T9&lt;&gt;"",IF(T9&lt;0,1+W8,0),"")</f>
        <v>0</v>
      </c>
      <c r="Z9">
        <f>IF(R9&gt;0,R9,"")</f>
        <v>4689.7959183674666</v>
      </c>
      <c r="AA9" t="str">
        <f>IF(R9&lt;0,R9,"")</f>
        <v/>
      </c>
    </row>
    <row r="10" spans="2:27" x14ac:dyDescent="0.2">
      <c r="B10" s="40">
        <v>2</v>
      </c>
      <c r="C10" s="46">
        <f t="shared" ref="C10:C73" si="0">IF(R9="","",C9+R9)</f>
        <v>104689.79591836747</v>
      </c>
      <c r="D10" s="46"/>
      <c r="E10" s="40">
        <v>2018</v>
      </c>
      <c r="F10" s="8">
        <v>43842</v>
      </c>
      <c r="G10" s="40" t="s">
        <v>4</v>
      </c>
      <c r="H10" s="92">
        <v>134.81</v>
      </c>
      <c r="I10" s="92"/>
      <c r="J10" s="40">
        <v>87</v>
      </c>
      <c r="K10" s="48">
        <f>IF(J10="","",C10*0.03)</f>
        <v>3140.6938775510239</v>
      </c>
      <c r="L10" s="49"/>
      <c r="M10" s="6">
        <f>IF(J10="","",(K10/J10)/LOOKUP(RIGHT($D$2,3),定数!$A$6:$A$13,定数!$B$6:$B$13))</f>
        <v>0.36099929627023264</v>
      </c>
      <c r="N10" s="40">
        <v>2018</v>
      </c>
      <c r="O10" s="8">
        <v>43848</v>
      </c>
      <c r="P10" s="47">
        <v>136.12899999999999</v>
      </c>
      <c r="Q10" s="47"/>
      <c r="R10" s="50">
        <f>IF(P10="","",T10*M10*LOOKUP(RIGHT($D$2,3),定数!$A$6:$A$13,定数!$B$6:$B$13))</f>
        <v>4761.5807178043269</v>
      </c>
      <c r="S10" s="50"/>
      <c r="T10" s="51">
        <f>IF(P10="","",IF(G10="買",(P10-H10),(H10-P10))*IF(RIGHT($D$2,3)="JPY",100,10000))</f>
        <v>131.89999999999884</v>
      </c>
      <c r="U10" s="51"/>
      <c r="V10" s="22">
        <f t="shared" ref="V10:V22" si="1">IF(T10&lt;&gt;"",IF(T10&gt;0,1+V9,0),"")</f>
        <v>2</v>
      </c>
      <c r="W10">
        <f t="shared" ref="W10:W73" si="2">IF(T10&lt;&gt;"",IF(T10&lt;0,1+W9,0),"")</f>
        <v>0</v>
      </c>
      <c r="X10" s="41">
        <f>IF(C10&lt;&gt;"",MAX(C10,C9),"")</f>
        <v>104689.79591836747</v>
      </c>
      <c r="Z10">
        <f t="shared" ref="Z10:Z73" si="3">IF(R10&gt;0,R10,"")</f>
        <v>4761.5807178043269</v>
      </c>
      <c r="AA10" t="str">
        <f t="shared" ref="AA10:AA73" si="4">IF(R10&lt;0,R10,"")</f>
        <v/>
      </c>
    </row>
    <row r="11" spans="2:27" x14ac:dyDescent="0.2">
      <c r="B11" s="40">
        <v>3</v>
      </c>
      <c r="C11" s="46">
        <f t="shared" si="0"/>
        <v>109451.3766361718</v>
      </c>
      <c r="D11" s="46"/>
      <c r="E11" s="40">
        <v>2018</v>
      </c>
      <c r="F11" s="8">
        <v>43848</v>
      </c>
      <c r="G11" s="40" t="s">
        <v>4</v>
      </c>
      <c r="H11" s="47">
        <v>135.959</v>
      </c>
      <c r="I11" s="47"/>
      <c r="J11" s="40">
        <v>38</v>
      </c>
      <c r="K11" s="48">
        <f t="shared" ref="K11:K74" si="5">IF(J11="","",C11*0.03)</f>
        <v>3283.5412990851537</v>
      </c>
      <c r="L11" s="49"/>
      <c r="M11" s="6">
        <f>IF(J11="","",(K11/J11)/LOOKUP(RIGHT($D$2,3),定数!$A$6:$A$13,定数!$B$6:$B$13))</f>
        <v>0.86408981554872466</v>
      </c>
      <c r="N11" s="40">
        <v>2018</v>
      </c>
      <c r="O11" s="8">
        <v>43848</v>
      </c>
      <c r="P11" s="47">
        <v>135.583</v>
      </c>
      <c r="Q11" s="47"/>
      <c r="R11" s="50">
        <f>IF(P11="","",T11*M11*LOOKUP(RIGHT($D$2,3),定数!$A$6:$A$13,定数!$B$6:$B$13))</f>
        <v>-3248.9777064632462</v>
      </c>
      <c r="S11" s="50"/>
      <c r="T11" s="51">
        <f>IF(P11="","",IF(G11="買",(P11-H11),(H11-P11))*IF(RIGHT($D$2,3)="JPY",100,10000))</f>
        <v>-37.600000000000477</v>
      </c>
      <c r="U11" s="51"/>
      <c r="V11" s="22">
        <f t="shared" si="1"/>
        <v>0</v>
      </c>
      <c r="W11">
        <f t="shared" si="2"/>
        <v>1</v>
      </c>
      <c r="X11" s="41">
        <f>IF(C11&lt;&gt;"",MAX(X10,C11),"")</f>
        <v>109451.3766361718</v>
      </c>
      <c r="Y11" s="42">
        <f>IF(X11&lt;&gt;"",1-(C11/X11),"")</f>
        <v>0</v>
      </c>
      <c r="Z11" t="str">
        <f t="shared" si="3"/>
        <v/>
      </c>
      <c r="AA11">
        <f t="shared" si="4"/>
        <v>-3248.9777064632462</v>
      </c>
    </row>
    <row r="12" spans="2:27" x14ac:dyDescent="0.2">
      <c r="B12" s="40">
        <v>4</v>
      </c>
      <c r="C12" s="46">
        <f t="shared" si="0"/>
        <v>106202.39892970855</v>
      </c>
      <c r="D12" s="46"/>
      <c r="E12" s="40">
        <v>2018</v>
      </c>
      <c r="F12" s="8">
        <v>43854</v>
      </c>
      <c r="G12" s="40" t="s">
        <v>3</v>
      </c>
      <c r="H12" s="92">
        <v>135.273</v>
      </c>
      <c r="I12" s="92"/>
      <c r="J12" s="40">
        <v>26</v>
      </c>
      <c r="K12" s="48">
        <f t="shared" si="5"/>
        <v>3186.0719678912565</v>
      </c>
      <c r="L12" s="49"/>
      <c r="M12" s="6">
        <f>IF(J12="","",(K12/J12)/LOOKUP(RIGHT($D$2,3),定数!$A$6:$A$13,定数!$B$6:$B$13))</f>
        <v>1.2254122953427911</v>
      </c>
      <c r="N12" s="40">
        <v>2018</v>
      </c>
      <c r="O12" s="8">
        <v>43854</v>
      </c>
      <c r="P12" s="47">
        <v>135.53399999999999</v>
      </c>
      <c r="Q12" s="47"/>
      <c r="R12" s="50">
        <f>IF(P12="","",T12*M12*LOOKUP(RIGHT($D$2,3),定数!$A$6:$A$13,定数!$B$6:$B$13))</f>
        <v>-3198.3260908446318</v>
      </c>
      <c r="S12" s="50"/>
      <c r="T12" s="51">
        <f t="shared" ref="T12:T75" si="6">IF(P12="","",IF(G12="買",(P12-H12),(H12-P12))*IF(RIGHT($D$2,3)="JPY",100,10000))</f>
        <v>-26.099999999999568</v>
      </c>
      <c r="U12" s="51"/>
      <c r="V12" s="22">
        <f t="shared" si="1"/>
        <v>0</v>
      </c>
      <c r="W12">
        <f t="shared" si="2"/>
        <v>2</v>
      </c>
      <c r="X12" s="41">
        <f t="shared" ref="X12:X75" si="7">IF(C12&lt;&gt;"",MAX(X11,C12),"")</f>
        <v>109451.3766361718</v>
      </c>
      <c r="Y12" s="42">
        <f t="shared" ref="Y12:Y75" si="8">IF(X12&lt;&gt;"",1-(C12/X12),"")</f>
        <v>2.9684210526316201E-2</v>
      </c>
      <c r="Z12" t="str">
        <f t="shared" si="3"/>
        <v/>
      </c>
      <c r="AA12">
        <f t="shared" si="4"/>
        <v>-3198.3260908446318</v>
      </c>
    </row>
    <row r="13" spans="2:27" x14ac:dyDescent="0.2">
      <c r="B13" s="40">
        <v>5</v>
      </c>
      <c r="C13" s="46">
        <f t="shared" si="0"/>
        <v>103004.07283886391</v>
      </c>
      <c r="D13" s="46"/>
      <c r="E13" s="40">
        <v>2018</v>
      </c>
      <c r="F13" s="8">
        <v>43870</v>
      </c>
      <c r="G13" s="40" t="s">
        <v>3</v>
      </c>
      <c r="H13" s="47">
        <v>132.93700000000001</v>
      </c>
      <c r="I13" s="47"/>
      <c r="J13" s="40">
        <v>169</v>
      </c>
      <c r="K13" s="48">
        <f t="shared" si="5"/>
        <v>3090.122185165917</v>
      </c>
      <c r="L13" s="49"/>
      <c r="M13" s="6">
        <f>IF(J13="","",(K13/J13)/LOOKUP(RIGHT($D$2,3),定数!$A$6:$A$13,定数!$B$6:$B$13))</f>
        <v>0.18284746657786491</v>
      </c>
      <c r="N13" s="40">
        <v>2018</v>
      </c>
      <c r="O13" s="8">
        <v>43889</v>
      </c>
      <c r="P13" s="47">
        <v>130.34899999999999</v>
      </c>
      <c r="Q13" s="47"/>
      <c r="R13" s="50">
        <f>IF(P13="","",T13*M13*LOOKUP(RIGHT($D$2,3),定数!$A$6:$A$13,定数!$B$6:$B$13))</f>
        <v>4732.0924350351843</v>
      </c>
      <c r="S13" s="50"/>
      <c r="T13" s="51">
        <f t="shared" si="6"/>
        <v>258.80000000000223</v>
      </c>
      <c r="U13" s="51"/>
      <c r="V13" s="22">
        <f t="shared" si="1"/>
        <v>1</v>
      </c>
      <c r="W13">
        <f t="shared" si="2"/>
        <v>0</v>
      </c>
      <c r="X13" s="41">
        <f t="shared" si="7"/>
        <v>109451.3766361718</v>
      </c>
      <c r="Y13" s="42">
        <f t="shared" si="8"/>
        <v>5.890564372469631E-2</v>
      </c>
      <c r="Z13">
        <f t="shared" si="3"/>
        <v>4732.0924350351843</v>
      </c>
      <c r="AA13" t="str">
        <f t="shared" si="4"/>
        <v/>
      </c>
    </row>
    <row r="14" spans="2:27" x14ac:dyDescent="0.2">
      <c r="B14" s="40">
        <v>6</v>
      </c>
      <c r="C14" s="46">
        <f t="shared" si="0"/>
        <v>107736.1652738991</v>
      </c>
      <c r="D14" s="46"/>
      <c r="E14" s="40">
        <v>2018</v>
      </c>
      <c r="F14" s="8">
        <v>43870</v>
      </c>
      <c r="G14" s="40" t="s">
        <v>3</v>
      </c>
      <c r="H14" s="47">
        <v>132.077</v>
      </c>
      <c r="I14" s="47"/>
      <c r="J14" s="40">
        <v>189</v>
      </c>
      <c r="K14" s="48">
        <f t="shared" si="5"/>
        <v>3232.0849582169726</v>
      </c>
      <c r="L14" s="49"/>
      <c r="M14" s="6">
        <f>IF(J14="","",(K14/J14)/LOOKUP(RIGHT($D$2,3),定数!$A$6:$A$13,定数!$B$6:$B$13))</f>
        <v>0.17100978614904616</v>
      </c>
      <c r="N14" s="40">
        <v>2018</v>
      </c>
      <c r="O14" s="8">
        <v>43895</v>
      </c>
      <c r="P14" s="47">
        <v>129.245</v>
      </c>
      <c r="Q14" s="47"/>
      <c r="R14" s="50">
        <f>IF(P14="","",T14*M14*LOOKUP(RIGHT($D$2,3),定数!$A$6:$A$13,定数!$B$6:$B$13))</f>
        <v>4842.9971437409758</v>
      </c>
      <c r="S14" s="50"/>
      <c r="T14" s="51">
        <f t="shared" si="6"/>
        <v>283.19999999999936</v>
      </c>
      <c r="U14" s="51"/>
      <c r="V14" s="22">
        <f t="shared" si="1"/>
        <v>2</v>
      </c>
      <c r="W14">
        <f t="shared" si="2"/>
        <v>0</v>
      </c>
      <c r="X14" s="41">
        <f t="shared" si="7"/>
        <v>109451.3766361718</v>
      </c>
      <c r="Y14" s="42">
        <f t="shared" si="8"/>
        <v>1.5670989392616352E-2</v>
      </c>
      <c r="Z14">
        <f t="shared" si="3"/>
        <v>4842.9971437409758</v>
      </c>
      <c r="AA14" t="str">
        <f t="shared" si="4"/>
        <v/>
      </c>
    </row>
    <row r="15" spans="2:27" x14ac:dyDescent="0.2">
      <c r="B15" s="40">
        <v>7</v>
      </c>
      <c r="C15" s="46">
        <f t="shared" si="0"/>
        <v>112579.16241764007</v>
      </c>
      <c r="D15" s="46"/>
      <c r="E15" s="40">
        <v>2018</v>
      </c>
      <c r="F15" s="8">
        <v>43875</v>
      </c>
      <c r="G15" s="40" t="s">
        <v>3</v>
      </c>
      <c r="H15" s="47">
        <v>132.94900000000001</v>
      </c>
      <c r="I15" s="47"/>
      <c r="J15" s="40">
        <v>41</v>
      </c>
      <c r="K15" s="48">
        <f t="shared" si="5"/>
        <v>3377.3748725292016</v>
      </c>
      <c r="L15" s="49"/>
      <c r="M15" s="6">
        <f>IF(J15="","",(K15/J15)/LOOKUP(RIGHT($D$2,3),定数!$A$6:$A$13,定数!$B$6:$B$13))</f>
        <v>0.82374996890956143</v>
      </c>
      <c r="N15" s="40">
        <v>2018</v>
      </c>
      <c r="O15" s="8">
        <v>43875</v>
      </c>
      <c r="P15" s="47">
        <v>132.30799999999999</v>
      </c>
      <c r="Q15" s="47"/>
      <c r="R15" s="50">
        <f>IF(P15="","",T15*M15*LOOKUP(RIGHT($D$2,3),定数!$A$6:$A$13,定数!$B$6:$B$13))</f>
        <v>5280.2373007104497</v>
      </c>
      <c r="S15" s="50"/>
      <c r="T15" s="51">
        <f t="shared" si="6"/>
        <v>64.100000000001955</v>
      </c>
      <c r="U15" s="51"/>
      <c r="V15" s="22">
        <f t="shared" si="1"/>
        <v>3</v>
      </c>
      <c r="W15">
        <f t="shared" si="2"/>
        <v>0</v>
      </c>
      <c r="X15" s="41">
        <f t="shared" si="7"/>
        <v>112579.16241764007</v>
      </c>
      <c r="Y15" s="42">
        <f t="shared" si="8"/>
        <v>0</v>
      </c>
      <c r="Z15">
        <f t="shared" si="3"/>
        <v>5280.2373007104497</v>
      </c>
      <c r="AA15" t="str">
        <f t="shared" si="4"/>
        <v/>
      </c>
    </row>
    <row r="16" spans="2:27" x14ac:dyDescent="0.2">
      <c r="B16" s="40">
        <v>8</v>
      </c>
      <c r="C16" s="46">
        <f t="shared" si="0"/>
        <v>117859.39971835051</v>
      </c>
      <c r="D16" s="46"/>
      <c r="E16" s="40">
        <v>2018</v>
      </c>
      <c r="F16" s="8">
        <v>43880</v>
      </c>
      <c r="G16" s="40" t="s">
        <v>3</v>
      </c>
      <c r="H16" s="47">
        <v>132.011</v>
      </c>
      <c r="I16" s="47"/>
      <c r="J16" s="40">
        <v>36</v>
      </c>
      <c r="K16" s="48">
        <f t="shared" si="5"/>
        <v>3535.7819915505152</v>
      </c>
      <c r="L16" s="49"/>
      <c r="M16" s="6">
        <f>IF(J16="","",(K16/J16)/LOOKUP(RIGHT($D$2,3),定数!$A$6:$A$13,定数!$B$6:$B$13))</f>
        <v>0.98216166431958751</v>
      </c>
      <c r="N16" s="40">
        <v>2018</v>
      </c>
      <c r="O16" s="8">
        <v>43881</v>
      </c>
      <c r="P16" s="47">
        <v>132.375</v>
      </c>
      <c r="Q16" s="47"/>
      <c r="R16" s="50">
        <f>IF(P16="","",T16*M16*LOOKUP(RIGHT($D$2,3),定数!$A$6:$A$13,定数!$B$6:$B$13))</f>
        <v>-3575.0684581233409</v>
      </c>
      <c r="S16" s="50"/>
      <c r="T16" s="51">
        <f t="shared" si="6"/>
        <v>-36.400000000000432</v>
      </c>
      <c r="U16" s="51"/>
      <c r="V16" s="22">
        <f t="shared" si="1"/>
        <v>0</v>
      </c>
      <c r="W16">
        <f t="shared" si="2"/>
        <v>1</v>
      </c>
      <c r="X16" s="41">
        <f t="shared" si="7"/>
        <v>117859.39971835051</v>
      </c>
      <c r="Y16" s="42">
        <f t="shared" si="8"/>
        <v>0</v>
      </c>
      <c r="Z16" t="str">
        <f t="shared" si="3"/>
        <v/>
      </c>
      <c r="AA16">
        <f t="shared" si="4"/>
        <v>-3575.0684581233409</v>
      </c>
    </row>
    <row r="17" spans="2:27" x14ac:dyDescent="0.2">
      <c r="B17" s="40">
        <v>9</v>
      </c>
      <c r="C17" s="46">
        <f t="shared" si="0"/>
        <v>114284.33126022718</v>
      </c>
      <c r="D17" s="46"/>
      <c r="E17" s="40">
        <v>2018</v>
      </c>
      <c r="F17" s="8">
        <v>43882</v>
      </c>
      <c r="G17" s="40" t="s">
        <v>4</v>
      </c>
      <c r="H17" s="92">
        <v>132.483</v>
      </c>
      <c r="I17" s="92"/>
      <c r="J17" s="40">
        <v>37</v>
      </c>
      <c r="K17" s="48">
        <f t="shared" si="5"/>
        <v>3428.5299378068153</v>
      </c>
      <c r="L17" s="49"/>
      <c r="M17" s="6">
        <f>IF(J17="","",(K17/J17)/LOOKUP(RIGHT($D$2,3),定数!$A$6:$A$13,定数!$B$6:$B$13))</f>
        <v>0.92662971292076091</v>
      </c>
      <c r="N17" s="40">
        <v>2018</v>
      </c>
      <c r="O17" s="8">
        <v>43882</v>
      </c>
      <c r="P17" s="47">
        <v>133.02799999999999</v>
      </c>
      <c r="Q17" s="47"/>
      <c r="R17" s="50">
        <f>IF(P17="","",T17*M17*LOOKUP(RIGHT($D$2,3),定数!$A$6:$A$13,定数!$B$6:$B$13))</f>
        <v>5050.1319354180314</v>
      </c>
      <c r="S17" s="50"/>
      <c r="T17" s="51">
        <f t="shared" si="6"/>
        <v>54.499999999998749</v>
      </c>
      <c r="U17" s="51"/>
      <c r="V17" s="22">
        <f t="shared" si="1"/>
        <v>1</v>
      </c>
      <c r="W17">
        <f t="shared" si="2"/>
        <v>0</v>
      </c>
      <c r="X17" s="41">
        <f t="shared" si="7"/>
        <v>117859.39971835051</v>
      </c>
      <c r="Y17" s="42">
        <f t="shared" si="8"/>
        <v>3.0333333333333656E-2</v>
      </c>
      <c r="Z17">
        <f t="shared" si="3"/>
        <v>5050.1319354180314</v>
      </c>
      <c r="AA17" t="str">
        <f t="shared" si="4"/>
        <v/>
      </c>
    </row>
    <row r="18" spans="2:27" x14ac:dyDescent="0.2">
      <c r="B18" s="40">
        <v>10</v>
      </c>
      <c r="C18" s="46">
        <f t="shared" si="0"/>
        <v>119334.46319564521</v>
      </c>
      <c r="D18" s="46"/>
      <c r="E18" s="40">
        <v>2018</v>
      </c>
      <c r="F18" s="8">
        <v>43882</v>
      </c>
      <c r="G18" s="40" t="s">
        <v>4</v>
      </c>
      <c r="H18" s="47">
        <v>132.69900000000001</v>
      </c>
      <c r="I18" s="47"/>
      <c r="J18" s="40">
        <v>43</v>
      </c>
      <c r="K18" s="48">
        <f t="shared" si="5"/>
        <v>3580.033895869356</v>
      </c>
      <c r="L18" s="49"/>
      <c r="M18" s="6">
        <f>IF(J18="","",(K18/J18)/LOOKUP(RIGHT($D$2,3),定数!$A$6:$A$13,定数!$B$6:$B$13))</f>
        <v>0.83256602229519916</v>
      </c>
      <c r="N18" s="40">
        <v>2018</v>
      </c>
      <c r="O18" s="8">
        <v>43883</v>
      </c>
      <c r="P18" s="47">
        <v>132.26499999999999</v>
      </c>
      <c r="Q18" s="47"/>
      <c r="R18" s="50">
        <f>IF(P18="","",T18*M18*LOOKUP(RIGHT($D$2,3),定数!$A$6:$A$13,定数!$B$6:$B$13))</f>
        <v>-3613.3365367613796</v>
      </c>
      <c r="S18" s="50"/>
      <c r="T18" s="51">
        <f t="shared" si="6"/>
        <v>-43.400000000002592</v>
      </c>
      <c r="U18" s="51"/>
      <c r="V18" s="22">
        <f t="shared" si="1"/>
        <v>0</v>
      </c>
      <c r="W18">
        <f t="shared" si="2"/>
        <v>1</v>
      </c>
      <c r="X18" s="41">
        <f t="shared" si="7"/>
        <v>119334.46319564521</v>
      </c>
      <c r="Y18" s="42">
        <f t="shared" si="8"/>
        <v>0</v>
      </c>
      <c r="Z18" t="str">
        <f t="shared" si="3"/>
        <v/>
      </c>
      <c r="AA18">
        <f t="shared" si="4"/>
        <v>-3613.3365367613796</v>
      </c>
    </row>
    <row r="19" spans="2:27" x14ac:dyDescent="0.2">
      <c r="B19" s="40">
        <v>11</v>
      </c>
      <c r="C19" s="46">
        <f t="shared" si="0"/>
        <v>115721.12665888383</v>
      </c>
      <c r="D19" s="46"/>
      <c r="E19" s="40">
        <v>2018</v>
      </c>
      <c r="F19" s="8">
        <v>43898</v>
      </c>
      <c r="G19" s="40" t="s">
        <v>4</v>
      </c>
      <c r="H19" s="47">
        <v>131.929</v>
      </c>
      <c r="I19" s="47"/>
      <c r="J19" s="40">
        <v>72</v>
      </c>
      <c r="K19" s="48">
        <f t="shared" si="5"/>
        <v>3471.633799766515</v>
      </c>
      <c r="L19" s="49"/>
      <c r="M19" s="6">
        <f>IF(J19="","",(K19/J19)/LOOKUP(RIGHT($D$2,3),定数!$A$6:$A$13,定数!$B$6:$B$13))</f>
        <v>0.48217136107868264</v>
      </c>
      <c r="N19" s="40">
        <v>2018</v>
      </c>
      <c r="O19" s="8">
        <v>43898</v>
      </c>
      <c r="P19" s="47">
        <v>131.208</v>
      </c>
      <c r="Q19" s="47"/>
      <c r="R19" s="50">
        <f>IF(P19="","",T19*M19*LOOKUP(RIGHT($D$2,3),定数!$A$6:$A$13,定数!$B$6:$B$13))</f>
        <v>-3476.4555133773192</v>
      </c>
      <c r="S19" s="50"/>
      <c r="T19" s="51">
        <f t="shared" si="6"/>
        <v>-72.100000000000364</v>
      </c>
      <c r="U19" s="51"/>
      <c r="V19" s="22">
        <f t="shared" si="1"/>
        <v>0</v>
      </c>
      <c r="W19">
        <f t="shared" si="2"/>
        <v>2</v>
      </c>
      <c r="X19" s="41">
        <f t="shared" si="7"/>
        <v>119334.46319564521</v>
      </c>
      <c r="Y19" s="42">
        <f t="shared" si="8"/>
        <v>3.0279069767443656E-2</v>
      </c>
      <c r="Z19" t="str">
        <f t="shared" si="3"/>
        <v/>
      </c>
      <c r="AA19">
        <f t="shared" si="4"/>
        <v>-3476.4555133773192</v>
      </c>
    </row>
    <row r="20" spans="2:27" x14ac:dyDescent="0.2">
      <c r="B20" s="40">
        <v>12</v>
      </c>
      <c r="C20" s="46">
        <f t="shared" si="0"/>
        <v>112244.67114550651</v>
      </c>
      <c r="D20" s="46"/>
      <c r="E20" s="40">
        <v>2018</v>
      </c>
      <c r="F20" s="8">
        <v>43905</v>
      </c>
      <c r="G20" s="40" t="s">
        <v>3</v>
      </c>
      <c r="H20" s="92">
        <v>131.04599999999999</v>
      </c>
      <c r="I20" s="92"/>
      <c r="J20" s="40">
        <v>61</v>
      </c>
      <c r="K20" s="48">
        <f t="shared" si="5"/>
        <v>3367.3401343651954</v>
      </c>
      <c r="L20" s="49"/>
      <c r="M20" s="6">
        <f>IF(J20="","",(K20/J20)/LOOKUP(RIGHT($D$2,3),定数!$A$6:$A$13,定数!$B$6:$B$13))</f>
        <v>0.55202297284675328</v>
      </c>
      <c r="N20" s="40">
        <v>2018</v>
      </c>
      <c r="O20" s="8">
        <v>43906</v>
      </c>
      <c r="P20" s="47">
        <v>130.14099999999999</v>
      </c>
      <c r="Q20" s="47"/>
      <c r="R20" s="50">
        <f>IF(P20="","",T20*M20*LOOKUP(RIGHT($D$2,3),定数!$A$6:$A$13,定数!$B$6:$B$13))</f>
        <v>4995.8079042631234</v>
      </c>
      <c r="S20" s="50"/>
      <c r="T20" s="51">
        <f t="shared" si="6"/>
        <v>90.500000000000114</v>
      </c>
      <c r="U20" s="51"/>
      <c r="V20" s="22">
        <f t="shared" si="1"/>
        <v>1</v>
      </c>
      <c r="W20">
        <f t="shared" si="2"/>
        <v>0</v>
      </c>
      <c r="X20" s="41">
        <f t="shared" si="7"/>
        <v>119334.46319564521</v>
      </c>
      <c r="Y20" s="42">
        <f t="shared" si="8"/>
        <v>5.9411102713180175E-2</v>
      </c>
      <c r="Z20">
        <f t="shared" si="3"/>
        <v>4995.8079042631234</v>
      </c>
      <c r="AA20" t="str">
        <f t="shared" si="4"/>
        <v/>
      </c>
    </row>
    <row r="21" spans="2:27" x14ac:dyDescent="0.2">
      <c r="B21" s="40">
        <v>13</v>
      </c>
      <c r="C21" s="46">
        <f t="shared" si="0"/>
        <v>117240.47904976964</v>
      </c>
      <c r="D21" s="46"/>
      <c r="E21" s="40">
        <v>2018</v>
      </c>
      <c r="F21" s="8">
        <v>43910</v>
      </c>
      <c r="G21" s="40" t="s">
        <v>4</v>
      </c>
      <c r="H21" s="92">
        <v>131.06899999999999</v>
      </c>
      <c r="I21" s="92"/>
      <c r="J21" s="40">
        <v>65</v>
      </c>
      <c r="K21" s="48">
        <f t="shared" si="5"/>
        <v>3517.2143714930889</v>
      </c>
      <c r="L21" s="49"/>
      <c r="M21" s="6">
        <f>IF(J21="","",(K21/J21)/LOOKUP(RIGHT($D$2,3),定数!$A$6:$A$13,定数!$B$6:$B$13))</f>
        <v>0.54110990330662911</v>
      </c>
      <c r="N21" s="40">
        <v>2018</v>
      </c>
      <c r="O21" s="8">
        <v>43910</v>
      </c>
      <c r="P21" s="47">
        <v>130.41499999999999</v>
      </c>
      <c r="Q21" s="47"/>
      <c r="R21" s="50">
        <f>IF(P21="","",T21*M21*LOOKUP(RIGHT($D$2,3),定数!$A$6:$A$13,定数!$B$6:$B$13))</f>
        <v>-3538.8587676253346</v>
      </c>
      <c r="S21" s="50"/>
      <c r="T21" s="51">
        <f t="shared" si="6"/>
        <v>-65.399999999999636</v>
      </c>
      <c r="U21" s="51"/>
      <c r="V21" s="22">
        <f t="shared" si="1"/>
        <v>0</v>
      </c>
      <c r="W21">
        <f t="shared" si="2"/>
        <v>1</v>
      </c>
      <c r="X21" s="41">
        <f t="shared" si="7"/>
        <v>119334.46319564521</v>
      </c>
      <c r="Y21" s="42">
        <f t="shared" si="8"/>
        <v>1.7547187038856826E-2</v>
      </c>
      <c r="Z21" t="str">
        <f t="shared" si="3"/>
        <v/>
      </c>
      <c r="AA21">
        <f t="shared" si="4"/>
        <v>-3538.8587676253346</v>
      </c>
    </row>
    <row r="22" spans="2:27" x14ac:dyDescent="0.2">
      <c r="B22" s="40">
        <v>14</v>
      </c>
      <c r="C22" s="46">
        <f t="shared" si="0"/>
        <v>113701.6202821443</v>
      </c>
      <c r="D22" s="46"/>
      <c r="E22" s="40">
        <v>2018</v>
      </c>
      <c r="F22" s="8">
        <v>43916</v>
      </c>
      <c r="G22" s="40" t="s">
        <v>3</v>
      </c>
      <c r="H22" s="47">
        <v>129.43199999999999</v>
      </c>
      <c r="I22" s="47"/>
      <c r="J22" s="40">
        <v>49</v>
      </c>
      <c r="K22" s="48">
        <f t="shared" si="5"/>
        <v>3411.0486084643289</v>
      </c>
      <c r="L22" s="49"/>
      <c r="M22" s="6">
        <f>IF(J22="","",(K22/J22)/LOOKUP(RIGHT($D$2,3),定数!$A$6:$A$13,定数!$B$6:$B$13))</f>
        <v>0.69613236907435283</v>
      </c>
      <c r="N22" s="40">
        <v>2018</v>
      </c>
      <c r="O22" s="8">
        <v>43916</v>
      </c>
      <c r="P22" s="47">
        <v>129.922</v>
      </c>
      <c r="Q22" s="47"/>
      <c r="R22" s="50">
        <f>IF(P22="","",T22*M22*LOOKUP(RIGHT($D$2,3),定数!$A$6:$A$13,定数!$B$6:$B$13))</f>
        <v>-3411.0486084643926</v>
      </c>
      <c r="S22" s="50"/>
      <c r="T22" s="51">
        <f t="shared" si="6"/>
        <v>-49.000000000000909</v>
      </c>
      <c r="U22" s="51"/>
      <c r="V22" s="22">
        <f t="shared" si="1"/>
        <v>0</v>
      </c>
      <c r="W22">
        <f t="shared" si="2"/>
        <v>2</v>
      </c>
      <c r="X22" s="41">
        <f t="shared" si="7"/>
        <v>119334.46319564521</v>
      </c>
      <c r="Y22" s="42">
        <f t="shared" si="8"/>
        <v>4.7202147331622313E-2</v>
      </c>
      <c r="Z22" t="str">
        <f t="shared" si="3"/>
        <v/>
      </c>
      <c r="AA22">
        <f t="shared" si="4"/>
        <v>-3411.0486084643926</v>
      </c>
    </row>
    <row r="23" spans="2:27" x14ac:dyDescent="0.2">
      <c r="B23" s="40">
        <v>15</v>
      </c>
      <c r="C23" s="46">
        <f t="shared" si="0"/>
        <v>110290.57167367991</v>
      </c>
      <c r="D23" s="46"/>
      <c r="E23" s="40">
        <v>2018</v>
      </c>
      <c r="F23" s="8">
        <v>43931</v>
      </c>
      <c r="G23" s="40" t="s">
        <v>4</v>
      </c>
      <c r="H23" s="47">
        <v>132.03299999999999</v>
      </c>
      <c r="I23" s="47"/>
      <c r="J23" s="40">
        <v>61</v>
      </c>
      <c r="K23" s="48">
        <f t="shared" si="5"/>
        <v>3308.717150210397</v>
      </c>
      <c r="L23" s="49"/>
      <c r="M23" s="6">
        <f>IF(J23="","",(K23/J23)/LOOKUP(RIGHT($D$2,3),定数!$A$6:$A$13,定数!$B$6:$B$13))</f>
        <v>0.54241264757547492</v>
      </c>
      <c r="N23" s="40">
        <v>2018</v>
      </c>
      <c r="O23" s="8">
        <v>43937</v>
      </c>
      <c r="P23" s="47">
        <v>132.95099999999999</v>
      </c>
      <c r="Q23" s="47"/>
      <c r="R23" s="50">
        <f>IF(P23="","",T23*M23*LOOKUP(RIGHT($D$2,3),定数!$A$6:$A$13,定数!$B$6:$B$13))</f>
        <v>4979.3481047428941</v>
      </c>
      <c r="S23" s="50"/>
      <c r="T23" s="51">
        <f t="shared" si="6"/>
        <v>91.800000000000637</v>
      </c>
      <c r="U23" s="51"/>
      <c r="V23" t="str">
        <f t="shared" ref="V23:W74" si="9">IF(S23&lt;&gt;"",IF(S23&lt;0,1+V22,0),"")</f>
        <v/>
      </c>
      <c r="W23">
        <f t="shared" si="2"/>
        <v>0</v>
      </c>
      <c r="X23" s="41">
        <f t="shared" si="7"/>
        <v>119334.46319564521</v>
      </c>
      <c r="Y23" s="42">
        <f t="shared" si="8"/>
        <v>7.5786082911674213E-2</v>
      </c>
      <c r="Z23">
        <f t="shared" si="3"/>
        <v>4979.3481047428941</v>
      </c>
      <c r="AA23" t="str">
        <f t="shared" si="4"/>
        <v/>
      </c>
    </row>
    <row r="24" spans="2:27" x14ac:dyDescent="0.2">
      <c r="B24" s="40">
        <v>16</v>
      </c>
      <c r="C24" s="46">
        <f t="shared" si="0"/>
        <v>115269.9197784228</v>
      </c>
      <c r="D24" s="46"/>
      <c r="E24" s="40">
        <v>2018</v>
      </c>
      <c r="F24" s="8">
        <v>43947</v>
      </c>
      <c r="G24" s="40" t="s">
        <v>4</v>
      </c>
      <c r="H24" s="47">
        <v>133.21</v>
      </c>
      <c r="I24" s="47"/>
      <c r="J24" s="40">
        <v>23</v>
      </c>
      <c r="K24" s="48">
        <f t="shared" si="5"/>
        <v>3458.0975933526838</v>
      </c>
      <c r="L24" s="49"/>
      <c r="M24" s="6">
        <f>IF(J24="","",(K24/J24)/LOOKUP(RIGHT($D$2,3),定数!$A$6:$A$13,定数!$B$6:$B$13))</f>
        <v>1.5035206927620366</v>
      </c>
      <c r="N24" s="40">
        <v>2018</v>
      </c>
      <c r="O24" s="8">
        <v>43947</v>
      </c>
      <c r="P24" s="47">
        <v>132.983</v>
      </c>
      <c r="Q24" s="47"/>
      <c r="R24" s="50">
        <f>IF(P24="","",T24*M24*LOOKUP(RIGHT($D$2,3),定数!$A$6:$A$13,定数!$B$6:$B$13))</f>
        <v>-3412.991972569881</v>
      </c>
      <c r="S24" s="50"/>
      <c r="T24" s="51">
        <f t="shared" si="6"/>
        <v>-22.700000000000387</v>
      </c>
      <c r="U24" s="51"/>
      <c r="V24" t="str">
        <f t="shared" si="9"/>
        <v/>
      </c>
      <c r="W24">
        <f t="shared" si="2"/>
        <v>1</v>
      </c>
      <c r="X24" s="41">
        <f t="shared" si="7"/>
        <v>119334.46319564521</v>
      </c>
      <c r="Y24" s="42">
        <f t="shared" si="8"/>
        <v>3.4060097212309182E-2</v>
      </c>
      <c r="Z24" t="str">
        <f t="shared" si="3"/>
        <v/>
      </c>
      <c r="AA24">
        <f t="shared" si="4"/>
        <v>-3412.991972569881</v>
      </c>
    </row>
    <row r="25" spans="2:27" x14ac:dyDescent="0.2">
      <c r="B25" s="40">
        <v>17</v>
      </c>
      <c r="C25" s="46">
        <f t="shared" si="0"/>
        <v>111856.92780585292</v>
      </c>
      <c r="D25" s="46"/>
      <c r="E25" s="40">
        <v>2018</v>
      </c>
      <c r="F25" s="8">
        <v>43953</v>
      </c>
      <c r="G25" s="40" t="s">
        <v>3</v>
      </c>
      <c r="H25" s="47">
        <v>131.45400000000001</v>
      </c>
      <c r="I25" s="47"/>
      <c r="J25" s="40">
        <v>46</v>
      </c>
      <c r="K25" s="48">
        <f t="shared" si="5"/>
        <v>3355.7078341755873</v>
      </c>
      <c r="L25" s="49"/>
      <c r="M25" s="6">
        <f>IF(J25="","",(K25/J25)/LOOKUP(RIGHT($D$2,3),定数!$A$6:$A$13,定数!$B$6:$B$13))</f>
        <v>0.72950170308164941</v>
      </c>
      <c r="N25" s="40">
        <v>2018</v>
      </c>
      <c r="O25" s="8">
        <v>43954</v>
      </c>
      <c r="P25" s="47">
        <v>130.767</v>
      </c>
      <c r="Q25" s="47"/>
      <c r="R25" s="50">
        <f>IF(P25="","",T25*M25*LOOKUP(RIGHT($D$2,3),定数!$A$6:$A$13,定数!$B$6:$B$13))</f>
        <v>5011.6767001710177</v>
      </c>
      <c r="S25" s="50"/>
      <c r="T25" s="51">
        <f t="shared" si="6"/>
        <v>68.700000000001182</v>
      </c>
      <c r="U25" s="51"/>
      <c r="V25" t="str">
        <f t="shared" si="9"/>
        <v/>
      </c>
      <c r="W25">
        <f t="shared" si="2"/>
        <v>0</v>
      </c>
      <c r="X25" s="41">
        <f t="shared" si="7"/>
        <v>119334.46319564521</v>
      </c>
      <c r="Y25" s="42">
        <f t="shared" si="8"/>
        <v>6.2660317812240907E-2</v>
      </c>
      <c r="Z25">
        <f t="shared" si="3"/>
        <v>5011.6767001710177</v>
      </c>
      <c r="AA25" t="str">
        <f t="shared" si="4"/>
        <v/>
      </c>
    </row>
    <row r="26" spans="2:27" x14ac:dyDescent="0.2">
      <c r="B26" s="40">
        <v>18</v>
      </c>
      <c r="C26" s="46">
        <f t="shared" si="0"/>
        <v>116868.60450602393</v>
      </c>
      <c r="D26" s="46"/>
      <c r="E26" s="40">
        <v>2018</v>
      </c>
      <c r="F26" s="8">
        <v>43962</v>
      </c>
      <c r="G26" s="40" t="s">
        <v>4</v>
      </c>
      <c r="H26" s="92">
        <v>130.60599999999999</v>
      </c>
      <c r="I26" s="92"/>
      <c r="J26" s="40">
        <v>61</v>
      </c>
      <c r="K26" s="48">
        <f t="shared" si="5"/>
        <v>3506.0581351807177</v>
      </c>
      <c r="L26" s="49"/>
      <c r="M26" s="6">
        <f>IF(J26="","",(K26/J26)/LOOKUP(RIGHT($D$2,3),定数!$A$6:$A$13,定数!$B$6:$B$13))</f>
        <v>0.57476362871815045</v>
      </c>
      <c r="N26" s="40">
        <v>2018</v>
      </c>
      <c r="O26" s="8">
        <v>43967</v>
      </c>
      <c r="P26" s="47">
        <v>130</v>
      </c>
      <c r="Q26" s="47"/>
      <c r="R26" s="50">
        <f>IF(P26="","",T26*M26*LOOKUP(RIGHT($D$2,3),定数!$A$6:$A$13,定数!$B$6:$B$13))</f>
        <v>-3483.0675900319607</v>
      </c>
      <c r="S26" s="50"/>
      <c r="T26" s="51">
        <f t="shared" si="6"/>
        <v>-60.599999999999454</v>
      </c>
      <c r="U26" s="51"/>
      <c r="V26" t="str">
        <f t="shared" si="9"/>
        <v/>
      </c>
      <c r="W26">
        <f t="shared" si="2"/>
        <v>1</v>
      </c>
      <c r="X26" s="41">
        <f t="shared" si="7"/>
        <v>119334.46319564521</v>
      </c>
      <c r="Y26" s="42">
        <f t="shared" si="8"/>
        <v>2.0663424660306018E-2</v>
      </c>
      <c r="Z26" t="str">
        <f t="shared" si="3"/>
        <v/>
      </c>
      <c r="AA26">
        <f t="shared" si="4"/>
        <v>-3483.0675900319607</v>
      </c>
    </row>
    <row r="27" spans="2:27" x14ac:dyDescent="0.2">
      <c r="B27" s="40">
        <v>19</v>
      </c>
      <c r="C27" s="46">
        <f t="shared" si="0"/>
        <v>113385.53691599196</v>
      </c>
      <c r="D27" s="46"/>
      <c r="E27" s="40">
        <v>2018</v>
      </c>
      <c r="F27" s="8">
        <v>43973</v>
      </c>
      <c r="G27" s="40" t="s">
        <v>4</v>
      </c>
      <c r="H27" s="47">
        <v>131.00399999999999</v>
      </c>
      <c r="I27" s="47"/>
      <c r="J27" s="40">
        <v>52</v>
      </c>
      <c r="K27" s="48">
        <f t="shared" si="5"/>
        <v>3401.566107479759</v>
      </c>
      <c r="L27" s="49"/>
      <c r="M27" s="6">
        <f>IF(J27="","",(K27/J27)/LOOKUP(RIGHT($D$2,3),定数!$A$6:$A$13,定数!$B$6:$B$13))</f>
        <v>0.65414732836149214</v>
      </c>
      <c r="N27" s="40">
        <v>2018</v>
      </c>
      <c r="O27" s="8">
        <v>43974</v>
      </c>
      <c r="P27" s="47">
        <v>130.48500000000001</v>
      </c>
      <c r="Q27" s="47"/>
      <c r="R27" s="50">
        <f>IF(P27="","",T27*M27*LOOKUP(RIGHT($D$2,3),定数!$A$6:$A$13,定数!$B$6:$B$13))</f>
        <v>-3395.0246341959937</v>
      </c>
      <c r="S27" s="50"/>
      <c r="T27" s="51">
        <f t="shared" si="6"/>
        <v>-51.899999999997704</v>
      </c>
      <c r="U27" s="51"/>
      <c r="V27" t="str">
        <f t="shared" si="9"/>
        <v/>
      </c>
      <c r="W27">
        <f t="shared" si="2"/>
        <v>2</v>
      </c>
      <c r="X27" s="41">
        <f t="shared" si="7"/>
        <v>119334.46319564521</v>
      </c>
      <c r="Y27" s="42">
        <f t="shared" si="8"/>
        <v>4.985086554501994E-2</v>
      </c>
      <c r="Z27" t="str">
        <f t="shared" si="3"/>
        <v/>
      </c>
      <c r="AA27">
        <f t="shared" si="4"/>
        <v>-3395.0246341959937</v>
      </c>
    </row>
    <row r="28" spans="2:27" x14ac:dyDescent="0.2">
      <c r="B28" s="40">
        <v>20</v>
      </c>
      <c r="C28" s="46">
        <f t="shared" si="0"/>
        <v>109990.51228179596</v>
      </c>
      <c r="D28" s="46"/>
      <c r="E28" s="44">
        <v>2018</v>
      </c>
      <c r="F28" s="8">
        <v>43974</v>
      </c>
      <c r="G28" s="40" t="s">
        <v>3</v>
      </c>
      <c r="H28" s="47">
        <v>130.60599999999999</v>
      </c>
      <c r="I28" s="47"/>
      <c r="J28" s="40">
        <v>27</v>
      </c>
      <c r="K28" s="48">
        <f t="shared" si="5"/>
        <v>3299.7153684538789</v>
      </c>
      <c r="L28" s="49"/>
      <c r="M28" s="6">
        <f>IF(J28="","",(K28/J28)/LOOKUP(RIGHT($D$2,3),定数!$A$6:$A$13,定数!$B$6:$B$13))</f>
        <v>1.2221168031310663</v>
      </c>
      <c r="N28" s="44">
        <v>2018</v>
      </c>
      <c r="O28" s="8">
        <v>43974</v>
      </c>
      <c r="P28" s="47">
        <v>130.19900000000001</v>
      </c>
      <c r="Q28" s="47"/>
      <c r="R28" s="50">
        <f>IF(P28="","",T28*M28*LOOKUP(RIGHT($D$2,3),定数!$A$6:$A$13,定数!$B$6:$B$13))</f>
        <v>4974.0153887432225</v>
      </c>
      <c r="S28" s="50"/>
      <c r="T28" s="51">
        <f t="shared" si="6"/>
        <v>40.699999999998226</v>
      </c>
      <c r="U28" s="51"/>
      <c r="V28" t="str">
        <f t="shared" si="9"/>
        <v/>
      </c>
      <c r="W28">
        <f t="shared" si="2"/>
        <v>0</v>
      </c>
      <c r="X28" s="41">
        <f t="shared" si="7"/>
        <v>119334.46319564521</v>
      </c>
      <c r="Y28" s="42">
        <f t="shared" si="8"/>
        <v>7.830052328244963E-2</v>
      </c>
      <c r="Z28">
        <f t="shared" si="3"/>
        <v>4974.0153887432225</v>
      </c>
      <c r="AA28" t="str">
        <f t="shared" si="4"/>
        <v/>
      </c>
    </row>
    <row r="29" spans="2:27" x14ac:dyDescent="0.2">
      <c r="B29" s="40">
        <v>21</v>
      </c>
      <c r="C29" s="46">
        <f t="shared" si="0"/>
        <v>114964.52767053919</v>
      </c>
      <c r="D29" s="46"/>
      <c r="E29" s="44">
        <v>2018</v>
      </c>
      <c r="F29" s="8">
        <v>43976</v>
      </c>
      <c r="G29" s="40" t="s">
        <v>3</v>
      </c>
      <c r="H29" s="47">
        <v>127.508</v>
      </c>
      <c r="I29" s="47"/>
      <c r="J29" s="40">
        <v>102</v>
      </c>
      <c r="K29" s="48">
        <f t="shared" si="5"/>
        <v>3448.9358301161756</v>
      </c>
      <c r="L29" s="49"/>
      <c r="M29" s="6">
        <f>IF(J29="","",(K29/J29)/LOOKUP(RIGHT($D$2,3),定数!$A$6:$A$13,定数!$B$6:$B$13))</f>
        <v>0.33813096373687995</v>
      </c>
      <c r="N29" s="44">
        <v>2018</v>
      </c>
      <c r="O29" s="8">
        <v>43980</v>
      </c>
      <c r="P29" s="47">
        <v>125.979</v>
      </c>
      <c r="Q29" s="47"/>
      <c r="R29" s="50">
        <f>IF(P29="","",T29*M29*LOOKUP(RIGHT($D$2,3),定数!$A$6:$A$13,定数!$B$6:$B$13))</f>
        <v>5170.0224355368828</v>
      </c>
      <c r="S29" s="50"/>
      <c r="T29" s="51">
        <f t="shared" si="6"/>
        <v>152.89999999999964</v>
      </c>
      <c r="U29" s="51"/>
      <c r="V29" t="str">
        <f t="shared" si="9"/>
        <v/>
      </c>
      <c r="W29">
        <f t="shared" si="2"/>
        <v>0</v>
      </c>
      <c r="X29" s="41">
        <f t="shared" si="7"/>
        <v>119334.46319564521</v>
      </c>
      <c r="Y29" s="42">
        <f t="shared" si="8"/>
        <v>3.6619224724224408E-2</v>
      </c>
      <c r="Z29">
        <f t="shared" si="3"/>
        <v>5170.0224355368828</v>
      </c>
      <c r="AA29" t="str">
        <f t="shared" si="4"/>
        <v/>
      </c>
    </row>
    <row r="30" spans="2:27" x14ac:dyDescent="0.2">
      <c r="B30" s="40">
        <v>22</v>
      </c>
      <c r="C30" s="46">
        <f t="shared" si="0"/>
        <v>120134.55010607607</v>
      </c>
      <c r="D30" s="46"/>
      <c r="E30" s="44">
        <v>2018</v>
      </c>
      <c r="F30" s="8">
        <v>43979</v>
      </c>
      <c r="G30" s="40" t="s">
        <v>3</v>
      </c>
      <c r="H30" s="47">
        <v>127.715</v>
      </c>
      <c r="I30" s="47"/>
      <c r="J30" s="40">
        <v>82</v>
      </c>
      <c r="K30" s="48">
        <f t="shared" si="5"/>
        <v>3604.0365031822821</v>
      </c>
      <c r="L30" s="49"/>
      <c r="M30" s="6">
        <f>IF(J30="","",(K30/J30)/LOOKUP(RIGHT($D$2,3),定数!$A$6:$A$13,定数!$B$6:$B$13))</f>
        <v>0.43951664672954655</v>
      </c>
      <c r="N30" s="44">
        <v>2018</v>
      </c>
      <c r="O30" s="8">
        <v>43980</v>
      </c>
      <c r="P30" s="47">
        <v>126.462</v>
      </c>
      <c r="Q30" s="47"/>
      <c r="R30" s="50">
        <f>IF(P30="","",T30*M30*LOOKUP(RIGHT($D$2,3),定数!$A$6:$A$13,定数!$B$6:$B$13))</f>
        <v>5507.1435835212187</v>
      </c>
      <c r="S30" s="50"/>
      <c r="T30" s="51">
        <f t="shared" si="6"/>
        <v>125.30000000000001</v>
      </c>
      <c r="U30" s="51"/>
      <c r="V30" t="str">
        <f t="shared" si="9"/>
        <v/>
      </c>
      <c r="W30">
        <f t="shared" si="2"/>
        <v>0</v>
      </c>
      <c r="X30" s="41">
        <f t="shared" si="7"/>
        <v>120134.55010607607</v>
      </c>
      <c r="Y30" s="42">
        <f t="shared" si="8"/>
        <v>0</v>
      </c>
      <c r="Z30">
        <f t="shared" si="3"/>
        <v>5507.1435835212187</v>
      </c>
      <c r="AA30" t="str">
        <f t="shared" si="4"/>
        <v/>
      </c>
    </row>
    <row r="31" spans="2:27" x14ac:dyDescent="0.2">
      <c r="B31" s="40">
        <v>23</v>
      </c>
      <c r="C31" s="46">
        <f t="shared" si="0"/>
        <v>125641.69368959729</v>
      </c>
      <c r="D31" s="46"/>
      <c r="E31" s="44">
        <v>2018</v>
      </c>
      <c r="F31" s="8">
        <v>43983</v>
      </c>
      <c r="G31" s="40" t="s">
        <v>4</v>
      </c>
      <c r="H31" s="47">
        <v>127.325</v>
      </c>
      <c r="I31" s="47"/>
      <c r="J31" s="40">
        <v>100</v>
      </c>
      <c r="K31" s="48">
        <f t="shared" si="5"/>
        <v>3769.2508106879186</v>
      </c>
      <c r="L31" s="49"/>
      <c r="M31" s="6">
        <f>IF(J31="","",(K31/J31)/LOOKUP(RIGHT($D$2,3),定数!$A$6:$A$13,定数!$B$6:$B$13))</f>
        <v>0.37692508106879186</v>
      </c>
      <c r="N31" s="44">
        <v>2018</v>
      </c>
      <c r="O31" s="8">
        <v>43988</v>
      </c>
      <c r="P31" s="47">
        <v>128.82400000000001</v>
      </c>
      <c r="Q31" s="47"/>
      <c r="R31" s="50">
        <f>IF(P31="","",T31*M31*LOOKUP(RIGHT($D$2,3),定数!$A$6:$A$13,定数!$B$6:$B$13))</f>
        <v>5650.1069652212254</v>
      </c>
      <c r="S31" s="50"/>
      <c r="T31" s="51">
        <f t="shared" si="6"/>
        <v>149.90000000000094</v>
      </c>
      <c r="U31" s="51"/>
      <c r="V31" t="str">
        <f t="shared" si="9"/>
        <v/>
      </c>
      <c r="W31">
        <f t="shared" si="2"/>
        <v>0</v>
      </c>
      <c r="X31" s="41">
        <f t="shared" si="7"/>
        <v>125641.69368959729</v>
      </c>
      <c r="Y31" s="42">
        <f t="shared" si="8"/>
        <v>0</v>
      </c>
      <c r="Z31">
        <f t="shared" si="3"/>
        <v>5650.1069652212254</v>
      </c>
      <c r="AA31" t="str">
        <f t="shared" si="4"/>
        <v/>
      </c>
    </row>
    <row r="32" spans="2:27" x14ac:dyDescent="0.2">
      <c r="B32" s="40">
        <v>24</v>
      </c>
      <c r="C32" s="46">
        <f t="shared" si="0"/>
        <v>131291.80065481851</v>
      </c>
      <c r="D32" s="46"/>
      <c r="E32" s="44">
        <v>2018</v>
      </c>
      <c r="F32" s="8">
        <v>43995</v>
      </c>
      <c r="G32" s="40" t="s">
        <v>4</v>
      </c>
      <c r="H32" s="47">
        <v>130.13200000000001</v>
      </c>
      <c r="I32" s="47"/>
      <c r="J32" s="40">
        <v>43</v>
      </c>
      <c r="K32" s="48">
        <f t="shared" si="5"/>
        <v>3938.7540196445552</v>
      </c>
      <c r="L32" s="49"/>
      <c r="M32" s="6">
        <f>IF(J32="","",(K32/J32)/LOOKUP(RIGHT($D$2,3),定数!$A$6:$A$13,定数!$B$6:$B$13))</f>
        <v>0.91598930689408264</v>
      </c>
      <c r="N32" s="44">
        <v>2018</v>
      </c>
      <c r="O32" s="8">
        <v>43996</v>
      </c>
      <c r="P32" s="47">
        <v>129.702</v>
      </c>
      <c r="Q32" s="47"/>
      <c r="R32" s="50">
        <f>IF(P32="","",T32*M32*LOOKUP(RIGHT($D$2,3),定数!$A$6:$A$13,定数!$B$6:$B$13))</f>
        <v>-3938.754019644618</v>
      </c>
      <c r="S32" s="50"/>
      <c r="T32" s="51">
        <f t="shared" si="6"/>
        <v>-43.000000000000682</v>
      </c>
      <c r="U32" s="51"/>
      <c r="V32" t="str">
        <f t="shared" si="9"/>
        <v/>
      </c>
      <c r="W32">
        <f t="shared" si="2"/>
        <v>1</v>
      </c>
      <c r="X32" s="41">
        <f t="shared" si="7"/>
        <v>131291.80065481851</v>
      </c>
      <c r="Y32" s="42">
        <f t="shared" si="8"/>
        <v>0</v>
      </c>
      <c r="Z32" t="str">
        <f t="shared" si="3"/>
        <v/>
      </c>
      <c r="AA32">
        <f t="shared" si="4"/>
        <v>-3938.754019644618</v>
      </c>
    </row>
    <row r="33" spans="2:27" x14ac:dyDescent="0.2">
      <c r="B33" s="40">
        <v>25</v>
      </c>
      <c r="C33" s="46">
        <f t="shared" si="0"/>
        <v>127353.04663517389</v>
      </c>
      <c r="D33" s="46"/>
      <c r="E33" s="44">
        <v>2018</v>
      </c>
      <c r="F33" s="8">
        <v>44000</v>
      </c>
      <c r="G33" s="40" t="s">
        <v>3</v>
      </c>
      <c r="H33" s="47">
        <v>127.964</v>
      </c>
      <c r="I33" s="47"/>
      <c r="J33" s="40">
        <v>49</v>
      </c>
      <c r="K33" s="48">
        <f t="shared" si="5"/>
        <v>3820.5913990552162</v>
      </c>
      <c r="L33" s="49"/>
      <c r="M33" s="6">
        <f>IF(J33="","",(K33/J33)/LOOKUP(RIGHT($D$2,3),定数!$A$6:$A$13,定数!$B$6:$B$13))</f>
        <v>0.77971253041943189</v>
      </c>
      <c r="N33" s="44">
        <v>2018</v>
      </c>
      <c r="O33" s="8">
        <v>44000</v>
      </c>
      <c r="P33" s="47">
        <v>128.458</v>
      </c>
      <c r="Q33" s="47"/>
      <c r="R33" s="50">
        <f>IF(P33="","",T33*M33*LOOKUP(RIGHT($D$2,3),定数!$A$6:$A$13,定数!$B$6:$B$13))</f>
        <v>-3851.7799002719917</v>
      </c>
      <c r="S33" s="50"/>
      <c r="T33" s="51">
        <f t="shared" si="6"/>
        <v>-49.399999999999977</v>
      </c>
      <c r="U33" s="51"/>
      <c r="V33" t="str">
        <f t="shared" si="9"/>
        <v/>
      </c>
      <c r="W33">
        <f t="shared" si="2"/>
        <v>2</v>
      </c>
      <c r="X33" s="41">
        <f t="shared" si="7"/>
        <v>131291.80065481851</v>
      </c>
      <c r="Y33" s="42">
        <f t="shared" si="8"/>
        <v>3.0000000000000471E-2</v>
      </c>
      <c r="Z33" t="str">
        <f t="shared" si="3"/>
        <v/>
      </c>
      <c r="AA33">
        <f t="shared" si="4"/>
        <v>-3851.7799002719917</v>
      </c>
    </row>
    <row r="34" spans="2:27" x14ac:dyDescent="0.2">
      <c r="B34" s="40">
        <v>26</v>
      </c>
      <c r="C34" s="46">
        <f t="shared" si="0"/>
        <v>123501.26673490189</v>
      </c>
      <c r="D34" s="46"/>
      <c r="E34" s="44">
        <v>2018</v>
      </c>
      <c r="F34" s="8">
        <v>44001</v>
      </c>
      <c r="G34" s="40" t="s">
        <v>3</v>
      </c>
      <c r="H34" s="47">
        <v>128</v>
      </c>
      <c r="I34" s="47"/>
      <c r="J34" s="40">
        <v>51</v>
      </c>
      <c r="K34" s="48">
        <f t="shared" si="5"/>
        <v>3705.0380020470566</v>
      </c>
      <c r="L34" s="49"/>
      <c r="M34" s="6">
        <f>IF(J34="","",(K34/J34)/LOOKUP(RIGHT($D$2,3),定数!$A$6:$A$13,定数!$B$6:$B$13))</f>
        <v>0.72647803961707003</v>
      </c>
      <c r="N34" s="44">
        <v>2018</v>
      </c>
      <c r="O34" s="8">
        <v>44001</v>
      </c>
      <c r="P34" s="47">
        <v>127.233</v>
      </c>
      <c r="Q34" s="47"/>
      <c r="R34" s="50">
        <f>IF(P34="","",T34*M34*LOOKUP(RIGHT($D$2,3),定数!$A$6:$A$13,定数!$B$6:$B$13))</f>
        <v>5572.0865638628975</v>
      </c>
      <c r="S34" s="50"/>
      <c r="T34" s="51">
        <f t="shared" si="6"/>
        <v>76.699999999999591</v>
      </c>
      <c r="U34" s="51"/>
      <c r="V34" t="str">
        <f t="shared" si="9"/>
        <v/>
      </c>
      <c r="W34">
        <f t="shared" si="2"/>
        <v>0</v>
      </c>
      <c r="X34" s="41">
        <f t="shared" si="7"/>
        <v>131291.80065481851</v>
      </c>
      <c r="Y34" s="42">
        <f t="shared" si="8"/>
        <v>5.9337551020408719E-2</v>
      </c>
      <c r="Z34">
        <f t="shared" si="3"/>
        <v>5572.0865638628975</v>
      </c>
      <c r="AA34" t="str">
        <f t="shared" si="4"/>
        <v/>
      </c>
    </row>
    <row r="35" spans="2:27" x14ac:dyDescent="0.2">
      <c r="B35" s="40">
        <v>27</v>
      </c>
      <c r="C35" s="46">
        <f t="shared" si="0"/>
        <v>129073.35329876479</v>
      </c>
      <c r="D35" s="46"/>
      <c r="E35" s="44">
        <v>2018</v>
      </c>
      <c r="F35" s="8">
        <v>44015</v>
      </c>
      <c r="G35" s="40" t="s">
        <v>4</v>
      </c>
      <c r="H35" s="47">
        <v>129.108</v>
      </c>
      <c r="I35" s="47"/>
      <c r="J35" s="40">
        <v>69</v>
      </c>
      <c r="K35" s="48">
        <f t="shared" si="5"/>
        <v>3872.2005989629438</v>
      </c>
      <c r="L35" s="49"/>
      <c r="M35" s="6">
        <f>IF(J35="","",(K35/J35)/LOOKUP(RIGHT($D$2,3),定数!$A$6:$A$13,定数!$B$6:$B$13))</f>
        <v>0.56118849260332515</v>
      </c>
      <c r="N35" s="44">
        <v>2018</v>
      </c>
      <c r="O35" s="8">
        <v>44021</v>
      </c>
      <c r="P35" s="47">
        <v>130.148</v>
      </c>
      <c r="Q35" s="47"/>
      <c r="R35" s="50">
        <f>IF(P35="","",T35*M35*LOOKUP(RIGHT($D$2,3),定数!$A$6:$A$13,定数!$B$6:$B$13))</f>
        <v>5836.3603230745366</v>
      </c>
      <c r="S35" s="50"/>
      <c r="T35" s="51">
        <f t="shared" si="6"/>
        <v>103.9999999999992</v>
      </c>
      <c r="U35" s="51"/>
      <c r="V35" t="str">
        <f t="shared" si="9"/>
        <v/>
      </c>
      <c r="W35">
        <f t="shared" si="2"/>
        <v>0</v>
      </c>
      <c r="X35" s="41">
        <f t="shared" si="7"/>
        <v>131291.80065481851</v>
      </c>
      <c r="Y35" s="42">
        <f t="shared" si="8"/>
        <v>1.68970746458591E-2</v>
      </c>
      <c r="Z35">
        <f t="shared" si="3"/>
        <v>5836.3603230745366</v>
      </c>
      <c r="AA35" t="str">
        <f t="shared" si="4"/>
        <v/>
      </c>
    </row>
    <row r="36" spans="2:27" x14ac:dyDescent="0.2">
      <c r="B36" s="40">
        <v>28</v>
      </c>
      <c r="C36" s="46">
        <f t="shared" si="0"/>
        <v>134909.71362183933</v>
      </c>
      <c r="D36" s="46"/>
      <c r="E36" s="44">
        <v>2018</v>
      </c>
      <c r="F36" s="8">
        <v>44016</v>
      </c>
      <c r="G36" s="40" t="s">
        <v>3</v>
      </c>
      <c r="H36" s="47">
        <v>128.613</v>
      </c>
      <c r="I36" s="47"/>
      <c r="J36" s="40">
        <v>34</v>
      </c>
      <c r="K36" s="48">
        <f t="shared" si="5"/>
        <v>4047.2914086551796</v>
      </c>
      <c r="L36" s="49"/>
      <c r="M36" s="6">
        <f>IF(J36="","",(K36/J36)/LOOKUP(RIGHT($D$2,3),定数!$A$6:$A$13,定数!$B$6:$B$13))</f>
        <v>1.1903798260750529</v>
      </c>
      <c r="N36" s="44">
        <v>2018</v>
      </c>
      <c r="O36" s="8">
        <v>44016</v>
      </c>
      <c r="P36" s="47">
        <v>128.953</v>
      </c>
      <c r="Q36" s="47"/>
      <c r="R36" s="50">
        <f>IF(P36="","",T36*M36*LOOKUP(RIGHT($D$2,3),定数!$A$6:$A$13,定数!$B$6:$B$13))</f>
        <v>-4047.29140865522</v>
      </c>
      <c r="S36" s="50"/>
      <c r="T36" s="51">
        <f t="shared" si="6"/>
        <v>-34.000000000000341</v>
      </c>
      <c r="U36" s="51"/>
      <c r="V36" t="str">
        <f t="shared" si="9"/>
        <v/>
      </c>
      <c r="W36">
        <f t="shared" si="2"/>
        <v>1</v>
      </c>
      <c r="X36" s="41">
        <f t="shared" si="7"/>
        <v>134909.71362183933</v>
      </c>
      <c r="Y36" s="42">
        <f t="shared" si="8"/>
        <v>0</v>
      </c>
      <c r="Z36" t="str">
        <f t="shared" si="3"/>
        <v/>
      </c>
      <c r="AA36">
        <f t="shared" si="4"/>
        <v>-4047.29140865522</v>
      </c>
    </row>
    <row r="37" spans="2:27" x14ac:dyDescent="0.2">
      <c r="B37" s="40">
        <v>29</v>
      </c>
      <c r="C37" s="46">
        <f t="shared" si="0"/>
        <v>130862.42221318411</v>
      </c>
      <c r="D37" s="46"/>
      <c r="E37" s="44">
        <v>2018</v>
      </c>
      <c r="F37" s="8">
        <v>44022</v>
      </c>
      <c r="G37" s="40" t="s">
        <v>4</v>
      </c>
      <c r="H37" s="47">
        <v>130.63499999999999</v>
      </c>
      <c r="I37" s="47"/>
      <c r="J37" s="40">
        <v>54</v>
      </c>
      <c r="K37" s="48">
        <f t="shared" si="5"/>
        <v>3925.8726663955231</v>
      </c>
      <c r="L37" s="49"/>
      <c r="M37" s="6">
        <f>IF(J37="","",(K37/J37)/LOOKUP(RIGHT($D$2,3),定数!$A$6:$A$13,定数!$B$6:$B$13))</f>
        <v>0.72701345673991169</v>
      </c>
      <c r="N37" s="44">
        <v>2018</v>
      </c>
      <c r="O37" s="8">
        <v>44023</v>
      </c>
      <c r="P37" s="47">
        <v>130.095</v>
      </c>
      <c r="Q37" s="47"/>
      <c r="R37" s="50">
        <f>IF(P37="","",T37*M37*LOOKUP(RIGHT($D$2,3),定数!$A$6:$A$13,定数!$B$6:$B$13))</f>
        <v>-3925.8726663954653</v>
      </c>
      <c r="S37" s="50"/>
      <c r="T37" s="51">
        <f t="shared" si="6"/>
        <v>-53.999999999999204</v>
      </c>
      <c r="U37" s="51"/>
      <c r="V37" t="str">
        <f t="shared" si="9"/>
        <v/>
      </c>
      <c r="W37">
        <f t="shared" si="2"/>
        <v>2</v>
      </c>
      <c r="X37" s="41">
        <f t="shared" si="7"/>
        <v>134909.71362183933</v>
      </c>
      <c r="Y37" s="42">
        <f t="shared" si="8"/>
        <v>3.0000000000000249E-2</v>
      </c>
      <c r="Z37" t="str">
        <f t="shared" si="3"/>
        <v/>
      </c>
      <c r="AA37">
        <f t="shared" si="4"/>
        <v>-3925.8726663954653</v>
      </c>
    </row>
    <row r="38" spans="2:27" x14ac:dyDescent="0.2">
      <c r="B38" s="40">
        <v>30</v>
      </c>
      <c r="C38" s="46">
        <f t="shared" si="0"/>
        <v>126936.54954678865</v>
      </c>
      <c r="D38" s="46"/>
      <c r="E38" s="44">
        <v>2018</v>
      </c>
      <c r="F38" s="8">
        <v>44023</v>
      </c>
      <c r="G38" s="40" t="s">
        <v>4</v>
      </c>
      <c r="H38" s="47">
        <v>130.69499999999999</v>
      </c>
      <c r="I38" s="47"/>
      <c r="J38" s="40">
        <v>64</v>
      </c>
      <c r="K38" s="48">
        <f t="shared" si="5"/>
        <v>3808.0964864036596</v>
      </c>
      <c r="L38" s="49"/>
      <c r="M38" s="6">
        <f>IF(J38="","",(K38/J38)/LOOKUP(RIGHT($D$2,3),定数!$A$6:$A$13,定数!$B$6:$B$13))</f>
        <v>0.5950150760005718</v>
      </c>
      <c r="N38" s="44">
        <v>2018</v>
      </c>
      <c r="O38" s="8">
        <v>44028</v>
      </c>
      <c r="P38" s="47">
        <v>131.661</v>
      </c>
      <c r="Q38" s="47"/>
      <c r="R38" s="50">
        <f>IF(P38="","",T38*M38*LOOKUP(RIGHT($D$2,3),定数!$A$6:$A$13,定数!$B$6:$B$13))</f>
        <v>5747.8456341655719</v>
      </c>
      <c r="S38" s="50"/>
      <c r="T38" s="51">
        <f t="shared" si="6"/>
        <v>96.600000000000819</v>
      </c>
      <c r="U38" s="51"/>
      <c r="V38" t="str">
        <f t="shared" si="9"/>
        <v/>
      </c>
      <c r="W38">
        <f t="shared" si="2"/>
        <v>0</v>
      </c>
      <c r="X38" s="41">
        <f t="shared" si="7"/>
        <v>134909.71362183933</v>
      </c>
      <c r="Y38" s="42">
        <f t="shared" si="8"/>
        <v>5.9099999999999819E-2</v>
      </c>
      <c r="Z38">
        <f t="shared" si="3"/>
        <v>5747.8456341655719</v>
      </c>
      <c r="AA38" t="str">
        <f t="shared" si="4"/>
        <v/>
      </c>
    </row>
    <row r="39" spans="2:27" x14ac:dyDescent="0.2">
      <c r="B39" s="40">
        <v>31</v>
      </c>
      <c r="C39" s="46">
        <f t="shared" si="0"/>
        <v>132684.39518095422</v>
      </c>
      <c r="D39" s="46"/>
      <c r="E39" s="44">
        <v>2018</v>
      </c>
      <c r="F39" s="8">
        <v>44025</v>
      </c>
      <c r="G39" s="40" t="s">
        <v>4</v>
      </c>
      <c r="H39" s="47">
        <v>131.30099999999999</v>
      </c>
      <c r="I39" s="47"/>
      <c r="J39" s="40">
        <v>50</v>
      </c>
      <c r="K39" s="48">
        <f t="shared" si="5"/>
        <v>3980.5318554286264</v>
      </c>
      <c r="L39" s="49"/>
      <c r="M39" s="6">
        <f>IF(J39="","",(K39/J39)/LOOKUP(RIGHT($D$2,3),定数!$A$6:$A$13,定数!$B$6:$B$13))</f>
        <v>0.79610637108572535</v>
      </c>
      <c r="N39" s="44">
        <v>2018</v>
      </c>
      <c r="O39" s="8">
        <v>44031</v>
      </c>
      <c r="P39" s="47">
        <v>130.804</v>
      </c>
      <c r="Q39" s="47"/>
      <c r="R39" s="50">
        <f>IF(P39="","",T39*M39*LOOKUP(RIGHT($D$2,3),定数!$A$6:$A$13,定数!$B$6:$B$13))</f>
        <v>-3956.6486642959412</v>
      </c>
      <c r="S39" s="50"/>
      <c r="T39" s="51">
        <f t="shared" si="6"/>
        <v>-49.699999999998568</v>
      </c>
      <c r="U39" s="51"/>
      <c r="V39" t="str">
        <f t="shared" si="9"/>
        <v/>
      </c>
      <c r="W39">
        <f t="shared" si="2"/>
        <v>1</v>
      </c>
      <c r="X39" s="41">
        <f t="shared" si="7"/>
        <v>134909.71362183933</v>
      </c>
      <c r="Y39" s="42">
        <f t="shared" si="8"/>
        <v>1.6494871874999428E-2</v>
      </c>
      <c r="Z39" t="str">
        <f t="shared" si="3"/>
        <v/>
      </c>
      <c r="AA39">
        <f t="shared" si="4"/>
        <v>-3956.6486642959412</v>
      </c>
    </row>
    <row r="40" spans="2:27" x14ac:dyDescent="0.2">
      <c r="B40" s="40">
        <v>32</v>
      </c>
      <c r="C40" s="46">
        <f t="shared" si="0"/>
        <v>128727.74651665828</v>
      </c>
      <c r="D40" s="46"/>
      <c r="E40" s="44">
        <v>2018</v>
      </c>
      <c r="F40" s="8">
        <v>44032</v>
      </c>
      <c r="G40" s="40" t="s">
        <v>3</v>
      </c>
      <c r="H40" s="47">
        <v>130.59700000000001</v>
      </c>
      <c r="I40" s="47"/>
      <c r="J40" s="40">
        <v>61</v>
      </c>
      <c r="K40" s="48">
        <f t="shared" si="5"/>
        <v>3861.8323954997486</v>
      </c>
      <c r="L40" s="49"/>
      <c r="M40" s="6">
        <f>IF(J40="","",(K40/J40)/LOOKUP(RIGHT($D$2,3),定数!$A$6:$A$13,定数!$B$6:$B$13))</f>
        <v>0.63308727795077846</v>
      </c>
      <c r="N40" s="44">
        <v>2018</v>
      </c>
      <c r="O40" s="8">
        <v>44037</v>
      </c>
      <c r="P40" s="47">
        <v>129.66499999999999</v>
      </c>
      <c r="Q40" s="47"/>
      <c r="R40" s="50">
        <f>IF(P40="","",T40*M40*LOOKUP(RIGHT($D$2,3),定数!$A$6:$A$13,定数!$B$6:$B$13))</f>
        <v>5900.3734305013586</v>
      </c>
      <c r="S40" s="50"/>
      <c r="T40" s="51">
        <f t="shared" si="6"/>
        <v>93.200000000001637</v>
      </c>
      <c r="U40" s="51"/>
      <c r="V40" t="str">
        <f t="shared" si="9"/>
        <v/>
      </c>
      <c r="W40">
        <f t="shared" si="2"/>
        <v>0</v>
      </c>
      <c r="X40" s="41">
        <f t="shared" si="7"/>
        <v>134909.71362183933</v>
      </c>
      <c r="Y40" s="42">
        <f t="shared" si="8"/>
        <v>4.5822994795686078E-2</v>
      </c>
      <c r="Z40">
        <f t="shared" si="3"/>
        <v>5900.3734305013586</v>
      </c>
      <c r="AA40" t="str">
        <f t="shared" si="4"/>
        <v/>
      </c>
    </row>
    <row r="41" spans="2:27" x14ac:dyDescent="0.2">
      <c r="B41" s="40">
        <v>33</v>
      </c>
      <c r="C41" s="46">
        <f t="shared" si="0"/>
        <v>134628.11994715963</v>
      </c>
      <c r="D41" s="46"/>
      <c r="E41" s="44">
        <v>2018</v>
      </c>
      <c r="F41" s="8">
        <v>44032</v>
      </c>
      <c r="G41" s="40" t="s">
        <v>3</v>
      </c>
      <c r="H41" s="47">
        <v>130.733</v>
      </c>
      <c r="I41" s="47"/>
      <c r="J41" s="40">
        <v>35</v>
      </c>
      <c r="K41" s="48">
        <f t="shared" si="5"/>
        <v>4038.8435984147891</v>
      </c>
      <c r="L41" s="49"/>
      <c r="M41" s="6">
        <f>IF(J41="","",(K41/J41)/LOOKUP(RIGHT($D$2,3),定数!$A$6:$A$13,定数!$B$6:$B$13))</f>
        <v>1.1539553138327969</v>
      </c>
      <c r="N41" s="44">
        <v>2018</v>
      </c>
      <c r="O41" s="8">
        <v>44035</v>
      </c>
      <c r="P41" s="47">
        <v>130.214</v>
      </c>
      <c r="Q41" s="47"/>
      <c r="R41" s="50">
        <f>IF(P41="","",T41*M41*LOOKUP(RIGHT($D$2,3),定数!$A$6:$A$13,定数!$B$6:$B$13))</f>
        <v>5989.0280787922793</v>
      </c>
      <c r="S41" s="50"/>
      <c r="T41" s="51">
        <f t="shared" si="6"/>
        <v>51.900000000000546</v>
      </c>
      <c r="U41" s="51"/>
      <c r="V41" t="str">
        <f t="shared" si="9"/>
        <v/>
      </c>
      <c r="W41">
        <f t="shared" si="2"/>
        <v>0</v>
      </c>
      <c r="X41" s="41">
        <f t="shared" si="7"/>
        <v>134909.71362183933</v>
      </c>
      <c r="Y41" s="42">
        <f t="shared" si="8"/>
        <v>2.0872750161564646E-3</v>
      </c>
      <c r="Z41">
        <f t="shared" si="3"/>
        <v>5989.0280787922793</v>
      </c>
      <c r="AA41" t="str">
        <f t="shared" si="4"/>
        <v/>
      </c>
    </row>
    <row r="42" spans="2:27" x14ac:dyDescent="0.2">
      <c r="B42" s="40">
        <v>34</v>
      </c>
      <c r="C42" s="46">
        <f t="shared" si="0"/>
        <v>140617.1480259519</v>
      </c>
      <c r="D42" s="46"/>
      <c r="E42" s="44">
        <v>2018</v>
      </c>
      <c r="F42" s="8">
        <v>44037</v>
      </c>
      <c r="G42" s="40" t="s">
        <v>3</v>
      </c>
      <c r="H42" s="47">
        <v>129.77199999999999</v>
      </c>
      <c r="I42" s="47"/>
      <c r="J42" s="40">
        <v>35</v>
      </c>
      <c r="K42" s="48">
        <f t="shared" si="5"/>
        <v>4218.5144407785565</v>
      </c>
      <c r="L42" s="49"/>
      <c r="M42" s="6">
        <f>IF(J42="","",(K42/J42)/LOOKUP(RIGHT($D$2,3),定数!$A$6:$A$13,定数!$B$6:$B$13))</f>
        <v>1.2052898402224448</v>
      </c>
      <c r="N42" s="44">
        <v>2018</v>
      </c>
      <c r="O42" s="8">
        <v>44037</v>
      </c>
      <c r="P42" s="47">
        <v>130.12</v>
      </c>
      <c r="Q42" s="47"/>
      <c r="R42" s="50">
        <f>IF(P42="","",T42*M42*LOOKUP(RIGHT($D$2,3),定数!$A$6:$A$13,定数!$B$6:$B$13))</f>
        <v>-4194.4086439742669</v>
      </c>
      <c r="S42" s="50"/>
      <c r="T42" s="51">
        <f t="shared" si="6"/>
        <v>-34.800000000001319</v>
      </c>
      <c r="U42" s="51"/>
      <c r="V42" t="str">
        <f t="shared" si="9"/>
        <v/>
      </c>
      <c r="W42">
        <f t="shared" si="2"/>
        <v>1</v>
      </c>
      <c r="X42" s="41">
        <f t="shared" si="7"/>
        <v>140617.1480259519</v>
      </c>
      <c r="Y42" s="42">
        <f t="shared" si="8"/>
        <v>0</v>
      </c>
      <c r="Z42" t="str">
        <f t="shared" si="3"/>
        <v/>
      </c>
      <c r="AA42">
        <f t="shared" si="4"/>
        <v>-4194.4086439742669</v>
      </c>
    </row>
    <row r="43" spans="2:27" x14ac:dyDescent="0.2">
      <c r="B43" s="40">
        <v>35</v>
      </c>
      <c r="C43" s="46">
        <f t="shared" si="0"/>
        <v>136422.73938197765</v>
      </c>
      <c r="D43" s="46"/>
      <c r="E43" s="44">
        <v>2018</v>
      </c>
      <c r="F43" s="8">
        <v>44038</v>
      </c>
      <c r="G43" s="40" t="s">
        <v>3</v>
      </c>
      <c r="H43" s="47">
        <v>129.65100000000001</v>
      </c>
      <c r="I43" s="47"/>
      <c r="J43" s="40">
        <v>47</v>
      </c>
      <c r="K43" s="48">
        <f t="shared" si="5"/>
        <v>4092.6821814593295</v>
      </c>
      <c r="L43" s="49"/>
      <c r="M43" s="6">
        <f>IF(J43="","",(K43/J43)/LOOKUP(RIGHT($D$2,3),定数!$A$6:$A$13,定数!$B$6:$B$13))</f>
        <v>0.87078344286368714</v>
      </c>
      <c r="N43" s="44">
        <v>2018</v>
      </c>
      <c r="O43" s="8">
        <v>44043</v>
      </c>
      <c r="P43" s="47">
        <v>130.119</v>
      </c>
      <c r="Q43" s="47"/>
      <c r="R43" s="50">
        <f>IF(P43="","",T43*M43*LOOKUP(RIGHT($D$2,3),定数!$A$6:$A$13,定数!$B$6:$B$13))</f>
        <v>-4075.2665126019629</v>
      </c>
      <c r="S43" s="50"/>
      <c r="T43" s="51">
        <f t="shared" si="6"/>
        <v>-46.799999999998931</v>
      </c>
      <c r="U43" s="51"/>
      <c r="V43" t="str">
        <f t="shared" si="9"/>
        <v/>
      </c>
      <c r="W43">
        <f t="shared" si="2"/>
        <v>2</v>
      </c>
      <c r="X43" s="41">
        <f t="shared" si="7"/>
        <v>140617.1480259519</v>
      </c>
      <c r="Y43" s="42">
        <f t="shared" si="8"/>
        <v>2.9828571428572426E-2</v>
      </c>
      <c r="Z43" t="str">
        <f t="shared" si="3"/>
        <v/>
      </c>
      <c r="AA43">
        <f t="shared" si="4"/>
        <v>-4075.2665126019629</v>
      </c>
    </row>
    <row r="44" spans="2:27" x14ac:dyDescent="0.2">
      <c r="B44" s="40">
        <v>36</v>
      </c>
      <c r="C44" s="46">
        <f t="shared" si="0"/>
        <v>132347.47286937569</v>
      </c>
      <c r="D44" s="46"/>
      <c r="E44" s="44">
        <v>2018</v>
      </c>
      <c r="F44" s="8">
        <v>44039</v>
      </c>
      <c r="G44" s="40" t="s">
        <v>3</v>
      </c>
      <c r="H44" s="47">
        <v>129.44399999999999</v>
      </c>
      <c r="I44" s="47"/>
      <c r="J44" s="40">
        <v>58</v>
      </c>
      <c r="K44" s="48">
        <f t="shared" si="5"/>
        <v>3970.4241860812708</v>
      </c>
      <c r="L44" s="49"/>
      <c r="M44" s="6">
        <f>IF(J44="","",(K44/J44)/LOOKUP(RIGHT($D$2,3),定数!$A$6:$A$13,定数!$B$6:$B$13))</f>
        <v>0.68455589415194329</v>
      </c>
      <c r="N44" s="44">
        <v>2018</v>
      </c>
      <c r="O44" s="8">
        <v>44042</v>
      </c>
      <c r="P44" s="47">
        <v>130.024</v>
      </c>
      <c r="Q44" s="47"/>
      <c r="R44" s="50">
        <f>IF(P44="","",T44*M44*LOOKUP(RIGHT($D$2,3),定数!$A$6:$A$13,定数!$B$6:$B$13))</f>
        <v>-3970.4241860813568</v>
      </c>
      <c r="S44" s="50"/>
      <c r="T44" s="51">
        <f t="shared" si="6"/>
        <v>-58.000000000001251</v>
      </c>
      <c r="U44" s="51"/>
      <c r="V44" t="str">
        <f t="shared" si="9"/>
        <v/>
      </c>
      <c r="W44">
        <f t="shared" si="2"/>
        <v>3</v>
      </c>
      <c r="X44" s="41">
        <f t="shared" si="7"/>
        <v>140617.1480259519</v>
      </c>
      <c r="Y44" s="42">
        <f t="shared" si="8"/>
        <v>5.8809862613982022E-2</v>
      </c>
      <c r="Z44" t="str">
        <f t="shared" si="3"/>
        <v/>
      </c>
      <c r="AA44">
        <f t="shared" si="4"/>
        <v>-3970.4241860813568</v>
      </c>
    </row>
    <row r="45" spans="2:27" x14ac:dyDescent="0.2">
      <c r="B45" s="40">
        <v>37</v>
      </c>
      <c r="C45" s="46">
        <f t="shared" si="0"/>
        <v>128377.04868329433</v>
      </c>
      <c r="D45" s="46"/>
      <c r="E45" s="44">
        <v>2018</v>
      </c>
      <c r="F45" s="8">
        <v>44043</v>
      </c>
      <c r="G45" s="40" t="s">
        <v>4</v>
      </c>
      <c r="H45" s="47">
        <v>130.405</v>
      </c>
      <c r="I45" s="47"/>
      <c r="J45" s="40">
        <v>71</v>
      </c>
      <c r="K45" s="48">
        <f t="shared" si="5"/>
        <v>3851.3114604988295</v>
      </c>
      <c r="L45" s="49"/>
      <c r="M45" s="6">
        <f>IF(J45="","",(K45/J45)/LOOKUP(RIGHT($D$2,3),定数!$A$6:$A$13,定数!$B$6:$B$13))</f>
        <v>0.54243823387307455</v>
      </c>
      <c r="N45" s="44">
        <v>2018</v>
      </c>
      <c r="O45" s="8">
        <v>44045</v>
      </c>
      <c r="P45" s="47">
        <v>129.691</v>
      </c>
      <c r="Q45" s="47"/>
      <c r="R45" s="50">
        <f>IF(P45="","",T45*M45*LOOKUP(RIGHT($D$2,3),定数!$A$6:$A$13,定数!$B$6:$B$13))</f>
        <v>-3873.0089898537449</v>
      </c>
      <c r="S45" s="50"/>
      <c r="T45" s="51">
        <f t="shared" si="6"/>
        <v>-71.399999999999864</v>
      </c>
      <c r="U45" s="51"/>
      <c r="V45" t="str">
        <f t="shared" si="9"/>
        <v/>
      </c>
      <c r="W45">
        <f t="shared" si="2"/>
        <v>4</v>
      </c>
      <c r="X45" s="41">
        <f t="shared" si="7"/>
        <v>140617.1480259519</v>
      </c>
      <c r="Y45" s="42">
        <f t="shared" si="8"/>
        <v>8.7045566735563296E-2</v>
      </c>
      <c r="Z45" t="str">
        <f t="shared" si="3"/>
        <v/>
      </c>
      <c r="AA45">
        <f t="shared" si="4"/>
        <v>-3873.0089898537449</v>
      </c>
    </row>
    <row r="46" spans="2:27" x14ac:dyDescent="0.2">
      <c r="B46" s="40">
        <v>38</v>
      </c>
      <c r="C46" s="46">
        <f t="shared" si="0"/>
        <v>124504.03969344059</v>
      </c>
      <c r="D46" s="46"/>
      <c r="E46" s="44">
        <v>2018</v>
      </c>
      <c r="F46" s="8">
        <v>44052</v>
      </c>
      <c r="G46" s="40" t="s">
        <v>3</v>
      </c>
      <c r="H46" s="92">
        <v>128.58199999999999</v>
      </c>
      <c r="I46" s="92"/>
      <c r="J46" s="40">
        <v>37</v>
      </c>
      <c r="K46" s="48">
        <f t="shared" si="5"/>
        <v>3735.1211908032174</v>
      </c>
      <c r="L46" s="49"/>
      <c r="M46" s="6">
        <f>IF(J46="","",(K46/J46)/LOOKUP(RIGHT($D$2,3),定数!$A$6:$A$13,定数!$B$6:$B$13))</f>
        <v>1.0094922137305993</v>
      </c>
      <c r="N46" s="44">
        <v>2018</v>
      </c>
      <c r="O46" s="8">
        <v>44052</v>
      </c>
      <c r="P46" s="47">
        <v>128.94900000000001</v>
      </c>
      <c r="Q46" s="47"/>
      <c r="R46" s="50">
        <f>IF(P46="","",T46*M46*LOOKUP(RIGHT($D$2,3),定数!$A$6:$A$13,定数!$B$6:$B$13))</f>
        <v>-3704.8364243914875</v>
      </c>
      <c r="S46" s="50"/>
      <c r="T46" s="51">
        <f t="shared" si="6"/>
        <v>-36.700000000001864</v>
      </c>
      <c r="U46" s="51"/>
      <c r="V46" t="str">
        <f t="shared" si="9"/>
        <v/>
      </c>
      <c r="W46">
        <f t="shared" si="2"/>
        <v>5</v>
      </c>
      <c r="X46" s="41">
        <f t="shared" si="7"/>
        <v>140617.1480259519</v>
      </c>
      <c r="Y46" s="42">
        <f t="shared" si="8"/>
        <v>0.11458850189123115</v>
      </c>
      <c r="Z46" t="str">
        <f t="shared" si="3"/>
        <v/>
      </c>
      <c r="AA46">
        <f t="shared" si="4"/>
        <v>-3704.8364243914875</v>
      </c>
    </row>
    <row r="47" spans="2:27" x14ac:dyDescent="0.2">
      <c r="B47" s="40">
        <v>39</v>
      </c>
      <c r="C47" s="46">
        <f t="shared" si="0"/>
        <v>120799.2032690491</v>
      </c>
      <c r="D47" s="46"/>
      <c r="E47" s="44">
        <v>2018</v>
      </c>
      <c r="F47" s="8">
        <v>44058</v>
      </c>
      <c r="G47" s="40" t="s">
        <v>3</v>
      </c>
      <c r="H47" s="47">
        <v>125.863</v>
      </c>
      <c r="I47" s="47"/>
      <c r="J47" s="40">
        <v>51</v>
      </c>
      <c r="K47" s="48">
        <f t="shared" si="5"/>
        <v>3623.9760980714732</v>
      </c>
      <c r="L47" s="49"/>
      <c r="M47" s="6">
        <f>IF(J47="","",(K47/J47)/LOOKUP(RIGHT($D$2,3),定数!$A$6:$A$13,定数!$B$6:$B$13))</f>
        <v>0.71058354864146533</v>
      </c>
      <c r="N47" s="44">
        <v>2018</v>
      </c>
      <c r="O47" s="8">
        <v>44058</v>
      </c>
      <c r="P47" s="47">
        <v>125.09099999999999</v>
      </c>
      <c r="Q47" s="47"/>
      <c r="R47" s="50">
        <f>IF(P47="","",T47*M47*LOOKUP(RIGHT($D$2,3),定数!$A$6:$A$13,定数!$B$6:$B$13))</f>
        <v>5485.704995512152</v>
      </c>
      <c r="S47" s="50"/>
      <c r="T47" s="51">
        <f t="shared" si="6"/>
        <v>77.200000000000557</v>
      </c>
      <c r="U47" s="51"/>
      <c r="V47" t="str">
        <f t="shared" si="9"/>
        <v/>
      </c>
      <c r="W47">
        <f t="shared" si="2"/>
        <v>0</v>
      </c>
      <c r="X47" s="41">
        <f t="shared" si="7"/>
        <v>140617.1480259519</v>
      </c>
      <c r="Y47" s="42">
        <f t="shared" si="8"/>
        <v>0.14093547647009064</v>
      </c>
      <c r="Z47">
        <f t="shared" si="3"/>
        <v>5485.704995512152</v>
      </c>
      <c r="AA47" t="str">
        <f t="shared" si="4"/>
        <v/>
      </c>
    </row>
    <row r="48" spans="2:27" x14ac:dyDescent="0.2">
      <c r="B48" s="40">
        <v>40</v>
      </c>
      <c r="C48" s="46">
        <f t="shared" si="0"/>
        <v>126284.90826456125</v>
      </c>
      <c r="D48" s="46"/>
      <c r="E48" s="44">
        <v>2018</v>
      </c>
      <c r="F48" s="8">
        <v>44064</v>
      </c>
      <c r="G48" s="40" t="s">
        <v>4</v>
      </c>
      <c r="H48" s="47">
        <v>126.464</v>
      </c>
      <c r="I48" s="47"/>
      <c r="J48" s="40">
        <v>39</v>
      </c>
      <c r="K48" s="48">
        <f t="shared" si="5"/>
        <v>3788.5472479368373</v>
      </c>
      <c r="L48" s="49"/>
      <c r="M48" s="6">
        <f>IF(J48="","",(K48/J48)/LOOKUP(RIGHT($D$2,3),定数!$A$6:$A$13,定数!$B$6:$B$13))</f>
        <v>0.97142237126585573</v>
      </c>
      <c r="N48" s="44">
        <v>2018</v>
      </c>
      <c r="O48" s="8">
        <v>44064</v>
      </c>
      <c r="P48" s="47">
        <v>127.047</v>
      </c>
      <c r="Q48" s="47"/>
      <c r="R48" s="50">
        <f>IF(P48="","",T48*M48*LOOKUP(RIGHT($D$2,3),定数!$A$6:$A$13,定数!$B$6:$B$13))</f>
        <v>5663.3924244799236</v>
      </c>
      <c r="S48" s="50"/>
      <c r="T48" s="51">
        <f t="shared" si="6"/>
        <v>58.299999999999841</v>
      </c>
      <c r="U48" s="51"/>
      <c r="V48" t="str">
        <f t="shared" si="9"/>
        <v/>
      </c>
      <c r="W48">
        <f t="shared" si="2"/>
        <v>0</v>
      </c>
      <c r="X48" s="41">
        <f t="shared" si="7"/>
        <v>140617.1480259519</v>
      </c>
      <c r="Y48" s="42">
        <f t="shared" si="8"/>
        <v>0.10192384046037917</v>
      </c>
      <c r="Z48">
        <f t="shared" si="3"/>
        <v>5663.3924244799236</v>
      </c>
      <c r="AA48" t="str">
        <f t="shared" si="4"/>
        <v/>
      </c>
    </row>
    <row r="49" spans="2:27" x14ac:dyDescent="0.2">
      <c r="B49" s="40">
        <v>41</v>
      </c>
      <c r="C49" s="46">
        <f t="shared" si="0"/>
        <v>131948.30068904118</v>
      </c>
      <c r="D49" s="46"/>
      <c r="E49" s="44">
        <v>2018</v>
      </c>
      <c r="F49" s="8">
        <v>44064</v>
      </c>
      <c r="G49" s="40" t="s">
        <v>4</v>
      </c>
      <c r="H49" s="47">
        <v>126.73399999999999</v>
      </c>
      <c r="I49" s="47"/>
      <c r="J49" s="40">
        <v>47</v>
      </c>
      <c r="K49" s="48">
        <f t="shared" si="5"/>
        <v>3958.4490206712353</v>
      </c>
      <c r="L49" s="49"/>
      <c r="M49" s="6">
        <f>IF(J49="","",(K49/J49)/LOOKUP(RIGHT($D$2,3),定数!$A$6:$A$13,定数!$B$6:$B$13))</f>
        <v>0.84222319588749683</v>
      </c>
      <c r="N49" s="44">
        <v>2018</v>
      </c>
      <c r="O49" s="8">
        <v>44064</v>
      </c>
      <c r="P49" s="47">
        <v>127.449</v>
      </c>
      <c r="Q49" s="47"/>
      <c r="R49" s="50">
        <f>IF(P49="","",T49*M49*LOOKUP(RIGHT($D$2,3),定数!$A$6:$A$13,定数!$B$6:$B$13))</f>
        <v>6021.8958505956307</v>
      </c>
      <c r="S49" s="50"/>
      <c r="T49" s="51">
        <f t="shared" si="6"/>
        <v>71.500000000000341</v>
      </c>
      <c r="U49" s="51"/>
      <c r="V49" t="str">
        <f t="shared" si="9"/>
        <v/>
      </c>
      <c r="W49">
        <f t="shared" si="2"/>
        <v>0</v>
      </c>
      <c r="X49" s="41">
        <f t="shared" si="7"/>
        <v>140617.1480259519</v>
      </c>
      <c r="Y49" s="42">
        <f t="shared" si="8"/>
        <v>6.1648578844102464E-2</v>
      </c>
      <c r="Z49">
        <f t="shared" si="3"/>
        <v>6021.8958505956307</v>
      </c>
      <c r="AA49" t="str">
        <f t="shared" si="4"/>
        <v/>
      </c>
    </row>
    <row r="50" spans="2:27" x14ac:dyDescent="0.2">
      <c r="B50" s="40">
        <v>42</v>
      </c>
      <c r="C50" s="46">
        <f t="shared" si="0"/>
        <v>137970.19653963682</v>
      </c>
      <c r="D50" s="46"/>
      <c r="E50" s="44">
        <v>2018</v>
      </c>
      <c r="F50" s="8">
        <v>44078</v>
      </c>
      <c r="G50" s="40" t="s">
        <v>3</v>
      </c>
      <c r="H50" s="47">
        <v>128.74600000000001</v>
      </c>
      <c r="I50" s="47"/>
      <c r="J50" s="40">
        <v>36</v>
      </c>
      <c r="K50" s="48">
        <f t="shared" si="5"/>
        <v>4139.105896189104</v>
      </c>
      <c r="L50" s="49"/>
      <c r="M50" s="6">
        <f>IF(J50="","",(K50/J50)/LOOKUP(RIGHT($D$2,3),定数!$A$6:$A$13,定数!$B$6:$B$13))</f>
        <v>1.1497516378303068</v>
      </c>
      <c r="N50" s="44">
        <v>2018</v>
      </c>
      <c r="O50" s="8">
        <v>44078</v>
      </c>
      <c r="P50" s="47">
        <v>129.108</v>
      </c>
      <c r="Q50" s="47"/>
      <c r="R50" s="50">
        <f>IF(P50="","",T50*M50*LOOKUP(RIGHT($D$2,3),定数!$A$6:$A$13,定数!$B$6:$B$13))</f>
        <v>-4162.1009289456506</v>
      </c>
      <c r="S50" s="50"/>
      <c r="T50" s="51">
        <f t="shared" si="6"/>
        <v>-36.199999999999477</v>
      </c>
      <c r="U50" s="51"/>
      <c r="V50" t="str">
        <f t="shared" si="9"/>
        <v/>
      </c>
      <c r="W50">
        <f t="shared" si="2"/>
        <v>1</v>
      </c>
      <c r="X50" s="41">
        <f t="shared" si="7"/>
        <v>140617.1480259519</v>
      </c>
      <c r="Y50" s="42">
        <f t="shared" si="8"/>
        <v>1.8823817176455426E-2</v>
      </c>
      <c r="Z50" t="str">
        <f t="shared" si="3"/>
        <v/>
      </c>
      <c r="AA50">
        <f t="shared" si="4"/>
        <v>-4162.1009289456506</v>
      </c>
    </row>
    <row r="51" spans="2:27" x14ac:dyDescent="0.2">
      <c r="B51" s="40">
        <v>43</v>
      </c>
      <c r="C51" s="46">
        <f t="shared" si="0"/>
        <v>133808.09561069118</v>
      </c>
      <c r="D51" s="46"/>
      <c r="E51" s="44">
        <v>2018</v>
      </c>
      <c r="F51" s="8">
        <v>44081</v>
      </c>
      <c r="G51" s="40" t="s">
        <v>3</v>
      </c>
      <c r="H51" s="47">
        <v>128.41300000000001</v>
      </c>
      <c r="I51" s="47"/>
      <c r="J51" s="40">
        <v>69</v>
      </c>
      <c r="K51" s="48">
        <f t="shared" si="5"/>
        <v>4014.2428683207349</v>
      </c>
      <c r="L51" s="49"/>
      <c r="M51" s="6">
        <f>IF(J51="","",(K51/J51)/LOOKUP(RIGHT($D$2,3),定数!$A$6:$A$13,定数!$B$6:$B$13))</f>
        <v>0.58177432874213553</v>
      </c>
      <c r="N51" s="44">
        <v>2018</v>
      </c>
      <c r="O51" s="8">
        <v>44085</v>
      </c>
      <c r="P51" s="47">
        <v>129.10300000000001</v>
      </c>
      <c r="Q51" s="47"/>
      <c r="R51" s="50">
        <f>IF(P51="","",T51*M51*LOOKUP(RIGHT($D$2,3),定数!$A$6:$A$13,定数!$B$6:$B$13))</f>
        <v>-4014.2428683207222</v>
      </c>
      <c r="S51" s="50"/>
      <c r="T51" s="51">
        <f t="shared" si="6"/>
        <v>-68.999999999999773</v>
      </c>
      <c r="U51" s="51"/>
      <c r="V51" t="str">
        <f t="shared" si="9"/>
        <v/>
      </c>
      <c r="W51">
        <f t="shared" si="2"/>
        <v>2</v>
      </c>
      <c r="X51" s="41">
        <f t="shared" si="7"/>
        <v>140617.1480259519</v>
      </c>
      <c r="Y51" s="42">
        <f t="shared" si="8"/>
        <v>4.8422632024965107E-2</v>
      </c>
      <c r="Z51" t="str">
        <f t="shared" si="3"/>
        <v/>
      </c>
      <c r="AA51">
        <f t="shared" si="4"/>
        <v>-4014.2428683207222</v>
      </c>
    </row>
    <row r="52" spans="2:27" x14ac:dyDescent="0.2">
      <c r="B52" s="40">
        <v>44</v>
      </c>
      <c r="C52" s="46">
        <f t="shared" si="0"/>
        <v>129793.85274237045</v>
      </c>
      <c r="D52" s="46"/>
      <c r="E52" s="44">
        <v>2018</v>
      </c>
      <c r="F52" s="8">
        <v>44085</v>
      </c>
      <c r="G52" s="40" t="s">
        <v>4</v>
      </c>
      <c r="H52" s="92">
        <v>129.21899999999999</v>
      </c>
      <c r="I52" s="92"/>
      <c r="J52" s="40">
        <v>43</v>
      </c>
      <c r="K52" s="48">
        <f t="shared" si="5"/>
        <v>3893.8155822711133</v>
      </c>
      <c r="L52" s="49"/>
      <c r="M52" s="6">
        <f>IF(J52="","",(K52/J52)/LOOKUP(RIGHT($D$2,3),定数!$A$6:$A$13,定数!$B$6:$B$13))</f>
        <v>0.90553850750491005</v>
      </c>
      <c r="N52" s="44">
        <v>2018</v>
      </c>
      <c r="O52" s="8">
        <v>44085</v>
      </c>
      <c r="P52" s="47">
        <v>128.79300000000001</v>
      </c>
      <c r="Q52" s="47"/>
      <c r="R52" s="50">
        <f>IF(P52="","",T52*M52*LOOKUP(RIGHT($D$2,3),定数!$A$6:$A$13,定数!$B$6:$B$13))</f>
        <v>-3857.5940419708054</v>
      </c>
      <c r="S52" s="50"/>
      <c r="T52" s="51">
        <f t="shared" si="6"/>
        <v>-42.599999999998772</v>
      </c>
      <c r="U52" s="51"/>
      <c r="V52" t="str">
        <f t="shared" si="9"/>
        <v/>
      </c>
      <c r="W52">
        <f t="shared" si="2"/>
        <v>3</v>
      </c>
      <c r="X52" s="41">
        <f t="shared" si="7"/>
        <v>140617.1480259519</v>
      </c>
      <c r="Y52" s="42">
        <f t="shared" si="8"/>
        <v>7.6969953064216168E-2</v>
      </c>
      <c r="Z52" t="str">
        <f t="shared" si="3"/>
        <v/>
      </c>
      <c r="AA52">
        <f t="shared" si="4"/>
        <v>-3857.5940419708054</v>
      </c>
    </row>
    <row r="53" spans="2:27" x14ac:dyDescent="0.2">
      <c r="B53" s="40">
        <v>45</v>
      </c>
      <c r="C53" s="46">
        <f t="shared" si="0"/>
        <v>125936.25870039965</v>
      </c>
      <c r="D53" s="46"/>
      <c r="E53" s="44">
        <v>2018</v>
      </c>
      <c r="F53" s="8">
        <v>44087</v>
      </c>
      <c r="G53" s="40" t="s">
        <v>4</v>
      </c>
      <c r="H53" s="47">
        <v>129.80799999999999</v>
      </c>
      <c r="I53" s="47"/>
      <c r="J53" s="40">
        <v>87</v>
      </c>
      <c r="K53" s="48">
        <f t="shared" si="5"/>
        <v>3778.0877610119892</v>
      </c>
      <c r="L53" s="49"/>
      <c r="M53" s="6">
        <f>IF(J53="","",(K53/J53)/LOOKUP(RIGHT($D$2,3),定数!$A$6:$A$13,定数!$B$6:$B$13))</f>
        <v>0.43426296103586082</v>
      </c>
      <c r="N53" s="44">
        <v>2018</v>
      </c>
      <c r="O53" s="8">
        <v>44088</v>
      </c>
      <c r="P53" s="47">
        <v>131.114</v>
      </c>
      <c r="Q53" s="47"/>
      <c r="R53" s="50">
        <f>IF(P53="","",T53*M53*LOOKUP(RIGHT($D$2,3),定数!$A$6:$A$13,定数!$B$6:$B$13))</f>
        <v>5671.4742711283925</v>
      </c>
      <c r="S53" s="50"/>
      <c r="T53" s="51">
        <f t="shared" si="6"/>
        <v>130.60000000000116</v>
      </c>
      <c r="U53" s="51"/>
      <c r="V53" t="str">
        <f t="shared" si="9"/>
        <v/>
      </c>
      <c r="W53">
        <f t="shared" si="2"/>
        <v>0</v>
      </c>
      <c r="X53" s="41">
        <f t="shared" si="7"/>
        <v>140617.1480259519</v>
      </c>
      <c r="Y53" s="42">
        <f t="shared" si="8"/>
        <v>0.10440326469174865</v>
      </c>
      <c r="Z53">
        <f t="shared" si="3"/>
        <v>5671.4742711283925</v>
      </c>
      <c r="AA53" t="str">
        <f t="shared" si="4"/>
        <v/>
      </c>
    </row>
    <row r="54" spans="2:27" x14ac:dyDescent="0.2">
      <c r="B54" s="40">
        <v>46</v>
      </c>
      <c r="C54" s="46">
        <f t="shared" si="0"/>
        <v>131607.73297152805</v>
      </c>
      <c r="D54" s="46"/>
      <c r="E54" s="44">
        <v>2018</v>
      </c>
      <c r="F54" s="8">
        <v>44087</v>
      </c>
      <c r="G54" s="40" t="s">
        <v>4</v>
      </c>
      <c r="H54" s="47">
        <v>129.65</v>
      </c>
      <c r="I54" s="47"/>
      <c r="J54" s="40">
        <v>40</v>
      </c>
      <c r="K54" s="48">
        <f t="shared" si="5"/>
        <v>3948.2319891458415</v>
      </c>
      <c r="L54" s="49"/>
      <c r="M54" s="6">
        <f>IF(J54="","",(K54/J54)/LOOKUP(RIGHT($D$2,3),定数!$A$6:$A$13,定数!$B$6:$B$13))</f>
        <v>0.98705799728646038</v>
      </c>
      <c r="N54" s="44">
        <v>2018</v>
      </c>
      <c r="O54" s="8">
        <v>44087</v>
      </c>
      <c r="P54" s="47">
        <v>130.26400000000001</v>
      </c>
      <c r="Q54" s="47"/>
      <c r="R54" s="50">
        <f>IF(P54="","",T54*M54*LOOKUP(RIGHT($D$2,3),定数!$A$6:$A$13,定数!$B$6:$B$13))</f>
        <v>6060.536103338909</v>
      </c>
      <c r="S54" s="50"/>
      <c r="T54" s="51">
        <f t="shared" si="6"/>
        <v>61.400000000000432</v>
      </c>
      <c r="U54" s="51"/>
      <c r="V54" t="str">
        <f t="shared" si="9"/>
        <v/>
      </c>
      <c r="W54">
        <f t="shared" si="2"/>
        <v>0</v>
      </c>
      <c r="X54" s="41">
        <f t="shared" si="7"/>
        <v>140617.1480259519</v>
      </c>
      <c r="Y54" s="42">
        <f t="shared" si="8"/>
        <v>6.407052895683174E-2</v>
      </c>
      <c r="Z54">
        <f t="shared" si="3"/>
        <v>6060.536103338909</v>
      </c>
      <c r="AA54" t="str">
        <f t="shared" si="4"/>
        <v/>
      </c>
    </row>
    <row r="55" spans="2:27" x14ac:dyDescent="0.2">
      <c r="B55" s="40">
        <v>47</v>
      </c>
      <c r="C55" s="46">
        <f t="shared" si="0"/>
        <v>137668.26907486696</v>
      </c>
      <c r="D55" s="46"/>
      <c r="E55" s="44">
        <v>2018</v>
      </c>
      <c r="F55" s="8">
        <v>44092</v>
      </c>
      <c r="G55" s="40" t="s">
        <v>4</v>
      </c>
      <c r="H55" s="47">
        <v>131.02600000000001</v>
      </c>
      <c r="I55" s="47"/>
      <c r="J55" s="40">
        <v>73</v>
      </c>
      <c r="K55" s="48">
        <f t="shared" si="5"/>
        <v>4130.0480722460088</v>
      </c>
      <c r="L55" s="49"/>
      <c r="M55" s="6">
        <f>IF(J55="","",(K55/J55)/LOOKUP(RIGHT($D$2,3),定数!$A$6:$A$13,定数!$B$6:$B$13))</f>
        <v>0.5657600098967136</v>
      </c>
      <c r="N55" s="44">
        <v>2018</v>
      </c>
      <c r="O55" s="8">
        <v>44094</v>
      </c>
      <c r="P55" s="47">
        <v>132.11799999999999</v>
      </c>
      <c r="Q55" s="47"/>
      <c r="R55" s="50">
        <f>IF(P55="","",T55*M55*LOOKUP(RIGHT($D$2,3),定数!$A$6:$A$13,定数!$B$6:$B$13))</f>
        <v>6178.0993080720255</v>
      </c>
      <c r="S55" s="50"/>
      <c r="T55" s="51">
        <f t="shared" si="6"/>
        <v>109.19999999999845</v>
      </c>
      <c r="U55" s="51"/>
      <c r="V55" t="str">
        <f t="shared" si="9"/>
        <v/>
      </c>
      <c r="W55">
        <f t="shared" si="2"/>
        <v>0</v>
      </c>
      <c r="X55" s="41">
        <f t="shared" si="7"/>
        <v>140617.1480259519</v>
      </c>
      <c r="Y55" s="42">
        <f t="shared" si="8"/>
        <v>2.0970976815293585E-2</v>
      </c>
      <c r="Z55">
        <f t="shared" si="3"/>
        <v>6178.0993080720255</v>
      </c>
      <c r="AA55" t="str">
        <f t="shared" si="4"/>
        <v/>
      </c>
    </row>
    <row r="56" spans="2:27" x14ac:dyDescent="0.2">
      <c r="B56" s="40">
        <v>48</v>
      </c>
      <c r="C56" s="46">
        <f t="shared" si="0"/>
        <v>143846.36838293899</v>
      </c>
      <c r="D56" s="46"/>
      <c r="E56" s="44">
        <v>2018</v>
      </c>
      <c r="F56" s="8">
        <v>44092</v>
      </c>
      <c r="G56" s="40" t="s">
        <v>4</v>
      </c>
      <c r="H56" s="47">
        <v>131.47900000000001</v>
      </c>
      <c r="I56" s="47"/>
      <c r="J56" s="40">
        <v>81</v>
      </c>
      <c r="K56" s="48">
        <f t="shared" si="5"/>
        <v>4315.39105148817</v>
      </c>
      <c r="L56" s="49"/>
      <c r="M56" s="6">
        <f>IF(J56="","",(K56/J56)/LOOKUP(RIGHT($D$2,3),定数!$A$6:$A$13,定数!$B$6:$B$13))</f>
        <v>0.53276432734421852</v>
      </c>
      <c r="N56" s="44">
        <v>2018</v>
      </c>
      <c r="O56" s="8">
        <v>44095</v>
      </c>
      <c r="P56" s="47">
        <v>132.69900000000001</v>
      </c>
      <c r="Q56" s="47"/>
      <c r="R56" s="50">
        <f>IF(P56="","",T56*M56*LOOKUP(RIGHT($D$2,3),定数!$A$6:$A$13,定数!$B$6:$B$13))</f>
        <v>6499.7247935994592</v>
      </c>
      <c r="S56" s="50"/>
      <c r="T56" s="51">
        <f t="shared" si="6"/>
        <v>121.99999999999989</v>
      </c>
      <c r="U56" s="51"/>
      <c r="V56" t="str">
        <f t="shared" si="9"/>
        <v/>
      </c>
      <c r="W56">
        <f t="shared" si="2"/>
        <v>0</v>
      </c>
      <c r="X56" s="41">
        <f t="shared" si="7"/>
        <v>143846.36838293899</v>
      </c>
      <c r="Y56" s="42">
        <f t="shared" si="8"/>
        <v>0</v>
      </c>
      <c r="Z56">
        <f t="shared" si="3"/>
        <v>6499.7247935994592</v>
      </c>
      <c r="AA56" t="str">
        <f t="shared" si="4"/>
        <v/>
      </c>
    </row>
    <row r="57" spans="2:27" x14ac:dyDescent="0.2">
      <c r="B57" s="40">
        <v>49</v>
      </c>
      <c r="C57" s="46">
        <f t="shared" si="0"/>
        <v>150346.09317653844</v>
      </c>
      <c r="D57" s="46"/>
      <c r="E57" s="44">
        <v>2018</v>
      </c>
      <c r="F57" s="8">
        <v>44093</v>
      </c>
      <c r="G57" s="40" t="s">
        <v>4</v>
      </c>
      <c r="H57" s="47">
        <v>131.25399999999999</v>
      </c>
      <c r="I57" s="47"/>
      <c r="J57" s="40">
        <v>34</v>
      </c>
      <c r="K57" s="48">
        <f t="shared" si="5"/>
        <v>4510.3827952961528</v>
      </c>
      <c r="L57" s="49"/>
      <c r="M57" s="6">
        <f>IF(J57="","",(K57/J57)/LOOKUP(RIGHT($D$2,3),定数!$A$6:$A$13,定数!$B$6:$B$13))</f>
        <v>1.3265831750871038</v>
      </c>
      <c r="N57" s="44">
        <v>2018</v>
      </c>
      <c r="O57" s="8">
        <v>44093</v>
      </c>
      <c r="P57" s="47">
        <v>130.91300000000001</v>
      </c>
      <c r="Q57" s="47"/>
      <c r="R57" s="50">
        <f>IF(P57="","",T57*M57*LOOKUP(RIGHT($D$2,3),定数!$A$6:$A$13,定数!$B$6:$B$13))</f>
        <v>-4523.6486270467549</v>
      </c>
      <c r="S57" s="50"/>
      <c r="T57" s="51">
        <f t="shared" si="6"/>
        <v>-34.099999999997976</v>
      </c>
      <c r="U57" s="51"/>
      <c r="V57" t="str">
        <f t="shared" si="9"/>
        <v/>
      </c>
      <c r="W57">
        <f t="shared" si="2"/>
        <v>1</v>
      </c>
      <c r="X57" s="41">
        <f t="shared" si="7"/>
        <v>150346.09317653844</v>
      </c>
      <c r="Y57" s="42">
        <f t="shared" si="8"/>
        <v>0</v>
      </c>
      <c r="Z57" t="str">
        <f t="shared" si="3"/>
        <v/>
      </c>
      <c r="AA57">
        <f t="shared" si="4"/>
        <v>-4523.6486270467549</v>
      </c>
    </row>
    <row r="58" spans="2:27" x14ac:dyDescent="0.2">
      <c r="B58" s="40">
        <v>50</v>
      </c>
      <c r="C58" s="46">
        <f t="shared" si="0"/>
        <v>145822.44454949169</v>
      </c>
      <c r="D58" s="46"/>
      <c r="E58" s="44">
        <v>2018</v>
      </c>
      <c r="F58" s="8">
        <v>44094</v>
      </c>
      <c r="G58" s="40" t="s">
        <v>4</v>
      </c>
      <c r="H58" s="47">
        <v>131.47999999999999</v>
      </c>
      <c r="I58" s="47"/>
      <c r="J58" s="40">
        <v>57</v>
      </c>
      <c r="K58" s="48">
        <f t="shared" si="5"/>
        <v>4374.6733364847505</v>
      </c>
      <c r="L58" s="49"/>
      <c r="M58" s="6">
        <f>IF(J58="","",(K58/J58)/LOOKUP(RIGHT($D$2,3),定数!$A$6:$A$13,定数!$B$6:$B$13))</f>
        <v>0.76748655026048251</v>
      </c>
      <c r="N58" s="44">
        <v>2018</v>
      </c>
      <c r="O58" s="8">
        <v>44094</v>
      </c>
      <c r="P58" s="47">
        <v>132.33600000000001</v>
      </c>
      <c r="Q58" s="47"/>
      <c r="R58" s="50">
        <f>IF(P58="","",T58*M58*LOOKUP(RIGHT($D$2,3),定数!$A$6:$A$13,定数!$B$6:$B$13))</f>
        <v>6569.6848702299067</v>
      </c>
      <c r="S58" s="50"/>
      <c r="T58" s="51">
        <f t="shared" si="6"/>
        <v>85.600000000002296</v>
      </c>
      <c r="U58" s="51"/>
      <c r="V58" t="str">
        <f t="shared" si="9"/>
        <v/>
      </c>
      <c r="W58">
        <f t="shared" si="2"/>
        <v>0</v>
      </c>
      <c r="X58" s="41">
        <f t="shared" si="7"/>
        <v>150346.09317653844</v>
      </c>
      <c r="Y58" s="42">
        <f t="shared" si="8"/>
        <v>3.0088235294115862E-2</v>
      </c>
      <c r="Z58">
        <f t="shared" si="3"/>
        <v>6569.6848702299067</v>
      </c>
      <c r="AA58" t="str">
        <f t="shared" si="4"/>
        <v/>
      </c>
    </row>
    <row r="59" spans="2:27" x14ac:dyDescent="0.2">
      <c r="B59" s="40">
        <v>51</v>
      </c>
      <c r="C59" s="46">
        <f t="shared" si="0"/>
        <v>152392.1294197216</v>
      </c>
      <c r="D59" s="46"/>
      <c r="E59" s="45">
        <v>2018</v>
      </c>
      <c r="F59" s="8">
        <v>44098</v>
      </c>
      <c r="G59" s="40" t="s">
        <v>4</v>
      </c>
      <c r="H59" s="47">
        <v>132.595</v>
      </c>
      <c r="I59" s="47"/>
      <c r="J59" s="40">
        <v>70</v>
      </c>
      <c r="K59" s="48">
        <f t="shared" si="5"/>
        <v>4571.7638825916483</v>
      </c>
      <c r="L59" s="49"/>
      <c r="M59" s="6">
        <f>IF(J59="","",(K59/J59)/LOOKUP(RIGHT($D$2,3),定数!$A$6:$A$13,定数!$B$6:$B$13))</f>
        <v>0.6531091260845211</v>
      </c>
      <c r="N59" s="45">
        <v>2018</v>
      </c>
      <c r="O59" s="8">
        <v>44101</v>
      </c>
      <c r="P59" s="47">
        <v>131.90199999999999</v>
      </c>
      <c r="Q59" s="47"/>
      <c r="R59" s="50">
        <f>IF(P59="","",T59*M59*LOOKUP(RIGHT($D$2,3),定数!$A$6:$A$13,定数!$B$6:$B$13))</f>
        <v>-4526.0462437658098</v>
      </c>
      <c r="S59" s="50"/>
      <c r="T59" s="51">
        <f t="shared" si="6"/>
        <v>-69.300000000001205</v>
      </c>
      <c r="U59" s="51"/>
      <c r="V59" t="str">
        <f t="shared" si="9"/>
        <v/>
      </c>
      <c r="W59">
        <f t="shared" si="2"/>
        <v>1</v>
      </c>
      <c r="X59" s="41">
        <f t="shared" si="7"/>
        <v>152392.1294197216</v>
      </c>
      <c r="Y59" s="42">
        <f t="shared" si="8"/>
        <v>0</v>
      </c>
      <c r="Z59" t="str">
        <f t="shared" si="3"/>
        <v/>
      </c>
      <c r="AA59">
        <f t="shared" si="4"/>
        <v>-4526.0462437658098</v>
      </c>
    </row>
    <row r="60" spans="2:27" x14ac:dyDescent="0.2">
      <c r="B60" s="40">
        <v>52</v>
      </c>
      <c r="C60" s="46">
        <f t="shared" si="0"/>
        <v>147866.08317595581</v>
      </c>
      <c r="D60" s="46"/>
      <c r="E60" s="45">
        <v>2018</v>
      </c>
      <c r="F60" s="8">
        <v>44099</v>
      </c>
      <c r="G60" s="40" t="s">
        <v>4</v>
      </c>
      <c r="H60" s="47">
        <v>132.78700000000001</v>
      </c>
      <c r="I60" s="47"/>
      <c r="J60" s="40">
        <v>36</v>
      </c>
      <c r="K60" s="48">
        <f t="shared" si="5"/>
        <v>4435.9824952786739</v>
      </c>
      <c r="L60" s="49"/>
      <c r="M60" s="6">
        <f>IF(J60="","",(K60/J60)/LOOKUP(RIGHT($D$2,3),定数!$A$6:$A$13,定数!$B$6:$B$13))</f>
        <v>1.2322173597996318</v>
      </c>
      <c r="N60" s="45">
        <v>2018</v>
      </c>
      <c r="O60" s="8">
        <v>44100</v>
      </c>
      <c r="P60" s="47">
        <v>132.42500000000001</v>
      </c>
      <c r="Q60" s="47"/>
      <c r="R60" s="50">
        <f>IF(P60="","",T60*M60*LOOKUP(RIGHT($D$2,3),定数!$A$6:$A$13,定数!$B$6:$B$13))</f>
        <v>-4460.6268424746031</v>
      </c>
      <c r="S60" s="50"/>
      <c r="T60" s="51">
        <f t="shared" si="6"/>
        <v>-36.199999999999477</v>
      </c>
      <c r="U60" s="51"/>
      <c r="V60" t="str">
        <f t="shared" si="9"/>
        <v/>
      </c>
      <c r="W60">
        <f t="shared" si="2"/>
        <v>2</v>
      </c>
      <c r="X60" s="41">
        <f t="shared" si="7"/>
        <v>152392.1294197216</v>
      </c>
      <c r="Y60" s="42">
        <f t="shared" si="8"/>
        <v>2.9700000000000393E-2</v>
      </c>
      <c r="Z60" t="str">
        <f t="shared" si="3"/>
        <v/>
      </c>
      <c r="AA60">
        <f t="shared" si="4"/>
        <v>-4460.6268424746031</v>
      </c>
    </row>
    <row r="61" spans="2:27" x14ac:dyDescent="0.2">
      <c r="B61" s="40">
        <v>53</v>
      </c>
      <c r="C61" s="46">
        <f t="shared" si="0"/>
        <v>143405.45633348121</v>
      </c>
      <c r="D61" s="46"/>
      <c r="E61" s="45">
        <v>2018</v>
      </c>
      <c r="F61" s="8">
        <v>44099</v>
      </c>
      <c r="G61" s="40" t="s">
        <v>4</v>
      </c>
      <c r="H61" s="47">
        <v>132.964</v>
      </c>
      <c r="I61" s="47"/>
      <c r="J61" s="40">
        <v>60</v>
      </c>
      <c r="K61" s="48">
        <f t="shared" si="5"/>
        <v>4302.1636900044359</v>
      </c>
      <c r="L61" s="49"/>
      <c r="M61" s="6">
        <f>IF(J61="","",(K61/J61)/LOOKUP(RIGHT($D$2,3),定数!$A$6:$A$13,定数!$B$6:$B$13))</f>
        <v>0.71702728166740604</v>
      </c>
      <c r="N61" s="45">
        <v>2018</v>
      </c>
      <c r="O61" s="8">
        <v>44100</v>
      </c>
      <c r="P61" s="47">
        <v>132.36699999999999</v>
      </c>
      <c r="Q61" s="47"/>
      <c r="R61" s="50">
        <f>IF(P61="","",T61*M61*LOOKUP(RIGHT($D$2,3),定数!$A$6:$A$13,定数!$B$6:$B$13))</f>
        <v>-4280.6528715544746</v>
      </c>
      <c r="S61" s="50"/>
      <c r="T61" s="51">
        <f t="shared" si="6"/>
        <v>-59.700000000000841</v>
      </c>
      <c r="U61" s="51"/>
      <c r="V61" t="str">
        <f t="shared" si="9"/>
        <v/>
      </c>
      <c r="W61">
        <f t="shared" si="2"/>
        <v>3</v>
      </c>
      <c r="X61" s="41">
        <f t="shared" si="7"/>
        <v>152392.1294197216</v>
      </c>
      <c r="Y61" s="42">
        <f t="shared" si="8"/>
        <v>5.8970716666666645E-2</v>
      </c>
      <c r="Z61" t="str">
        <f t="shared" si="3"/>
        <v/>
      </c>
      <c r="AA61">
        <f t="shared" si="4"/>
        <v>-4280.6528715544746</v>
      </c>
    </row>
    <row r="62" spans="2:27" x14ac:dyDescent="0.2">
      <c r="B62" s="40">
        <v>54</v>
      </c>
      <c r="C62" s="46">
        <f t="shared" si="0"/>
        <v>139124.80346192673</v>
      </c>
      <c r="D62" s="46"/>
      <c r="E62" s="45">
        <v>2018</v>
      </c>
      <c r="F62" s="8">
        <v>44101</v>
      </c>
      <c r="G62" s="40" t="s">
        <v>3</v>
      </c>
      <c r="H62" s="92">
        <v>132.23099999999999</v>
      </c>
      <c r="I62" s="92"/>
      <c r="J62" s="40">
        <v>88</v>
      </c>
      <c r="K62" s="48">
        <f t="shared" si="5"/>
        <v>4173.7441038578017</v>
      </c>
      <c r="L62" s="49"/>
      <c r="M62" s="6">
        <f>IF(J62="","",(K62/J62)/LOOKUP(RIGHT($D$2,3),定数!$A$6:$A$13,定数!$B$6:$B$13))</f>
        <v>0.47428910271111385</v>
      </c>
      <c r="N62" s="45">
        <v>2018</v>
      </c>
      <c r="O62" s="8">
        <v>44106</v>
      </c>
      <c r="P62" s="47">
        <v>130.89599999999999</v>
      </c>
      <c r="Q62" s="47"/>
      <c r="R62" s="50">
        <f>IF(P62="","",T62*M62*LOOKUP(RIGHT($D$2,3),定数!$A$6:$A$13,定数!$B$6:$B$13))</f>
        <v>6331.7595211934076</v>
      </c>
      <c r="S62" s="50"/>
      <c r="T62" s="51">
        <f t="shared" si="6"/>
        <v>133.5000000000008</v>
      </c>
      <c r="U62" s="51"/>
      <c r="V62" t="str">
        <f t="shared" si="9"/>
        <v/>
      </c>
      <c r="W62">
        <f t="shared" si="2"/>
        <v>0</v>
      </c>
      <c r="X62" s="41">
        <f t="shared" si="7"/>
        <v>152392.1294197216</v>
      </c>
      <c r="Y62" s="42">
        <f t="shared" si="8"/>
        <v>8.706044077416708E-2</v>
      </c>
      <c r="Z62">
        <f t="shared" si="3"/>
        <v>6331.7595211934076</v>
      </c>
      <c r="AA62" t="str">
        <f t="shared" si="4"/>
        <v/>
      </c>
    </row>
    <row r="63" spans="2:27" x14ac:dyDescent="0.2">
      <c r="B63" s="40">
        <v>55</v>
      </c>
      <c r="C63" s="46">
        <f t="shared" si="0"/>
        <v>145456.56298312012</v>
      </c>
      <c r="D63" s="46"/>
      <c r="E63" s="45">
        <v>2018</v>
      </c>
      <c r="F63" s="8">
        <v>44102</v>
      </c>
      <c r="G63" s="40" t="s">
        <v>3</v>
      </c>
      <c r="H63" s="47">
        <v>131.637</v>
      </c>
      <c r="I63" s="47"/>
      <c r="J63" s="40">
        <v>67</v>
      </c>
      <c r="K63" s="48">
        <f t="shared" si="5"/>
        <v>4363.6968894936035</v>
      </c>
      <c r="L63" s="49"/>
      <c r="M63" s="6">
        <f>IF(J63="","",(K63/J63)/LOOKUP(RIGHT($D$2,3),定数!$A$6:$A$13,定数!$B$6:$B$13))</f>
        <v>0.65129804320800044</v>
      </c>
      <c r="N63" s="45">
        <v>2018</v>
      </c>
      <c r="O63" s="8">
        <v>44105</v>
      </c>
      <c r="P63" s="47">
        <v>132.30600000000001</v>
      </c>
      <c r="Q63" s="47"/>
      <c r="R63" s="50">
        <f>IF(P63="","",T63*M63*LOOKUP(RIGHT($D$2,3),定数!$A$6:$A$13,定数!$B$6:$B$13))</f>
        <v>-4357.1839090615949</v>
      </c>
      <c r="S63" s="50"/>
      <c r="T63" s="51">
        <f t="shared" si="6"/>
        <v>-66.900000000001114</v>
      </c>
      <c r="U63" s="51"/>
      <c r="V63" t="str">
        <f t="shared" si="9"/>
        <v/>
      </c>
      <c r="W63">
        <f t="shared" si="2"/>
        <v>1</v>
      </c>
      <c r="X63" s="41">
        <f t="shared" si="7"/>
        <v>152392.1294197216</v>
      </c>
      <c r="Y63" s="42">
        <f t="shared" si="8"/>
        <v>4.5511316516218536E-2</v>
      </c>
      <c r="Z63" t="str">
        <f t="shared" si="3"/>
        <v/>
      </c>
      <c r="AA63">
        <f t="shared" si="4"/>
        <v>-4357.1839090615949</v>
      </c>
    </row>
    <row r="64" spans="2:27" x14ac:dyDescent="0.2">
      <c r="B64" s="40">
        <v>56</v>
      </c>
      <c r="C64" s="46">
        <f t="shared" si="0"/>
        <v>141099.37907405852</v>
      </c>
      <c r="D64" s="46"/>
      <c r="E64" s="45">
        <v>2018</v>
      </c>
      <c r="F64" s="8">
        <v>44108</v>
      </c>
      <c r="G64" s="40" t="s">
        <v>3</v>
      </c>
      <c r="H64" s="47">
        <v>130.75299999999999</v>
      </c>
      <c r="I64" s="47"/>
      <c r="J64" s="40">
        <v>82</v>
      </c>
      <c r="K64" s="48">
        <f t="shared" si="5"/>
        <v>4232.9813722217559</v>
      </c>
      <c r="L64" s="49"/>
      <c r="M64" s="6">
        <f>IF(J64="","",(K64/J64)/LOOKUP(RIGHT($D$2,3),定数!$A$6:$A$13,定数!$B$6:$B$13))</f>
        <v>0.5162172405148483</v>
      </c>
      <c r="N64" s="45">
        <v>2018</v>
      </c>
      <c r="O64" s="8">
        <v>44112</v>
      </c>
      <c r="P64" s="47">
        <v>129.523</v>
      </c>
      <c r="Q64" s="47"/>
      <c r="R64" s="50">
        <f>IF(P64="","",T64*M64*LOOKUP(RIGHT($D$2,3),定数!$A$6:$A$13,定数!$B$6:$B$13))</f>
        <v>6349.4720583325816</v>
      </c>
      <c r="S64" s="50"/>
      <c r="T64" s="51">
        <f t="shared" si="6"/>
        <v>122.99999999999898</v>
      </c>
      <c r="U64" s="51"/>
      <c r="V64" t="str">
        <f t="shared" si="9"/>
        <v/>
      </c>
      <c r="W64">
        <f t="shared" si="2"/>
        <v>0</v>
      </c>
      <c r="X64" s="41">
        <f t="shared" si="7"/>
        <v>152392.1294197216</v>
      </c>
      <c r="Y64" s="42">
        <f t="shared" si="8"/>
        <v>7.4103238721471953E-2</v>
      </c>
      <c r="Z64">
        <f t="shared" si="3"/>
        <v>6349.4720583325816</v>
      </c>
      <c r="AA64" t="str">
        <f t="shared" si="4"/>
        <v/>
      </c>
    </row>
    <row r="65" spans="2:27" x14ac:dyDescent="0.2">
      <c r="B65" s="40">
        <v>57</v>
      </c>
      <c r="C65" s="46">
        <f t="shared" si="0"/>
        <v>147448.85113239111</v>
      </c>
      <c r="D65" s="46"/>
      <c r="E65" s="45">
        <v>2018</v>
      </c>
      <c r="F65" s="8">
        <v>44109</v>
      </c>
      <c r="G65" s="40" t="s">
        <v>3</v>
      </c>
      <c r="H65" s="47">
        <v>131.03700000000001</v>
      </c>
      <c r="I65" s="47"/>
      <c r="J65" s="40">
        <v>33</v>
      </c>
      <c r="K65" s="48">
        <f t="shared" si="5"/>
        <v>4423.4655339717328</v>
      </c>
      <c r="L65" s="49"/>
      <c r="M65" s="6">
        <f>IF(J65="","",(K65/J65)/LOOKUP(RIGHT($D$2,3),定数!$A$6:$A$13,定数!$B$6:$B$13))</f>
        <v>1.3404441012035553</v>
      </c>
      <c r="N65" s="45">
        <v>2018</v>
      </c>
      <c r="O65" s="8">
        <v>44109</v>
      </c>
      <c r="P65" s="47">
        <v>131.36199999999999</v>
      </c>
      <c r="Q65" s="47"/>
      <c r="R65" s="50">
        <f>IF(P65="","",T65*M65*LOOKUP(RIGHT($D$2,3),定数!$A$6:$A$13,定数!$B$6:$B$13))</f>
        <v>-4356.4433289114022</v>
      </c>
      <c r="S65" s="50"/>
      <c r="T65" s="51">
        <f t="shared" si="6"/>
        <v>-32.499999999998863</v>
      </c>
      <c r="U65" s="51"/>
      <c r="V65" t="str">
        <f t="shared" si="9"/>
        <v/>
      </c>
      <c r="W65">
        <f t="shared" si="2"/>
        <v>1</v>
      </c>
      <c r="X65" s="41">
        <f t="shared" si="7"/>
        <v>152392.1294197216</v>
      </c>
      <c r="Y65" s="42">
        <f t="shared" si="8"/>
        <v>3.2437884463938582E-2</v>
      </c>
      <c r="Z65" t="str">
        <f t="shared" si="3"/>
        <v/>
      </c>
      <c r="AA65">
        <f t="shared" si="4"/>
        <v>-4356.4433289114022</v>
      </c>
    </row>
    <row r="66" spans="2:27" x14ac:dyDescent="0.2">
      <c r="B66" s="40">
        <v>58</v>
      </c>
      <c r="C66" s="46">
        <f t="shared" si="0"/>
        <v>143092.4078034797</v>
      </c>
      <c r="D66" s="46"/>
      <c r="E66" s="45">
        <v>2018</v>
      </c>
      <c r="F66" s="8">
        <v>44121</v>
      </c>
      <c r="G66" s="40" t="s">
        <v>3</v>
      </c>
      <c r="H66" s="92">
        <v>129.32499999999999</v>
      </c>
      <c r="I66" s="92"/>
      <c r="J66" s="40">
        <v>59</v>
      </c>
      <c r="K66" s="48">
        <f t="shared" si="5"/>
        <v>4292.7722341043909</v>
      </c>
      <c r="L66" s="49"/>
      <c r="M66" s="6">
        <f>IF(J66="","",(K66/J66)/LOOKUP(RIGHT($D$2,3),定数!$A$6:$A$13,定数!$B$6:$B$13))</f>
        <v>0.7275885142549815</v>
      </c>
      <c r="N66" s="45">
        <v>2018</v>
      </c>
      <c r="O66" s="8">
        <v>43396</v>
      </c>
      <c r="P66" s="47">
        <v>128.435</v>
      </c>
      <c r="Q66" s="47"/>
      <c r="R66" s="50">
        <f>IF(P66="","",T66*M66*LOOKUP(RIGHT($D$2,3),定数!$A$6:$A$13,定数!$B$6:$B$13))</f>
        <v>6475.5377768692351</v>
      </c>
      <c r="S66" s="50"/>
      <c r="T66" s="51">
        <f t="shared" si="6"/>
        <v>88.999999999998636</v>
      </c>
      <c r="U66" s="51"/>
      <c r="V66" t="str">
        <f t="shared" si="9"/>
        <v/>
      </c>
      <c r="W66">
        <f t="shared" si="2"/>
        <v>0</v>
      </c>
      <c r="X66" s="41">
        <f t="shared" si="7"/>
        <v>152392.1294197216</v>
      </c>
      <c r="Y66" s="42">
        <f t="shared" si="8"/>
        <v>6.1024946968412097E-2</v>
      </c>
      <c r="Z66">
        <f t="shared" si="3"/>
        <v>6475.5377768692351</v>
      </c>
      <c r="AA66" t="str">
        <f t="shared" si="4"/>
        <v/>
      </c>
    </row>
    <row r="67" spans="2:27" x14ac:dyDescent="0.2">
      <c r="B67" s="40">
        <v>59</v>
      </c>
      <c r="C67" s="46">
        <f t="shared" si="0"/>
        <v>149567.94558034893</v>
      </c>
      <c r="D67" s="46"/>
      <c r="E67" s="45">
        <v>2018</v>
      </c>
      <c r="F67" s="8">
        <v>44122</v>
      </c>
      <c r="G67" s="40" t="s">
        <v>3</v>
      </c>
      <c r="H67" s="92">
        <v>129.31800000000001</v>
      </c>
      <c r="I67" s="92"/>
      <c r="J67" s="40">
        <v>34</v>
      </c>
      <c r="K67" s="48">
        <f t="shared" si="5"/>
        <v>4487.0383674104678</v>
      </c>
      <c r="L67" s="49"/>
      <c r="M67" s="6">
        <f>IF(J67="","",(K67/J67)/LOOKUP(RIGHT($D$2,3),定数!$A$6:$A$13,定数!$B$6:$B$13))</f>
        <v>1.3197171668854317</v>
      </c>
      <c r="N67" s="45">
        <v>2018</v>
      </c>
      <c r="O67" s="8">
        <v>44122</v>
      </c>
      <c r="P67" s="47">
        <v>129.66</v>
      </c>
      <c r="Q67" s="47"/>
      <c r="R67" s="50">
        <f>IF(P67="","",T67*M67*LOOKUP(RIGHT($D$2,3),定数!$A$6:$A$13,定数!$B$6:$B$13))</f>
        <v>-4513.432710747973</v>
      </c>
      <c r="S67" s="50"/>
      <c r="T67" s="51">
        <f t="shared" si="6"/>
        <v>-34.199999999998454</v>
      </c>
      <c r="U67" s="51"/>
      <c r="V67" t="str">
        <f t="shared" si="9"/>
        <v/>
      </c>
      <c r="W67">
        <f t="shared" si="2"/>
        <v>1</v>
      </c>
      <c r="X67" s="41">
        <f t="shared" si="7"/>
        <v>152392.1294197216</v>
      </c>
      <c r="Y67" s="42">
        <f t="shared" si="8"/>
        <v>1.8532347110881697E-2</v>
      </c>
      <c r="Z67" t="str">
        <f t="shared" si="3"/>
        <v/>
      </c>
      <c r="AA67">
        <f t="shared" si="4"/>
        <v>-4513.432710747973</v>
      </c>
    </row>
    <row r="68" spans="2:27" x14ac:dyDescent="0.2">
      <c r="B68" s="40">
        <v>60</v>
      </c>
      <c r="C68" s="46">
        <f t="shared" si="0"/>
        <v>145054.51286960096</v>
      </c>
      <c r="D68" s="46"/>
      <c r="E68" s="45">
        <v>2018</v>
      </c>
      <c r="F68" s="8">
        <v>44127</v>
      </c>
      <c r="G68" s="40" t="s">
        <v>3</v>
      </c>
      <c r="H68" s="92">
        <v>129.131</v>
      </c>
      <c r="I68" s="92"/>
      <c r="J68" s="40">
        <v>29</v>
      </c>
      <c r="K68" s="48">
        <f t="shared" si="5"/>
        <v>4351.635386088029</v>
      </c>
      <c r="L68" s="49"/>
      <c r="M68" s="6">
        <f>IF(J68="","",(K68/J68)/LOOKUP(RIGHT($D$2,3),定数!$A$6:$A$13,定数!$B$6:$B$13))</f>
        <v>1.5005639262372514</v>
      </c>
      <c r="N68" s="45">
        <v>2018</v>
      </c>
      <c r="O68" s="8">
        <v>44127</v>
      </c>
      <c r="P68" s="47">
        <v>128.69</v>
      </c>
      <c r="Q68" s="47"/>
      <c r="R68" s="50">
        <f>IF(P68="","",T68*M68*LOOKUP(RIGHT($D$2,3),定数!$A$6:$A$13,定数!$B$6:$B$13))</f>
        <v>6617.4869147063164</v>
      </c>
      <c r="S68" s="50"/>
      <c r="T68" s="51">
        <f t="shared" si="6"/>
        <v>44.10000000000025</v>
      </c>
      <c r="U68" s="51"/>
      <c r="V68" t="str">
        <f t="shared" si="9"/>
        <v/>
      </c>
      <c r="W68">
        <f t="shared" si="2"/>
        <v>0</v>
      </c>
      <c r="X68" s="41">
        <f t="shared" si="7"/>
        <v>152392.1294197216</v>
      </c>
      <c r="Y68" s="42">
        <f t="shared" si="8"/>
        <v>4.8149576871593047E-2</v>
      </c>
      <c r="Z68">
        <f t="shared" si="3"/>
        <v>6617.4869147063164</v>
      </c>
      <c r="AA68" t="str">
        <f t="shared" si="4"/>
        <v/>
      </c>
    </row>
    <row r="69" spans="2:27" x14ac:dyDescent="0.2">
      <c r="B69" s="40">
        <v>61</v>
      </c>
      <c r="C69" s="46">
        <f t="shared" si="0"/>
        <v>151671.99978430729</v>
      </c>
      <c r="D69" s="46"/>
      <c r="E69" s="45">
        <v>2018</v>
      </c>
      <c r="F69" s="8">
        <v>44130</v>
      </c>
      <c r="G69" s="40" t="s">
        <v>3</v>
      </c>
      <c r="H69" s="47">
        <v>127.715</v>
      </c>
      <c r="I69" s="47"/>
      <c r="J69" s="40">
        <v>72</v>
      </c>
      <c r="K69" s="48">
        <f t="shared" si="5"/>
        <v>4550.1599935292188</v>
      </c>
      <c r="L69" s="49"/>
      <c r="M69" s="6">
        <f>IF(J69="","",(K69/J69)/LOOKUP(RIGHT($D$2,3),定数!$A$6:$A$13,定数!$B$6:$B$13))</f>
        <v>0.63196666576794702</v>
      </c>
      <c r="N69" s="45">
        <v>2018</v>
      </c>
      <c r="O69" s="8">
        <v>44130</v>
      </c>
      <c r="P69" s="47">
        <v>126.63500000000001</v>
      </c>
      <c r="Q69" s="47"/>
      <c r="R69" s="50">
        <f>IF(P69="","",T69*M69*LOOKUP(RIGHT($D$2,3),定数!$A$6:$A$13,定数!$B$6:$B$13))</f>
        <v>6825.2399902938168</v>
      </c>
      <c r="S69" s="50"/>
      <c r="T69" s="51">
        <f t="shared" si="6"/>
        <v>107.99999999999983</v>
      </c>
      <c r="U69" s="51"/>
      <c r="V69" t="str">
        <f t="shared" si="9"/>
        <v/>
      </c>
      <c r="W69">
        <f t="shared" si="2"/>
        <v>0</v>
      </c>
      <c r="X69" s="41">
        <f t="shared" si="7"/>
        <v>152392.1294197216</v>
      </c>
      <c r="Y69" s="42">
        <f t="shared" si="8"/>
        <v>4.7255041199071313E-3</v>
      </c>
      <c r="Z69">
        <f t="shared" si="3"/>
        <v>6825.2399902938168</v>
      </c>
      <c r="AA69" t="str">
        <f t="shared" si="4"/>
        <v/>
      </c>
    </row>
    <row r="70" spans="2:27" x14ac:dyDescent="0.2">
      <c r="B70" s="40">
        <v>62</v>
      </c>
      <c r="C70" s="46">
        <f t="shared" si="0"/>
        <v>158497.2397746011</v>
      </c>
      <c r="D70" s="46"/>
      <c r="E70" s="45">
        <v>2018</v>
      </c>
      <c r="F70" s="8">
        <v>44140</v>
      </c>
      <c r="G70" s="40" t="s">
        <v>4</v>
      </c>
      <c r="H70" s="47">
        <v>129.09700000000001</v>
      </c>
      <c r="I70" s="47"/>
      <c r="J70" s="40">
        <v>50</v>
      </c>
      <c r="K70" s="48">
        <f t="shared" si="5"/>
        <v>4754.9171932380332</v>
      </c>
      <c r="L70" s="49"/>
      <c r="M70" s="6">
        <f>IF(J70="","",(K70/J70)/LOOKUP(RIGHT($D$2,3),定数!$A$6:$A$13,定数!$B$6:$B$13))</f>
        <v>0.95098343864760659</v>
      </c>
      <c r="N70" s="40">
        <v>2018</v>
      </c>
      <c r="O70" s="8">
        <v>312</v>
      </c>
      <c r="P70" s="47">
        <v>129.84299999999999</v>
      </c>
      <c r="Q70" s="47"/>
      <c r="R70" s="50">
        <f>IF(P70="","",T70*M70*LOOKUP(RIGHT($D$2,3),定数!$A$6:$A$13,定数!$B$6:$B$13))</f>
        <v>7094.336452310964</v>
      </c>
      <c r="S70" s="50"/>
      <c r="T70" s="51">
        <f t="shared" si="6"/>
        <v>74.59999999999809</v>
      </c>
      <c r="U70" s="51"/>
      <c r="V70" t="str">
        <f t="shared" si="9"/>
        <v/>
      </c>
      <c r="W70">
        <f t="shared" si="2"/>
        <v>0</v>
      </c>
      <c r="X70" s="41">
        <f t="shared" si="7"/>
        <v>158497.2397746011</v>
      </c>
      <c r="Y70" s="42">
        <f t="shared" si="8"/>
        <v>0</v>
      </c>
      <c r="Z70">
        <f t="shared" si="3"/>
        <v>7094.336452310964</v>
      </c>
      <c r="AA70" t="str">
        <f t="shared" si="4"/>
        <v/>
      </c>
    </row>
    <row r="71" spans="2:27" x14ac:dyDescent="0.2">
      <c r="B71" s="40">
        <v>63</v>
      </c>
      <c r="C71" s="46">
        <f t="shared" si="0"/>
        <v>165591.57622691206</v>
      </c>
      <c r="D71" s="46"/>
      <c r="E71" s="45">
        <v>2018</v>
      </c>
      <c r="F71" s="8">
        <v>44141</v>
      </c>
      <c r="G71" s="40" t="s">
        <v>4</v>
      </c>
      <c r="H71" s="47">
        <v>129.46299999999999</v>
      </c>
      <c r="I71" s="47"/>
      <c r="J71" s="40">
        <v>61</v>
      </c>
      <c r="K71" s="48">
        <f t="shared" si="5"/>
        <v>4967.7472868073619</v>
      </c>
      <c r="L71" s="49"/>
      <c r="M71" s="6">
        <f>IF(J71="","",(K71/J71)/LOOKUP(RIGHT($D$2,3),定数!$A$6:$A$13,定数!$B$6:$B$13))</f>
        <v>0.8143848011159609</v>
      </c>
      <c r="N71" s="40">
        <v>2018</v>
      </c>
      <c r="O71" s="8">
        <v>44144</v>
      </c>
      <c r="P71" s="47">
        <v>128.852</v>
      </c>
      <c r="Q71" s="47"/>
      <c r="R71" s="50">
        <f>IF(P71="","",T71*M71*LOOKUP(RIGHT($D$2,3),定数!$A$6:$A$13,定数!$B$6:$B$13))</f>
        <v>-4975.8911348184402</v>
      </c>
      <c r="S71" s="50"/>
      <c r="T71" s="51">
        <f t="shared" si="6"/>
        <v>-61.099999999999</v>
      </c>
      <c r="U71" s="51"/>
      <c r="V71" t="str">
        <f t="shared" si="9"/>
        <v/>
      </c>
      <c r="W71">
        <f t="shared" si="2"/>
        <v>1</v>
      </c>
      <c r="X71" s="41">
        <f t="shared" si="7"/>
        <v>165591.57622691206</v>
      </c>
      <c r="Y71" s="42">
        <f t="shared" si="8"/>
        <v>0</v>
      </c>
      <c r="Z71" t="str">
        <f t="shared" si="3"/>
        <v/>
      </c>
      <c r="AA71">
        <f t="shared" si="4"/>
        <v>-4975.8911348184402</v>
      </c>
    </row>
    <row r="72" spans="2:27" x14ac:dyDescent="0.2">
      <c r="B72" s="40">
        <v>64</v>
      </c>
      <c r="C72" s="46">
        <f t="shared" si="0"/>
        <v>160615.68509209363</v>
      </c>
      <c r="D72" s="46"/>
      <c r="E72" s="45">
        <v>2018</v>
      </c>
      <c r="F72" s="8">
        <v>44142</v>
      </c>
      <c r="G72" s="40" t="s">
        <v>4</v>
      </c>
      <c r="H72" s="47">
        <v>129.92699999999999</v>
      </c>
      <c r="I72" s="47"/>
      <c r="J72" s="40">
        <v>54</v>
      </c>
      <c r="K72" s="48">
        <f t="shared" si="5"/>
        <v>4818.4705527628084</v>
      </c>
      <c r="L72" s="49"/>
      <c r="M72" s="6">
        <f>IF(J72="","",(K72/J72)/LOOKUP(RIGHT($D$2,3),定数!$A$6:$A$13,定数!$B$6:$B$13))</f>
        <v>0.89230936162274233</v>
      </c>
      <c r="N72" s="40">
        <v>2018</v>
      </c>
      <c r="O72" s="8">
        <v>44143</v>
      </c>
      <c r="P72" s="47">
        <v>129.38900000000001</v>
      </c>
      <c r="Q72" s="47"/>
      <c r="R72" s="50">
        <f>IF(P72="","",T72*M72*LOOKUP(RIGHT($D$2,3),定数!$A$6:$A$13,定数!$B$6:$B$13))</f>
        <v>-4800.6243655301969</v>
      </c>
      <c r="S72" s="50"/>
      <c r="T72" s="51">
        <f t="shared" si="6"/>
        <v>-53.799999999998249</v>
      </c>
      <c r="U72" s="51"/>
      <c r="V72" t="str">
        <f t="shared" si="9"/>
        <v/>
      </c>
      <c r="W72">
        <f t="shared" si="2"/>
        <v>2</v>
      </c>
      <c r="X72" s="41">
        <f t="shared" si="7"/>
        <v>165591.57622691206</v>
      </c>
      <c r="Y72" s="42">
        <f t="shared" si="8"/>
        <v>3.0049180327868297E-2</v>
      </c>
      <c r="Z72" t="str">
        <f t="shared" si="3"/>
        <v/>
      </c>
      <c r="AA72">
        <f t="shared" si="4"/>
        <v>-4800.6243655301969</v>
      </c>
    </row>
    <row r="73" spans="2:27" x14ac:dyDescent="0.2">
      <c r="B73" s="40">
        <v>65</v>
      </c>
      <c r="C73" s="46">
        <f t="shared" si="0"/>
        <v>155815.06072656342</v>
      </c>
      <c r="D73" s="46"/>
      <c r="E73" s="45">
        <v>2018</v>
      </c>
      <c r="F73" s="8">
        <v>44149</v>
      </c>
      <c r="G73" s="40" t="s">
        <v>4</v>
      </c>
      <c r="H73" s="92">
        <v>128.97800000000001</v>
      </c>
      <c r="I73" s="92"/>
      <c r="J73" s="40">
        <v>79</v>
      </c>
      <c r="K73" s="48">
        <f t="shared" si="5"/>
        <v>4674.4518217969025</v>
      </c>
      <c r="L73" s="49"/>
      <c r="M73" s="6">
        <f>IF(J73="","",(K73/J73)/LOOKUP(RIGHT($D$2,3),定数!$A$6:$A$13,定数!$B$6:$B$13))</f>
        <v>0.59170276225277252</v>
      </c>
      <c r="N73" s="45">
        <v>2018</v>
      </c>
      <c r="O73" s="8">
        <v>44150</v>
      </c>
      <c r="P73" s="47">
        <v>128.19200000000001</v>
      </c>
      <c r="Q73" s="47"/>
      <c r="R73" s="50">
        <f>IF(P73="","",T73*M73*LOOKUP(RIGHT($D$2,3),定数!$A$6:$A$13,定数!$B$6:$B$13))</f>
        <v>-4650.7837113067999</v>
      </c>
      <c r="S73" s="50"/>
      <c r="T73" s="51">
        <f t="shared" si="6"/>
        <v>-78.600000000000136</v>
      </c>
      <c r="U73" s="51"/>
      <c r="V73" t="str">
        <f t="shared" si="9"/>
        <v/>
      </c>
      <c r="W73">
        <f t="shared" si="2"/>
        <v>3</v>
      </c>
      <c r="X73" s="41">
        <f t="shared" si="7"/>
        <v>165591.57622691206</v>
      </c>
      <c r="Y73" s="42">
        <f t="shared" si="8"/>
        <v>5.9039932604734502E-2</v>
      </c>
      <c r="Z73" t="str">
        <f t="shared" si="3"/>
        <v/>
      </c>
      <c r="AA73">
        <f t="shared" si="4"/>
        <v>-4650.7837113067999</v>
      </c>
    </row>
    <row r="74" spans="2:27" x14ac:dyDescent="0.2">
      <c r="B74" s="40">
        <v>66</v>
      </c>
      <c r="C74" s="46">
        <f t="shared" ref="C74:C108" si="10">IF(R73="","",C73+R73)</f>
        <v>151164.27701525661</v>
      </c>
      <c r="D74" s="46"/>
      <c r="E74" s="45">
        <v>2018</v>
      </c>
      <c r="F74" s="8">
        <v>44150</v>
      </c>
      <c r="G74" s="40" t="s">
        <v>4</v>
      </c>
      <c r="H74" s="47">
        <v>128.68100000000001</v>
      </c>
      <c r="I74" s="47"/>
      <c r="J74" s="40">
        <v>24</v>
      </c>
      <c r="K74" s="48">
        <f t="shared" si="5"/>
        <v>4534.928310457698</v>
      </c>
      <c r="L74" s="49"/>
      <c r="M74" s="6">
        <f>IF(J74="","",(K74/J74)/LOOKUP(RIGHT($D$2,3),定数!$A$6:$A$13,定数!$B$6:$B$13))</f>
        <v>1.8895534626907076</v>
      </c>
      <c r="N74" s="45">
        <v>2018</v>
      </c>
      <c r="O74" s="8">
        <v>44150</v>
      </c>
      <c r="P74" s="47">
        <v>128.43700000000001</v>
      </c>
      <c r="Q74" s="47"/>
      <c r="R74" s="50">
        <f>IF(P74="","",T74*M74*LOOKUP(RIGHT($D$2,3),定数!$A$6:$A$13,定数!$B$6:$B$13))</f>
        <v>-4610.5104489653222</v>
      </c>
      <c r="S74" s="50"/>
      <c r="T74" s="51">
        <f t="shared" si="6"/>
        <v>-24.399999999999977</v>
      </c>
      <c r="U74" s="51"/>
      <c r="V74" t="str">
        <f t="shared" si="9"/>
        <v/>
      </c>
      <c r="W74">
        <f t="shared" si="9"/>
        <v>4</v>
      </c>
      <c r="X74" s="41">
        <f t="shared" si="7"/>
        <v>165591.57622691206</v>
      </c>
      <c r="Y74" s="42">
        <f t="shared" si="8"/>
        <v>8.7125803983443939E-2</v>
      </c>
      <c r="Z74" t="str">
        <f t="shared" ref="Z74:Z108" si="11">IF(R74&gt;0,R74,"")</f>
        <v/>
      </c>
      <c r="AA74">
        <f t="shared" ref="AA74:AA108" si="12">IF(R74&lt;0,R74,"")</f>
        <v>-4610.5104489653222</v>
      </c>
    </row>
    <row r="75" spans="2:27" x14ac:dyDescent="0.2">
      <c r="B75" s="40">
        <v>67</v>
      </c>
      <c r="C75" s="46">
        <f t="shared" si="10"/>
        <v>146553.76656629128</v>
      </c>
      <c r="D75" s="46"/>
      <c r="E75" s="45">
        <v>2018</v>
      </c>
      <c r="F75" s="8">
        <v>44154</v>
      </c>
      <c r="G75" s="40" t="s">
        <v>4</v>
      </c>
      <c r="H75" s="92">
        <v>128.89099999999999</v>
      </c>
      <c r="I75" s="92"/>
      <c r="J75" s="40">
        <v>77</v>
      </c>
      <c r="K75" s="48">
        <f t="shared" ref="K75:K108" si="13">IF(J75="","",C75*0.03)</f>
        <v>4396.6129969887379</v>
      </c>
      <c r="L75" s="49"/>
      <c r="M75" s="6">
        <f>IF(J75="","",(K75/J75)/LOOKUP(RIGHT($D$2,3),定数!$A$6:$A$13,定数!$B$6:$B$13))</f>
        <v>0.57098870090762832</v>
      </c>
      <c r="N75" s="45">
        <v>2018</v>
      </c>
      <c r="O75" s="8">
        <v>44155</v>
      </c>
      <c r="P75" s="47">
        <v>128.12100000000001</v>
      </c>
      <c r="Q75" s="47"/>
      <c r="R75" s="50">
        <f>IF(P75="","",T75*M75*LOOKUP(RIGHT($D$2,3),定数!$A$6:$A$13,定数!$B$6:$B$13))</f>
        <v>-4396.6129969886342</v>
      </c>
      <c r="S75" s="50"/>
      <c r="T75" s="51">
        <f t="shared" si="6"/>
        <v>-76.999999999998181</v>
      </c>
      <c r="U75" s="51"/>
      <c r="V75" t="str">
        <f t="shared" ref="V75:W90" si="14">IF(S75&lt;&gt;"",IF(S75&lt;0,1+V74,0),"")</f>
        <v/>
      </c>
      <c r="W75">
        <f t="shared" si="14"/>
        <v>5</v>
      </c>
      <c r="X75" s="41">
        <f t="shared" si="7"/>
        <v>165591.57622691206</v>
      </c>
      <c r="Y75" s="42">
        <f t="shared" si="8"/>
        <v>0.11496846696194896</v>
      </c>
      <c r="Z75" t="str">
        <f t="shared" si="11"/>
        <v/>
      </c>
      <c r="AA75">
        <f t="shared" si="12"/>
        <v>-4396.6129969886342</v>
      </c>
    </row>
    <row r="76" spans="2:27" x14ac:dyDescent="0.2">
      <c r="B76" s="40">
        <v>68</v>
      </c>
      <c r="C76" s="46">
        <f t="shared" si="10"/>
        <v>142157.15356930264</v>
      </c>
      <c r="D76" s="46"/>
      <c r="E76" s="45">
        <v>2018</v>
      </c>
      <c r="F76" s="8">
        <v>44154</v>
      </c>
      <c r="G76" s="40" t="s">
        <v>4</v>
      </c>
      <c r="H76" s="47">
        <v>128.92099999999999</v>
      </c>
      <c r="I76" s="47"/>
      <c r="J76" s="40">
        <v>44</v>
      </c>
      <c r="K76" s="48">
        <f t="shared" si="13"/>
        <v>4264.7146070790786</v>
      </c>
      <c r="L76" s="49"/>
      <c r="M76" s="6">
        <f>IF(J76="","",(K76/J76)/LOOKUP(RIGHT($D$2,3),定数!$A$6:$A$13,定数!$B$6:$B$13))</f>
        <v>0.96925331979069962</v>
      </c>
      <c r="N76" s="45">
        <v>2018</v>
      </c>
      <c r="O76" s="8">
        <v>44155</v>
      </c>
      <c r="P76" s="47">
        <v>128.482</v>
      </c>
      <c r="Q76" s="47"/>
      <c r="R76" s="50">
        <f>IF(P76="","",T76*M76*LOOKUP(RIGHT($D$2,3),定数!$A$6:$A$13,定数!$B$6:$B$13))</f>
        <v>-4255.0220738811031</v>
      </c>
      <c r="S76" s="50"/>
      <c r="T76" s="51">
        <f t="shared" ref="T76:T108" si="15">IF(P76="","",IF(G76="買",(P76-H76),(H76-P76))*IF(RIGHT($D$2,3)="JPY",100,10000))</f>
        <v>-43.899999999999295</v>
      </c>
      <c r="U76" s="51"/>
      <c r="V76" t="str">
        <f t="shared" si="14"/>
        <v/>
      </c>
      <c r="W76">
        <f t="shared" si="14"/>
        <v>6</v>
      </c>
      <c r="X76" s="41">
        <f t="shared" ref="X76:X108" si="16">IF(C76&lt;&gt;"",MAX(X75,C76),"")</f>
        <v>165591.57622691206</v>
      </c>
      <c r="Y76" s="42">
        <f t="shared" ref="Y76:Y108" si="17">IF(X76&lt;&gt;"",1-(C76/X76),"")</f>
        <v>0.1415194129530899</v>
      </c>
      <c r="Z76" t="str">
        <f t="shared" si="11"/>
        <v/>
      </c>
      <c r="AA76">
        <f t="shared" si="12"/>
        <v>-4255.0220738811031</v>
      </c>
    </row>
    <row r="77" spans="2:27" x14ac:dyDescent="0.2">
      <c r="B77" s="40">
        <v>69</v>
      </c>
      <c r="C77" s="46">
        <f t="shared" si="10"/>
        <v>137902.13149542155</v>
      </c>
      <c r="D77" s="46"/>
      <c r="E77" s="40">
        <v>2018</v>
      </c>
      <c r="F77" s="8">
        <v>44172</v>
      </c>
      <c r="G77" s="40" t="s">
        <v>4</v>
      </c>
      <c r="H77" s="92">
        <v>128.42400000000001</v>
      </c>
      <c r="I77" s="92"/>
      <c r="J77" s="40">
        <v>29</v>
      </c>
      <c r="K77" s="48">
        <f t="shared" si="13"/>
        <v>4137.0639448626462</v>
      </c>
      <c r="L77" s="49"/>
      <c r="M77" s="6">
        <f>IF(J77="","",(K77/J77)/LOOKUP(RIGHT($D$2,3),定数!$A$6:$A$13,定数!$B$6:$B$13))</f>
        <v>1.4265737740905677</v>
      </c>
      <c r="N77" s="40">
        <v>2018</v>
      </c>
      <c r="O77" s="8">
        <v>44175</v>
      </c>
      <c r="P77" s="47">
        <v>128.85599999999999</v>
      </c>
      <c r="Q77" s="47"/>
      <c r="R77" s="50">
        <f>IF(P77="","",T77*M77*LOOKUP(RIGHT($D$2,3),定数!$A$6:$A$13,定数!$B$6:$B$13))</f>
        <v>6162.7987040710805</v>
      </c>
      <c r="S77" s="50"/>
      <c r="T77" s="51">
        <f t="shared" si="15"/>
        <v>43.199999999998795</v>
      </c>
      <c r="U77" s="51"/>
      <c r="V77" t="str">
        <f t="shared" si="14"/>
        <v/>
      </c>
      <c r="W77">
        <f t="shared" si="14"/>
        <v>0</v>
      </c>
      <c r="X77" s="41">
        <f t="shared" si="16"/>
        <v>165591.57622691206</v>
      </c>
      <c r="Y77" s="42">
        <f t="shared" si="17"/>
        <v>0.16721529779719801</v>
      </c>
      <c r="Z77">
        <f t="shared" si="11"/>
        <v>6162.7987040710805</v>
      </c>
      <c r="AA77" t="str">
        <f t="shared" si="12"/>
        <v/>
      </c>
    </row>
    <row r="78" spans="2:27" x14ac:dyDescent="0.2">
      <c r="B78" s="40">
        <v>70</v>
      </c>
      <c r="C78" s="46">
        <f t="shared" si="10"/>
        <v>144064.93019949264</v>
      </c>
      <c r="D78" s="46"/>
      <c r="E78" s="40">
        <v>2018</v>
      </c>
      <c r="F78" s="8">
        <v>44172</v>
      </c>
      <c r="G78" s="40" t="s">
        <v>4</v>
      </c>
      <c r="H78" s="92">
        <v>128.58199999999999</v>
      </c>
      <c r="I78" s="92"/>
      <c r="J78" s="40">
        <v>40</v>
      </c>
      <c r="K78" s="48">
        <f t="shared" si="13"/>
        <v>4321.947905984779</v>
      </c>
      <c r="L78" s="49"/>
      <c r="M78" s="6">
        <f>IF(J78="","",(K78/J78)/LOOKUP(RIGHT($D$2,3),定数!$A$6:$A$13,定数!$B$6:$B$13))</f>
        <v>1.0804869764961946</v>
      </c>
      <c r="N78" s="40">
        <v>2018</v>
      </c>
      <c r="O78" s="8">
        <v>44175</v>
      </c>
      <c r="P78" s="47">
        <v>128.18299999999999</v>
      </c>
      <c r="Q78" s="47"/>
      <c r="R78" s="50">
        <f>IF(P78="","",T78*M78*LOOKUP(RIGHT($D$2,3),定数!$A$6:$A$13,定数!$B$6:$B$13))</f>
        <v>-4311.1430362198262</v>
      </c>
      <c r="S78" s="50"/>
      <c r="T78" s="51">
        <f t="shared" si="15"/>
        <v>-39.900000000000091</v>
      </c>
      <c r="U78" s="51"/>
      <c r="V78" t="str">
        <f t="shared" si="14"/>
        <v/>
      </c>
      <c r="W78">
        <f t="shared" si="14"/>
        <v>1</v>
      </c>
      <c r="X78" s="41">
        <f t="shared" si="16"/>
        <v>165591.57622691206</v>
      </c>
      <c r="Y78" s="42">
        <f t="shared" si="17"/>
        <v>0.12999843662289445</v>
      </c>
      <c r="Z78" t="str">
        <f t="shared" si="11"/>
        <v/>
      </c>
      <c r="AA78">
        <f t="shared" si="12"/>
        <v>-4311.1430362198262</v>
      </c>
    </row>
    <row r="79" spans="2:27" x14ac:dyDescent="0.2">
      <c r="B79" s="40">
        <v>71</v>
      </c>
      <c r="C79" s="46">
        <f t="shared" si="10"/>
        <v>139753.78716327282</v>
      </c>
      <c r="D79" s="46"/>
      <c r="E79" s="45">
        <v>2018</v>
      </c>
      <c r="F79" s="8">
        <v>44177</v>
      </c>
      <c r="G79" s="40" t="s">
        <v>4</v>
      </c>
      <c r="H79" s="47">
        <v>128.63200000000001</v>
      </c>
      <c r="I79" s="47"/>
      <c r="J79" s="40">
        <v>28</v>
      </c>
      <c r="K79" s="48">
        <f t="shared" si="13"/>
        <v>4192.6136148981841</v>
      </c>
      <c r="L79" s="49"/>
      <c r="M79" s="6">
        <f>IF(J79="","",(K79/J79)/LOOKUP(RIGHT($D$2,3),定数!$A$6:$A$13,定数!$B$6:$B$13))</f>
        <v>1.4973620053207801</v>
      </c>
      <c r="N79" s="40">
        <v>2018</v>
      </c>
      <c r="O79" s="8">
        <v>44178</v>
      </c>
      <c r="P79" s="47">
        <v>129.04499999999999</v>
      </c>
      <c r="Q79" s="47"/>
      <c r="R79" s="50">
        <f>IF(P79="","",T79*M79*LOOKUP(RIGHT($D$2,3),定数!$A$6:$A$13,定数!$B$6:$B$13))</f>
        <v>6184.1050819745597</v>
      </c>
      <c r="S79" s="50"/>
      <c r="T79" s="51">
        <f t="shared" si="15"/>
        <v>41.299999999998249</v>
      </c>
      <c r="U79" s="51"/>
      <c r="V79" t="str">
        <f t="shared" si="14"/>
        <v/>
      </c>
      <c r="W79">
        <f t="shared" si="14"/>
        <v>0</v>
      </c>
      <c r="X79" s="41">
        <f t="shared" si="16"/>
        <v>165591.57622691206</v>
      </c>
      <c r="Y79" s="42">
        <f t="shared" si="17"/>
        <v>0.1560332334069543</v>
      </c>
      <c r="Z79">
        <f t="shared" si="11"/>
        <v>6184.1050819745597</v>
      </c>
      <c r="AA79" t="str">
        <f t="shared" si="12"/>
        <v/>
      </c>
    </row>
    <row r="80" spans="2:27" x14ac:dyDescent="0.2">
      <c r="B80" s="40">
        <v>72</v>
      </c>
      <c r="C80" s="46">
        <f t="shared" si="10"/>
        <v>145937.89224524738</v>
      </c>
      <c r="D80" s="46"/>
      <c r="E80" s="40">
        <v>2018</v>
      </c>
      <c r="F80" s="8">
        <v>44178</v>
      </c>
      <c r="G80" s="40" t="s">
        <v>4</v>
      </c>
      <c r="H80" s="47">
        <v>128.94200000000001</v>
      </c>
      <c r="I80" s="47"/>
      <c r="J80" s="40">
        <v>36</v>
      </c>
      <c r="K80" s="48">
        <f t="shared" si="13"/>
        <v>4378.1367673574214</v>
      </c>
      <c r="L80" s="49"/>
      <c r="M80" s="6">
        <f>IF(J80="","",(K80/J80)/LOOKUP(RIGHT($D$2,3),定数!$A$6:$A$13,定数!$B$6:$B$13))</f>
        <v>1.2161491020437283</v>
      </c>
      <c r="N80" s="40">
        <v>2018</v>
      </c>
      <c r="O80" s="8">
        <v>44179</v>
      </c>
      <c r="P80" s="47">
        <v>128.58600000000001</v>
      </c>
      <c r="Q80" s="47"/>
      <c r="R80" s="50">
        <f>IF(P80="","",T80*M80*LOOKUP(RIGHT($D$2,3),定数!$A$6:$A$13,定数!$B$6:$B$13))</f>
        <v>-4329.4908032756066</v>
      </c>
      <c r="S80" s="50"/>
      <c r="T80" s="51">
        <f t="shared" si="15"/>
        <v>-35.599999999999454</v>
      </c>
      <c r="U80" s="51"/>
      <c r="V80" t="str">
        <f t="shared" si="14"/>
        <v/>
      </c>
      <c r="W80">
        <f t="shared" si="14"/>
        <v>1</v>
      </c>
      <c r="X80" s="41">
        <f t="shared" si="16"/>
        <v>165591.57622691206</v>
      </c>
      <c r="Y80" s="42">
        <f t="shared" si="17"/>
        <v>0.11868770398521367</v>
      </c>
      <c r="Z80" t="str">
        <f t="shared" si="11"/>
        <v/>
      </c>
      <c r="AA80">
        <f t="shared" si="12"/>
        <v>-4329.4908032756066</v>
      </c>
    </row>
    <row r="81" spans="2:27" x14ac:dyDescent="0.2">
      <c r="B81" s="40">
        <v>73</v>
      </c>
      <c r="C81" s="46">
        <f t="shared" si="10"/>
        <v>141608.40144197177</v>
      </c>
      <c r="D81" s="46"/>
      <c r="E81" s="40">
        <v>2018</v>
      </c>
      <c r="F81" s="8">
        <v>44182</v>
      </c>
      <c r="G81" s="40" t="s">
        <v>3</v>
      </c>
      <c r="H81" s="47">
        <v>127.97799999999999</v>
      </c>
      <c r="I81" s="47"/>
      <c r="J81" s="40">
        <v>61</v>
      </c>
      <c r="K81" s="48">
        <f t="shared" si="13"/>
        <v>4248.2520432591527</v>
      </c>
      <c r="L81" s="49"/>
      <c r="M81" s="6">
        <f>IF(J81="","",(K81/J81)/LOOKUP(RIGHT($D$2,3),定数!$A$6:$A$13,定数!$B$6:$B$13))</f>
        <v>0.69643476119002501</v>
      </c>
      <c r="N81" s="40">
        <v>2018</v>
      </c>
      <c r="O81" s="8">
        <v>44186</v>
      </c>
      <c r="P81" s="47">
        <v>127.06</v>
      </c>
      <c r="Q81" s="47"/>
      <c r="R81" s="50">
        <f>IF(P81="","",T81*M81*LOOKUP(RIGHT($D$2,3),定数!$A$6:$A$13,定数!$B$6:$B$13))</f>
        <v>6393.2711077243748</v>
      </c>
      <c r="S81" s="50"/>
      <c r="T81" s="51">
        <f t="shared" si="15"/>
        <v>91.799999999999216</v>
      </c>
      <c r="U81" s="51"/>
      <c r="V81" t="str">
        <f t="shared" si="14"/>
        <v/>
      </c>
      <c r="W81">
        <f t="shared" si="14"/>
        <v>0</v>
      </c>
      <c r="X81" s="41">
        <f t="shared" si="16"/>
        <v>165591.57622691206</v>
      </c>
      <c r="Y81" s="42">
        <f t="shared" si="17"/>
        <v>0.14483330210031864</v>
      </c>
      <c r="Z81">
        <f t="shared" si="11"/>
        <v>6393.2711077243748</v>
      </c>
      <c r="AA81" t="str">
        <f t="shared" si="12"/>
        <v/>
      </c>
    </row>
    <row r="82" spans="2:27" x14ac:dyDescent="0.2">
      <c r="B82" s="40">
        <v>74</v>
      </c>
      <c r="C82" s="46">
        <f t="shared" si="10"/>
        <v>148001.67254969614</v>
      </c>
      <c r="D82" s="46"/>
      <c r="E82" s="40">
        <v>2018</v>
      </c>
      <c r="F82" s="8">
        <v>44186</v>
      </c>
      <c r="G82" s="40" t="s">
        <v>3</v>
      </c>
      <c r="H82" s="47">
        <v>126.878</v>
      </c>
      <c r="I82" s="47"/>
      <c r="J82" s="40">
        <v>81</v>
      </c>
      <c r="K82" s="48">
        <f t="shared" si="13"/>
        <v>4440.050176490884</v>
      </c>
      <c r="L82" s="49"/>
      <c r="M82" s="6">
        <f>IF(J82="","",(K82/J82)/LOOKUP(RIGHT($D$2,3),定数!$A$6:$A$13,定数!$B$6:$B$13))</f>
        <v>0.54815434277665231</v>
      </c>
      <c r="N82" s="40">
        <v>2018</v>
      </c>
      <c r="O82" s="8">
        <v>44196</v>
      </c>
      <c r="P82" s="47">
        <v>125.667</v>
      </c>
      <c r="Q82" s="47"/>
      <c r="R82" s="50">
        <f>IF(P82="","",T82*M82*LOOKUP(RIGHT($D$2,3),定数!$A$6:$A$13,定数!$B$6:$B$13))</f>
        <v>6638.1490910252505</v>
      </c>
      <c r="S82" s="50"/>
      <c r="T82" s="51">
        <f t="shared" si="15"/>
        <v>121.09999999999985</v>
      </c>
      <c r="U82" s="51"/>
      <c r="V82" t="str">
        <f t="shared" si="14"/>
        <v/>
      </c>
      <c r="W82">
        <f t="shared" si="14"/>
        <v>0</v>
      </c>
      <c r="X82" s="41">
        <f t="shared" si="16"/>
        <v>165591.57622691206</v>
      </c>
      <c r="Y82" s="42">
        <f t="shared" si="17"/>
        <v>0.10622462855907755</v>
      </c>
      <c r="Z82">
        <f t="shared" si="11"/>
        <v>6638.1490910252505</v>
      </c>
      <c r="AA82" t="str">
        <f t="shared" si="12"/>
        <v/>
      </c>
    </row>
    <row r="83" spans="2:27" x14ac:dyDescent="0.2">
      <c r="B83" s="40">
        <v>75</v>
      </c>
      <c r="C83" s="46">
        <f t="shared" si="10"/>
        <v>154639.82164072141</v>
      </c>
      <c r="D83" s="46"/>
      <c r="E83" s="40">
        <v>2018</v>
      </c>
      <c r="F83" s="8">
        <v>44192</v>
      </c>
      <c r="G83" s="40" t="s">
        <v>4</v>
      </c>
      <c r="H83" s="92">
        <v>126.681</v>
      </c>
      <c r="I83" s="92"/>
      <c r="J83" s="40">
        <v>70</v>
      </c>
      <c r="K83" s="48">
        <f t="shared" si="13"/>
        <v>4639.1946492216421</v>
      </c>
      <c r="L83" s="49"/>
      <c r="M83" s="6">
        <f>IF(J83="","",(K83/J83)/LOOKUP(RIGHT($D$2,3),定数!$A$6:$A$13,定数!$B$6:$B$13))</f>
        <v>0.66274209274594886</v>
      </c>
      <c r="N83" s="40">
        <v>2018</v>
      </c>
      <c r="O83" s="8">
        <v>44196</v>
      </c>
      <c r="P83" s="47">
        <v>125.99</v>
      </c>
      <c r="Q83" s="47"/>
      <c r="R83" s="50">
        <f>IF(P83="","",T83*M83*LOOKUP(RIGHT($D$2,3),定数!$A$6:$A$13,定数!$B$6:$B$13))</f>
        <v>-4579.5478608745234</v>
      </c>
      <c r="S83" s="50"/>
      <c r="T83" s="51">
        <f t="shared" si="15"/>
        <v>-69.10000000000025</v>
      </c>
      <c r="U83" s="51"/>
      <c r="V83" t="str">
        <f t="shared" si="14"/>
        <v/>
      </c>
      <c r="W83">
        <f t="shared" si="14"/>
        <v>1</v>
      </c>
      <c r="X83" s="41">
        <f t="shared" si="16"/>
        <v>165591.57622691206</v>
      </c>
      <c r="Y83" s="42">
        <f t="shared" si="17"/>
        <v>6.6137148010375513E-2</v>
      </c>
      <c r="Z83" t="str">
        <f t="shared" si="11"/>
        <v/>
      </c>
      <c r="AA83">
        <f t="shared" si="12"/>
        <v>-4579.5478608745234</v>
      </c>
    </row>
    <row r="84" spans="2:27" x14ac:dyDescent="0.2">
      <c r="B84" s="40">
        <v>76</v>
      </c>
      <c r="C84" s="46">
        <f t="shared" si="10"/>
        <v>150060.27377984687</v>
      </c>
      <c r="D84" s="46"/>
      <c r="E84" s="40">
        <v>2019</v>
      </c>
      <c r="F84" s="8">
        <v>43837</v>
      </c>
      <c r="G84" s="40" t="s">
        <v>4</v>
      </c>
      <c r="H84" s="47">
        <v>123.85599999999999</v>
      </c>
      <c r="I84" s="47"/>
      <c r="J84" s="40">
        <v>45</v>
      </c>
      <c r="K84" s="48">
        <f t="shared" si="13"/>
        <v>4501.8082133954058</v>
      </c>
      <c r="L84" s="49"/>
      <c r="M84" s="6">
        <f>IF(J84="","",(K84/J84)/LOOKUP(RIGHT($D$2,3),定数!$A$6:$A$13,定数!$B$6:$B$13))</f>
        <v>1.000401825198979</v>
      </c>
      <c r="N84" s="40">
        <v>2019</v>
      </c>
      <c r="O84" s="8">
        <v>43837</v>
      </c>
      <c r="P84" s="47">
        <v>124.53100000000001</v>
      </c>
      <c r="Q84" s="47"/>
      <c r="R84" s="50">
        <f>IF(P84="","",T84*M84*LOOKUP(RIGHT($D$2,3),定数!$A$6:$A$13,定数!$B$6:$B$13))</f>
        <v>6752.7123200932219</v>
      </c>
      <c r="S84" s="50"/>
      <c r="T84" s="51">
        <f t="shared" si="15"/>
        <v>67.500000000001137</v>
      </c>
      <c r="U84" s="51"/>
      <c r="V84" t="str">
        <f t="shared" si="14"/>
        <v/>
      </c>
      <c r="W84">
        <f t="shared" si="14"/>
        <v>0</v>
      </c>
      <c r="X84" s="41">
        <f t="shared" si="16"/>
        <v>165591.57622691206</v>
      </c>
      <c r="Y84" s="42">
        <f t="shared" si="17"/>
        <v>9.3792829327154048E-2</v>
      </c>
      <c r="Z84">
        <f t="shared" si="11"/>
        <v>6752.7123200932219</v>
      </c>
      <c r="AA84" t="str">
        <f t="shared" si="12"/>
        <v/>
      </c>
    </row>
    <row r="85" spans="2:27" x14ac:dyDescent="0.2">
      <c r="B85" s="40">
        <v>77</v>
      </c>
      <c r="C85" s="46">
        <f t="shared" si="10"/>
        <v>156812.98609994008</v>
      </c>
      <c r="D85" s="46"/>
      <c r="E85" s="40">
        <v>2019</v>
      </c>
      <c r="F85" s="8">
        <v>43839</v>
      </c>
      <c r="G85" s="40" t="s">
        <v>4</v>
      </c>
      <c r="H85" s="47">
        <v>124.616</v>
      </c>
      <c r="I85" s="47"/>
      <c r="J85" s="40">
        <v>50</v>
      </c>
      <c r="K85" s="48">
        <f t="shared" si="13"/>
        <v>4704.3895829982021</v>
      </c>
      <c r="L85" s="49"/>
      <c r="M85" s="6">
        <f>IF(J85="","",(K85/J85)/LOOKUP(RIGHT($D$2,3),定数!$A$6:$A$13,定数!$B$6:$B$13))</f>
        <v>0.94087791659964037</v>
      </c>
      <c r="N85" s="40">
        <v>2019</v>
      </c>
      <c r="O85" s="8">
        <v>43844</v>
      </c>
      <c r="P85" s="47">
        <v>124.121</v>
      </c>
      <c r="Q85" s="47"/>
      <c r="R85" s="50">
        <f>IF(P85="","",T85*M85*LOOKUP(RIGHT($D$2,3),定数!$A$6:$A$13,定数!$B$6:$B$13))</f>
        <v>-4657.345687168262</v>
      </c>
      <c r="S85" s="50"/>
      <c r="T85" s="51">
        <f t="shared" si="15"/>
        <v>-49.500000000000455</v>
      </c>
      <c r="U85" s="51"/>
      <c r="V85" t="str">
        <f t="shared" si="14"/>
        <v/>
      </c>
      <c r="W85">
        <f t="shared" si="14"/>
        <v>1</v>
      </c>
      <c r="X85" s="41">
        <f t="shared" si="16"/>
        <v>165591.57622691206</v>
      </c>
      <c r="Y85" s="42">
        <f t="shared" si="17"/>
        <v>5.301350664687543E-2</v>
      </c>
      <c r="Z85" t="str">
        <f t="shared" si="11"/>
        <v/>
      </c>
      <c r="AA85">
        <f t="shared" si="12"/>
        <v>-4657.345687168262</v>
      </c>
    </row>
    <row r="86" spans="2:27" x14ac:dyDescent="0.2">
      <c r="B86" s="40">
        <v>78</v>
      </c>
      <c r="C86" s="46">
        <f t="shared" si="10"/>
        <v>152155.64041277181</v>
      </c>
      <c r="D86" s="46"/>
      <c r="E86" s="45">
        <v>2019</v>
      </c>
      <c r="F86" s="8">
        <v>43841</v>
      </c>
      <c r="G86" s="40" t="s">
        <v>4</v>
      </c>
      <c r="H86" s="47">
        <v>124.89100000000001</v>
      </c>
      <c r="I86" s="47"/>
      <c r="J86" s="40">
        <v>43</v>
      </c>
      <c r="K86" s="48">
        <f t="shared" si="13"/>
        <v>4564.6692123831544</v>
      </c>
      <c r="L86" s="49"/>
      <c r="M86" s="6">
        <f>IF(J86="","",(K86/J86)/LOOKUP(RIGHT($D$2,3),定数!$A$6:$A$13,定数!$B$6:$B$13))</f>
        <v>1.0615509796239895</v>
      </c>
      <c r="N86" s="45">
        <v>2019</v>
      </c>
      <c r="O86" s="8">
        <v>43841</v>
      </c>
      <c r="P86" s="47">
        <v>124.465</v>
      </c>
      <c r="Q86" s="47"/>
      <c r="R86" s="50">
        <f>IF(P86="","",T86*M86*LOOKUP(RIGHT($D$2,3),定数!$A$6:$A$13,定数!$B$6:$B$13))</f>
        <v>-4522.2071731982151</v>
      </c>
      <c r="S86" s="50"/>
      <c r="T86" s="51">
        <f t="shared" si="15"/>
        <v>-42.600000000000193</v>
      </c>
      <c r="U86" s="51"/>
      <c r="V86" t="str">
        <f t="shared" si="14"/>
        <v/>
      </c>
      <c r="W86">
        <f t="shared" si="14"/>
        <v>2</v>
      </c>
      <c r="X86" s="41">
        <f t="shared" si="16"/>
        <v>165591.57622691206</v>
      </c>
      <c r="Y86" s="42">
        <f t="shared" si="17"/>
        <v>8.1139005499463512E-2</v>
      </c>
      <c r="Z86" t="str">
        <f t="shared" si="11"/>
        <v/>
      </c>
      <c r="AA86">
        <f t="shared" si="12"/>
        <v>-4522.2071731982151</v>
      </c>
    </row>
    <row r="87" spans="2:27" x14ac:dyDescent="0.2">
      <c r="B87" s="40">
        <v>79</v>
      </c>
      <c r="C87" s="46">
        <f t="shared" si="10"/>
        <v>147633.43323957358</v>
      </c>
      <c r="D87" s="46"/>
      <c r="E87" s="45">
        <v>2019</v>
      </c>
      <c r="F87" s="8">
        <v>43853</v>
      </c>
      <c r="G87" s="40" t="s">
        <v>4</v>
      </c>
      <c r="H87" s="92">
        <v>124.765</v>
      </c>
      <c r="I87" s="92"/>
      <c r="J87" s="40">
        <v>38</v>
      </c>
      <c r="K87" s="48">
        <f t="shared" si="13"/>
        <v>4429.0029971872073</v>
      </c>
      <c r="L87" s="49"/>
      <c r="M87" s="6">
        <f>IF(J87="","",(K87/J87)/LOOKUP(RIGHT($D$2,3),定数!$A$6:$A$13,定数!$B$6:$B$13))</f>
        <v>1.1655271045229494</v>
      </c>
      <c r="N87" s="45">
        <v>2019</v>
      </c>
      <c r="O87" s="8">
        <v>43854</v>
      </c>
      <c r="P87" s="47">
        <v>124.387</v>
      </c>
      <c r="Q87" s="47"/>
      <c r="R87" s="50">
        <f>IF(P87="","",T87*M87*LOOKUP(RIGHT($D$2,3),定数!$A$6:$A$13,定数!$B$6:$B$13))</f>
        <v>-4405.6924550967506</v>
      </c>
      <c r="S87" s="50"/>
      <c r="T87" s="51">
        <f t="shared" si="15"/>
        <v>-37.800000000000011</v>
      </c>
      <c r="U87" s="51"/>
      <c r="V87" t="str">
        <f t="shared" si="14"/>
        <v/>
      </c>
      <c r="W87">
        <f t="shared" si="14"/>
        <v>3</v>
      </c>
      <c r="X87" s="41">
        <f t="shared" si="16"/>
        <v>165591.57622691206</v>
      </c>
      <c r="Y87" s="42">
        <f t="shared" si="17"/>
        <v>0.10844840901043318</v>
      </c>
      <c r="Z87" t="str">
        <f t="shared" si="11"/>
        <v/>
      </c>
      <c r="AA87">
        <f t="shared" si="12"/>
        <v>-4405.6924550967506</v>
      </c>
    </row>
    <row r="88" spans="2:27" x14ac:dyDescent="0.2">
      <c r="B88" s="40">
        <v>80</v>
      </c>
      <c r="C88" s="46">
        <f t="shared" si="10"/>
        <v>143227.74078447683</v>
      </c>
      <c r="D88" s="46"/>
      <c r="E88" s="45">
        <v>2019</v>
      </c>
      <c r="F88" s="8">
        <v>43859</v>
      </c>
      <c r="G88" s="40" t="s">
        <v>4</v>
      </c>
      <c r="H88" s="47">
        <v>124.99</v>
      </c>
      <c r="I88" s="47"/>
      <c r="J88" s="40">
        <v>31</v>
      </c>
      <c r="K88" s="48">
        <f t="shared" si="13"/>
        <v>4296.8322235343048</v>
      </c>
      <c r="L88" s="49"/>
      <c r="M88" s="6">
        <f>IF(J88="","",(K88/J88)/LOOKUP(RIGHT($D$2,3),定数!$A$6:$A$13,定数!$B$6:$B$13))</f>
        <v>1.3860749108175177</v>
      </c>
      <c r="N88" s="45">
        <v>2019</v>
      </c>
      <c r="O88" s="8">
        <v>43860</v>
      </c>
      <c r="P88" s="47">
        <v>125.447</v>
      </c>
      <c r="Q88" s="47"/>
      <c r="R88" s="50">
        <f>IF(P88="","",T88*M88*LOOKUP(RIGHT($D$2,3),定数!$A$6:$A$13,定数!$B$6:$B$13))</f>
        <v>6334.3623424361649</v>
      </c>
      <c r="S88" s="50"/>
      <c r="T88" s="51">
        <f t="shared" si="15"/>
        <v>45.700000000000784</v>
      </c>
      <c r="U88" s="51"/>
      <c r="V88" t="str">
        <f t="shared" si="14"/>
        <v/>
      </c>
      <c r="W88">
        <f t="shared" si="14"/>
        <v>0</v>
      </c>
      <c r="X88" s="41">
        <f t="shared" si="16"/>
        <v>165591.57622691206</v>
      </c>
      <c r="Y88" s="42">
        <f t="shared" si="17"/>
        <v>0.13505418543627967</v>
      </c>
      <c r="Z88">
        <f t="shared" si="11"/>
        <v>6334.3623424361649</v>
      </c>
      <c r="AA88" t="str">
        <f t="shared" si="12"/>
        <v/>
      </c>
    </row>
    <row r="89" spans="2:27" x14ac:dyDescent="0.2">
      <c r="B89" s="40">
        <v>81</v>
      </c>
      <c r="C89" s="46">
        <f t="shared" si="10"/>
        <v>149562.10312691299</v>
      </c>
      <c r="D89" s="46"/>
      <c r="E89" s="45">
        <v>2019</v>
      </c>
      <c r="F89" s="8">
        <v>43860</v>
      </c>
      <c r="G89" s="40" t="s">
        <v>4</v>
      </c>
      <c r="H89" s="47">
        <v>125.22499999999999</v>
      </c>
      <c r="I89" s="47"/>
      <c r="J89" s="40">
        <v>34</v>
      </c>
      <c r="K89" s="48">
        <f t="shared" si="13"/>
        <v>4486.8630938073893</v>
      </c>
      <c r="L89" s="49"/>
      <c r="M89" s="6">
        <f>IF(J89="","",(K89/J89)/LOOKUP(RIGHT($D$2,3),定数!$A$6:$A$13,定数!$B$6:$B$13))</f>
        <v>1.3196656158257027</v>
      </c>
      <c r="N89" s="45">
        <v>2019</v>
      </c>
      <c r="O89" s="8">
        <v>43861</v>
      </c>
      <c r="P89" s="47">
        <v>124.884</v>
      </c>
      <c r="Q89" s="47"/>
      <c r="R89" s="50">
        <f>IF(P89="","",T89*M89*LOOKUP(RIGHT($D$2,3),定数!$A$6:$A$13,定数!$B$6:$B$13))</f>
        <v>-4500.0597499655669</v>
      </c>
      <c r="S89" s="50"/>
      <c r="T89" s="51">
        <f t="shared" si="15"/>
        <v>-34.099999999999397</v>
      </c>
      <c r="U89" s="51"/>
      <c r="V89" t="str">
        <f t="shared" si="14"/>
        <v/>
      </c>
      <c r="W89">
        <f t="shared" si="14"/>
        <v>1</v>
      </c>
      <c r="X89" s="41">
        <f t="shared" si="16"/>
        <v>165591.57622691206</v>
      </c>
      <c r="Y89" s="42">
        <f t="shared" si="17"/>
        <v>9.6801259250251293E-2</v>
      </c>
      <c r="Z89" t="str">
        <f t="shared" si="11"/>
        <v/>
      </c>
      <c r="AA89">
        <f t="shared" si="12"/>
        <v>-4500.0597499655669</v>
      </c>
    </row>
    <row r="90" spans="2:27" x14ac:dyDescent="0.2">
      <c r="B90" s="40">
        <v>82</v>
      </c>
      <c r="C90" s="46">
        <f t="shared" si="10"/>
        <v>145062.04337694743</v>
      </c>
      <c r="D90" s="46"/>
      <c r="E90" s="45">
        <v>2019</v>
      </c>
      <c r="F90" s="8">
        <v>43881</v>
      </c>
      <c r="G90" s="40" t="s">
        <v>4</v>
      </c>
      <c r="H90" s="47">
        <v>125.53700000000001</v>
      </c>
      <c r="I90" s="47"/>
      <c r="J90" s="40">
        <v>66</v>
      </c>
      <c r="K90" s="48">
        <f t="shared" si="13"/>
        <v>4351.8613013084232</v>
      </c>
      <c r="L90" s="49"/>
      <c r="M90" s="6">
        <f>IF(J90="","",(K90/J90)/LOOKUP(RIGHT($D$2,3),定数!$A$6:$A$13,定数!$B$6:$B$13))</f>
        <v>0.65937292444067008</v>
      </c>
      <c r="N90" s="45">
        <v>2019</v>
      </c>
      <c r="O90" s="8">
        <v>43889</v>
      </c>
      <c r="P90" s="47">
        <v>126.529</v>
      </c>
      <c r="Q90" s="47"/>
      <c r="R90" s="50">
        <f>IF(P90="","",T90*M90*LOOKUP(RIGHT($D$2,3),定数!$A$6:$A$13,定数!$B$6:$B$13))</f>
        <v>6540.9794104513821</v>
      </c>
      <c r="S90" s="50"/>
      <c r="T90" s="51">
        <f t="shared" si="15"/>
        <v>99.199999999999022</v>
      </c>
      <c r="U90" s="51"/>
      <c r="V90" t="str">
        <f t="shared" si="14"/>
        <v/>
      </c>
      <c r="W90">
        <f t="shared" si="14"/>
        <v>0</v>
      </c>
      <c r="X90" s="41">
        <f t="shared" si="16"/>
        <v>165591.57622691206</v>
      </c>
      <c r="Y90" s="42">
        <f t="shared" si="17"/>
        <v>0.12397691547928003</v>
      </c>
      <c r="Z90">
        <f t="shared" si="11"/>
        <v>6540.9794104513821</v>
      </c>
      <c r="AA90" t="str">
        <f t="shared" si="12"/>
        <v/>
      </c>
    </row>
    <row r="91" spans="2:27" x14ac:dyDescent="0.2">
      <c r="B91" s="40">
        <v>83</v>
      </c>
      <c r="C91" s="46">
        <f t="shared" si="10"/>
        <v>151603.0227873988</v>
      </c>
      <c r="D91" s="46"/>
      <c r="E91" s="45">
        <v>2019</v>
      </c>
      <c r="F91" s="8">
        <v>43886</v>
      </c>
      <c r="G91" s="40" t="s">
        <v>4</v>
      </c>
      <c r="H91" s="47">
        <v>125.866</v>
      </c>
      <c r="I91" s="47"/>
      <c r="J91" s="40">
        <v>54</v>
      </c>
      <c r="K91" s="48">
        <f t="shared" si="13"/>
        <v>4548.0906836219638</v>
      </c>
      <c r="L91" s="49"/>
      <c r="M91" s="6">
        <f>IF(J91="","",(K91/J91)/LOOKUP(RIGHT($D$2,3),定数!$A$6:$A$13,定数!$B$6:$B$13))</f>
        <v>0.8422390154855488</v>
      </c>
      <c r="N91" s="45">
        <v>2019</v>
      </c>
      <c r="O91" s="8">
        <v>43889</v>
      </c>
      <c r="P91" s="47">
        <v>126.685</v>
      </c>
      <c r="Q91" s="47"/>
      <c r="R91" s="50">
        <f>IF(P91="","",T91*M91*LOOKUP(RIGHT($D$2,3),定数!$A$6:$A$13,定数!$B$6:$B$13))</f>
        <v>6897.9375368266674</v>
      </c>
      <c r="S91" s="50"/>
      <c r="T91" s="51">
        <f t="shared" si="15"/>
        <v>81.900000000000261</v>
      </c>
      <c r="U91" s="51"/>
      <c r="V91" t="str">
        <f t="shared" ref="V91:W106" si="18">IF(S91&lt;&gt;"",IF(S91&lt;0,1+V90,0),"")</f>
        <v/>
      </c>
      <c r="W91">
        <f t="shared" si="18"/>
        <v>0</v>
      </c>
      <c r="X91" s="41">
        <f t="shared" si="16"/>
        <v>165591.57622691206</v>
      </c>
      <c r="Y91" s="42">
        <f t="shared" si="17"/>
        <v>8.4476238213618937E-2</v>
      </c>
      <c r="Z91">
        <f t="shared" si="11"/>
        <v>6897.9375368266674</v>
      </c>
      <c r="AA91" t="str">
        <f t="shared" si="12"/>
        <v/>
      </c>
    </row>
    <row r="92" spans="2:27" x14ac:dyDescent="0.2">
      <c r="B92" s="40">
        <v>84</v>
      </c>
      <c r="C92" s="46">
        <f t="shared" si="10"/>
        <v>158500.96032422548</v>
      </c>
      <c r="D92" s="46"/>
      <c r="E92" s="45">
        <v>2019</v>
      </c>
      <c r="F92" s="8">
        <v>43887</v>
      </c>
      <c r="G92" s="40" t="s">
        <v>4</v>
      </c>
      <c r="H92" s="47">
        <v>126.005</v>
      </c>
      <c r="I92" s="47"/>
      <c r="J92" s="40">
        <v>28</v>
      </c>
      <c r="K92" s="48">
        <f t="shared" si="13"/>
        <v>4755.0288097267639</v>
      </c>
      <c r="L92" s="49"/>
      <c r="M92" s="6">
        <f>IF(J92="","",(K92/J92)/LOOKUP(RIGHT($D$2,3),定数!$A$6:$A$13,定数!$B$6:$B$13))</f>
        <v>1.6982245749024156</v>
      </c>
      <c r="N92" s="45">
        <v>2019</v>
      </c>
      <c r="O92" s="8">
        <v>43887</v>
      </c>
      <c r="P92" s="47">
        <v>125.73</v>
      </c>
      <c r="Q92" s="47"/>
      <c r="R92" s="50">
        <f>IF(P92="","",T92*M92*LOOKUP(RIGHT($D$2,3),定数!$A$6:$A$13,定数!$B$6:$B$13))</f>
        <v>-4670.1175809814986</v>
      </c>
      <c r="S92" s="50"/>
      <c r="T92" s="51">
        <f t="shared" si="15"/>
        <v>-27.499999999999147</v>
      </c>
      <c r="U92" s="51"/>
      <c r="V92" t="str">
        <f t="shared" si="18"/>
        <v/>
      </c>
      <c r="W92">
        <f t="shared" si="18"/>
        <v>1</v>
      </c>
      <c r="X92" s="41">
        <f t="shared" si="16"/>
        <v>165591.57622691206</v>
      </c>
      <c r="Y92" s="42">
        <f t="shared" si="17"/>
        <v>4.2819907052338402E-2</v>
      </c>
      <c r="Z92" t="str">
        <f t="shared" si="11"/>
        <v/>
      </c>
      <c r="AA92">
        <f t="shared" si="12"/>
        <v>-4670.1175809814986</v>
      </c>
    </row>
    <row r="93" spans="2:27" x14ac:dyDescent="0.2">
      <c r="B93" s="40">
        <v>85</v>
      </c>
      <c r="C93" s="46">
        <f t="shared" si="10"/>
        <v>153830.84274324399</v>
      </c>
      <c r="D93" s="46"/>
      <c r="E93" s="45">
        <v>2019</v>
      </c>
      <c r="F93" s="8">
        <v>43889</v>
      </c>
      <c r="G93" s="40" t="s">
        <v>4</v>
      </c>
      <c r="H93" s="47">
        <v>126.221</v>
      </c>
      <c r="I93" s="47"/>
      <c r="J93" s="40">
        <v>33</v>
      </c>
      <c r="K93" s="48">
        <f t="shared" si="13"/>
        <v>4614.9252822973194</v>
      </c>
      <c r="L93" s="49"/>
      <c r="M93" s="6">
        <f>IF(J93="","",(K93/J93)/LOOKUP(RIGHT($D$2,3),定数!$A$6:$A$13,定数!$B$6:$B$13))</f>
        <v>1.3984622067567634</v>
      </c>
      <c r="N93" s="45">
        <v>2019</v>
      </c>
      <c r="O93" s="8">
        <v>43889</v>
      </c>
      <c r="P93" s="47">
        <v>126.718</v>
      </c>
      <c r="Q93" s="47"/>
      <c r="R93" s="50">
        <f>IF(P93="","",T93*M93*LOOKUP(RIGHT($D$2,3),定数!$A$6:$A$13,定数!$B$6:$B$13))</f>
        <v>6950.3571675811118</v>
      </c>
      <c r="S93" s="50"/>
      <c r="T93" s="51">
        <f t="shared" si="15"/>
        <v>49.699999999999989</v>
      </c>
      <c r="U93" s="51"/>
      <c r="V93" t="str">
        <f t="shared" si="18"/>
        <v/>
      </c>
      <c r="W93">
        <f t="shared" si="18"/>
        <v>0</v>
      </c>
      <c r="X93" s="41">
        <f t="shared" si="16"/>
        <v>165591.57622691206</v>
      </c>
      <c r="Y93" s="42">
        <f t="shared" si="17"/>
        <v>7.1022534790973868E-2</v>
      </c>
      <c r="Z93">
        <f t="shared" si="11"/>
        <v>6950.3571675811118</v>
      </c>
      <c r="AA93" t="str">
        <f t="shared" si="12"/>
        <v/>
      </c>
    </row>
    <row r="94" spans="2:27" x14ac:dyDescent="0.2">
      <c r="B94" s="40">
        <v>86</v>
      </c>
      <c r="C94" s="46">
        <f t="shared" si="10"/>
        <v>160781.19991082512</v>
      </c>
      <c r="D94" s="46"/>
      <c r="E94" s="45">
        <v>2019</v>
      </c>
      <c r="F94" s="8">
        <v>43897</v>
      </c>
      <c r="G94" s="40" t="s">
        <v>3</v>
      </c>
      <c r="H94" s="47">
        <v>126.051</v>
      </c>
      <c r="I94" s="47"/>
      <c r="J94" s="40">
        <v>38</v>
      </c>
      <c r="K94" s="48">
        <f t="shared" si="13"/>
        <v>4823.4359973247538</v>
      </c>
      <c r="L94" s="49"/>
      <c r="M94" s="6">
        <f>IF(J94="","",(K94/J94)/LOOKUP(RIGHT($D$2,3),定数!$A$6:$A$13,定数!$B$6:$B$13))</f>
        <v>1.2693252624538827</v>
      </c>
      <c r="N94" s="45">
        <v>2019</v>
      </c>
      <c r="O94" s="8">
        <v>43897</v>
      </c>
      <c r="P94" s="47">
        <v>125.486</v>
      </c>
      <c r="Q94" s="47"/>
      <c r="R94" s="50">
        <f>IF(P94="","",T94*M94*LOOKUP(RIGHT($D$2,3),定数!$A$6:$A$13,定数!$B$6:$B$13))</f>
        <v>7171.6877328644086</v>
      </c>
      <c r="S94" s="50"/>
      <c r="T94" s="51">
        <f t="shared" si="15"/>
        <v>56.499999999999773</v>
      </c>
      <c r="U94" s="51"/>
      <c r="V94" t="str">
        <f t="shared" si="18"/>
        <v/>
      </c>
      <c r="W94">
        <f t="shared" si="18"/>
        <v>0</v>
      </c>
      <c r="X94" s="41">
        <f t="shared" si="16"/>
        <v>165591.57622691206</v>
      </c>
      <c r="Y94" s="42">
        <f t="shared" si="17"/>
        <v>2.9049643862893326E-2</v>
      </c>
      <c r="Z94">
        <f t="shared" si="11"/>
        <v>7171.6877328644086</v>
      </c>
      <c r="AA94" t="str">
        <f t="shared" si="12"/>
        <v/>
      </c>
    </row>
    <row r="95" spans="2:27" x14ac:dyDescent="0.2">
      <c r="B95" s="40">
        <v>87</v>
      </c>
      <c r="C95" s="46">
        <f t="shared" si="10"/>
        <v>167952.88764368952</v>
      </c>
      <c r="D95" s="46"/>
      <c r="E95" s="45">
        <v>2019</v>
      </c>
      <c r="F95" s="8">
        <v>43903</v>
      </c>
      <c r="G95" s="40" t="s">
        <v>4</v>
      </c>
      <c r="H95" s="47">
        <v>125.824</v>
      </c>
      <c r="I95" s="47"/>
      <c r="J95" s="40">
        <v>75</v>
      </c>
      <c r="K95" s="48">
        <f t="shared" si="13"/>
        <v>5038.5866293106856</v>
      </c>
      <c r="L95" s="49"/>
      <c r="M95" s="6">
        <f>IF(J95="","",(K95/J95)/LOOKUP(RIGHT($D$2,3),定数!$A$6:$A$13,定数!$B$6:$B$13))</f>
        <v>0.67181155057475805</v>
      </c>
      <c r="N95" s="45">
        <v>2019</v>
      </c>
      <c r="O95" s="8">
        <v>43912</v>
      </c>
      <c r="P95" s="47">
        <v>125.07</v>
      </c>
      <c r="Q95" s="47"/>
      <c r="R95" s="50">
        <f>IF(P95="","",T95*M95*LOOKUP(RIGHT($D$2,3),定数!$A$6:$A$13,定数!$B$6:$B$13))</f>
        <v>-5065.4590913337088</v>
      </c>
      <c r="S95" s="50"/>
      <c r="T95" s="51">
        <f t="shared" si="15"/>
        <v>-75.400000000000489</v>
      </c>
      <c r="U95" s="51"/>
      <c r="V95" t="str">
        <f t="shared" si="18"/>
        <v/>
      </c>
      <c r="W95">
        <f t="shared" si="18"/>
        <v>1</v>
      </c>
      <c r="X95" s="41">
        <f t="shared" si="16"/>
        <v>167952.88764368952</v>
      </c>
      <c r="Y95" s="42">
        <f t="shared" si="17"/>
        <v>0</v>
      </c>
      <c r="Z95" t="str">
        <f t="shared" si="11"/>
        <v/>
      </c>
      <c r="AA95">
        <f t="shared" si="12"/>
        <v>-5065.4590913337088</v>
      </c>
    </row>
    <row r="96" spans="2:27" x14ac:dyDescent="0.2">
      <c r="B96" s="40">
        <v>88</v>
      </c>
      <c r="C96" s="46">
        <f t="shared" si="10"/>
        <v>162887.42855235582</v>
      </c>
      <c r="D96" s="46"/>
      <c r="E96" s="45">
        <v>2019</v>
      </c>
      <c r="F96" s="8">
        <v>43904</v>
      </c>
      <c r="G96" s="40" t="s">
        <v>4</v>
      </c>
      <c r="H96" s="47">
        <v>126.029</v>
      </c>
      <c r="I96" s="47"/>
      <c r="J96" s="40">
        <v>39</v>
      </c>
      <c r="K96" s="48">
        <f t="shared" si="13"/>
        <v>4886.6228565706742</v>
      </c>
      <c r="L96" s="49"/>
      <c r="M96" s="6">
        <f>IF(J96="","",(K96/J96)/LOOKUP(RIGHT($D$2,3),定数!$A$6:$A$13,定数!$B$6:$B$13))</f>
        <v>1.2529802196335063</v>
      </c>
      <c r="N96" s="45">
        <v>2019</v>
      </c>
      <c r="O96" s="8">
        <v>43908</v>
      </c>
      <c r="P96" s="47">
        <v>126.614</v>
      </c>
      <c r="Q96" s="47"/>
      <c r="R96" s="50">
        <f>IF(P96="","",T96*M96*LOOKUP(RIGHT($D$2,3),定数!$A$6:$A$13,定数!$B$6:$B$13))</f>
        <v>7329.9342848561109</v>
      </c>
      <c r="S96" s="50"/>
      <c r="T96" s="51">
        <f t="shared" si="15"/>
        <v>58.500000000000796</v>
      </c>
      <c r="U96" s="51"/>
      <c r="V96" t="str">
        <f t="shared" si="18"/>
        <v/>
      </c>
      <c r="W96">
        <f t="shared" si="18"/>
        <v>0</v>
      </c>
      <c r="X96" s="41">
        <f t="shared" si="16"/>
        <v>167952.88764368952</v>
      </c>
      <c r="Y96" s="42">
        <f t="shared" si="17"/>
        <v>3.0160000000000187E-2</v>
      </c>
      <c r="Z96">
        <f t="shared" si="11"/>
        <v>7329.9342848561109</v>
      </c>
      <c r="AA96" t="str">
        <f t="shared" si="12"/>
        <v/>
      </c>
    </row>
    <row r="97" spans="2:27" x14ac:dyDescent="0.2">
      <c r="B97" s="40">
        <v>89</v>
      </c>
      <c r="C97" s="46">
        <f t="shared" si="10"/>
        <v>170217.36283721193</v>
      </c>
      <c r="D97" s="46"/>
      <c r="E97" s="45">
        <v>2019</v>
      </c>
      <c r="F97" s="8">
        <v>43915</v>
      </c>
      <c r="G97" s="40" t="s">
        <v>3</v>
      </c>
      <c r="H97" s="47">
        <v>124.349</v>
      </c>
      <c r="I97" s="47"/>
      <c r="J97" s="40">
        <v>47</v>
      </c>
      <c r="K97" s="48">
        <f t="shared" si="13"/>
        <v>5106.5208851163579</v>
      </c>
      <c r="L97" s="49"/>
      <c r="M97" s="6">
        <f>IF(J97="","",(K97/J97)/LOOKUP(RIGHT($D$2,3),定数!$A$6:$A$13,定数!$B$6:$B$13))</f>
        <v>1.0864938053439059</v>
      </c>
      <c r="N97" s="45">
        <v>2019</v>
      </c>
      <c r="O97" s="8">
        <v>43916</v>
      </c>
      <c r="P97" s="47">
        <v>124.82</v>
      </c>
      <c r="Q97" s="47"/>
      <c r="R97" s="50">
        <f>IF(P97="","",T97*M97*LOOKUP(RIGHT($D$2,3),定数!$A$6:$A$13,定数!$B$6:$B$13))</f>
        <v>-5117.3858231696822</v>
      </c>
      <c r="S97" s="50"/>
      <c r="T97" s="51">
        <f t="shared" si="15"/>
        <v>-47.099999999998943</v>
      </c>
      <c r="U97" s="51"/>
      <c r="V97" t="str">
        <f t="shared" si="18"/>
        <v/>
      </c>
      <c r="W97">
        <f t="shared" si="18"/>
        <v>1</v>
      </c>
      <c r="X97" s="41">
        <f t="shared" si="16"/>
        <v>170217.36283721193</v>
      </c>
      <c r="Y97" s="42">
        <f t="shared" si="17"/>
        <v>0</v>
      </c>
      <c r="Z97" t="str">
        <f t="shared" si="11"/>
        <v/>
      </c>
      <c r="AA97">
        <f t="shared" si="12"/>
        <v>-5117.3858231696822</v>
      </c>
    </row>
    <row r="98" spans="2:27" x14ac:dyDescent="0.2">
      <c r="B98" s="40">
        <v>90</v>
      </c>
      <c r="C98" s="46">
        <f t="shared" si="10"/>
        <v>165099.97701404223</v>
      </c>
      <c r="D98" s="46"/>
      <c r="E98" s="45">
        <v>2019</v>
      </c>
      <c r="F98" s="8">
        <v>43945</v>
      </c>
      <c r="G98" s="40" t="s">
        <v>3</v>
      </c>
      <c r="H98" s="47">
        <v>125.172</v>
      </c>
      <c r="I98" s="47"/>
      <c r="J98" s="40">
        <v>40</v>
      </c>
      <c r="K98" s="48">
        <f t="shared" si="13"/>
        <v>4952.9993104212672</v>
      </c>
      <c r="L98" s="49"/>
      <c r="M98" s="6">
        <f>IF(J98="","",(K98/J98)/LOOKUP(RIGHT($D$2,3),定数!$A$6:$A$13,定数!$B$6:$B$13))</f>
        <v>1.2382498276053169</v>
      </c>
      <c r="N98" s="45">
        <v>2019</v>
      </c>
      <c r="O98" s="8">
        <v>43946</v>
      </c>
      <c r="P98" s="47">
        <v>124.566</v>
      </c>
      <c r="Q98" s="47"/>
      <c r="R98" s="50">
        <f>IF(P98="","",T98*M98*LOOKUP(RIGHT($D$2,3),定数!$A$6:$A$13,定数!$B$6:$B$13))</f>
        <v>7503.7939552881526</v>
      </c>
      <c r="S98" s="50"/>
      <c r="T98" s="51">
        <f t="shared" si="15"/>
        <v>60.599999999999454</v>
      </c>
      <c r="U98" s="51"/>
      <c r="V98" t="str">
        <f t="shared" si="18"/>
        <v/>
      </c>
      <c r="W98">
        <f t="shared" si="18"/>
        <v>0</v>
      </c>
      <c r="X98" s="41">
        <f t="shared" si="16"/>
        <v>170217.36283721193</v>
      </c>
      <c r="Y98" s="42">
        <f t="shared" si="17"/>
        <v>3.0063829787233431E-2</v>
      </c>
      <c r="Z98">
        <f t="shared" si="11"/>
        <v>7503.7939552881526</v>
      </c>
      <c r="AA98" t="str">
        <f t="shared" si="12"/>
        <v/>
      </c>
    </row>
    <row r="99" spans="2:27" x14ac:dyDescent="0.2">
      <c r="B99" s="40">
        <v>91</v>
      </c>
      <c r="C99" s="46">
        <f t="shared" si="10"/>
        <v>172603.77096933039</v>
      </c>
      <c r="D99" s="46"/>
      <c r="E99" s="45">
        <v>2019</v>
      </c>
      <c r="F99" s="8">
        <v>43952</v>
      </c>
      <c r="G99" s="40" t="s">
        <v>4</v>
      </c>
      <c r="H99" s="47">
        <v>125.089</v>
      </c>
      <c r="I99" s="47"/>
      <c r="J99" s="40">
        <v>35</v>
      </c>
      <c r="K99" s="48">
        <f t="shared" si="13"/>
        <v>5178.1131290799112</v>
      </c>
      <c r="L99" s="49"/>
      <c r="M99" s="6">
        <f>IF(J99="","",(K99/J99)/LOOKUP(RIGHT($D$2,3),定数!$A$6:$A$13,定数!$B$6:$B$13))</f>
        <v>1.4794608940228318</v>
      </c>
      <c r="N99" s="45">
        <v>2019</v>
      </c>
      <c r="O99" s="8">
        <v>43952</v>
      </c>
      <c r="P99" s="47">
        <v>124.744</v>
      </c>
      <c r="Q99" s="47"/>
      <c r="R99" s="50">
        <f>IF(P99="","",T99*M99*LOOKUP(RIGHT($D$2,3),定数!$A$6:$A$13,定数!$B$6:$B$13))</f>
        <v>-5104.1400843787524</v>
      </c>
      <c r="S99" s="50"/>
      <c r="T99" s="51">
        <f t="shared" si="15"/>
        <v>-34.499999999999886</v>
      </c>
      <c r="U99" s="51"/>
      <c r="V99" t="str">
        <f t="shared" si="18"/>
        <v/>
      </c>
      <c r="W99">
        <f t="shared" si="18"/>
        <v>1</v>
      </c>
      <c r="X99" s="41">
        <f t="shared" si="16"/>
        <v>172603.77096933039</v>
      </c>
      <c r="Y99" s="42">
        <f t="shared" si="17"/>
        <v>0</v>
      </c>
      <c r="Z99" t="str">
        <f t="shared" si="11"/>
        <v/>
      </c>
      <c r="AA99">
        <f t="shared" si="12"/>
        <v>-5104.1400843787524</v>
      </c>
    </row>
    <row r="100" spans="2:27" x14ac:dyDescent="0.2">
      <c r="B100" s="40">
        <v>92</v>
      </c>
      <c r="C100" s="46">
        <f t="shared" si="10"/>
        <v>167499.63088495165</v>
      </c>
      <c r="D100" s="46"/>
      <c r="E100" s="45">
        <v>2019</v>
      </c>
      <c r="F100" s="8">
        <v>43958</v>
      </c>
      <c r="G100" s="40" t="s">
        <v>3</v>
      </c>
      <c r="H100" s="47">
        <v>123.779</v>
      </c>
      <c r="I100" s="47"/>
      <c r="J100" s="40">
        <v>47</v>
      </c>
      <c r="K100" s="48">
        <f t="shared" si="13"/>
        <v>5024.988926548549</v>
      </c>
      <c r="L100" s="49"/>
      <c r="M100" s="6">
        <f>IF(J100="","",(K100/J100)/LOOKUP(RIGHT($D$2,3),定数!$A$6:$A$13,定数!$B$6:$B$13))</f>
        <v>1.0691465801167126</v>
      </c>
      <c r="N100" s="45">
        <v>2019</v>
      </c>
      <c r="O100" s="8">
        <v>43960</v>
      </c>
      <c r="P100" s="47">
        <v>123.071</v>
      </c>
      <c r="Q100" s="47"/>
      <c r="R100" s="50">
        <f>IF(P100="","",T100*M100*LOOKUP(RIGHT($D$2,3),定数!$A$6:$A$13,定数!$B$6:$B$13))</f>
        <v>7569.5577872263084</v>
      </c>
      <c r="S100" s="50"/>
      <c r="T100" s="51">
        <f t="shared" si="15"/>
        <v>70.799999999999841</v>
      </c>
      <c r="U100" s="51"/>
      <c r="V100" t="str">
        <f t="shared" si="18"/>
        <v/>
      </c>
      <c r="W100">
        <f t="shared" si="18"/>
        <v>0</v>
      </c>
      <c r="X100" s="41">
        <f t="shared" si="16"/>
        <v>172603.77096933039</v>
      </c>
      <c r="Y100" s="42">
        <f t="shared" si="17"/>
        <v>2.957142857142836E-2</v>
      </c>
      <c r="Z100">
        <f t="shared" si="11"/>
        <v>7569.5577872263084</v>
      </c>
      <c r="AA100" t="str">
        <f t="shared" si="12"/>
        <v/>
      </c>
    </row>
    <row r="101" spans="2:27" x14ac:dyDescent="0.2">
      <c r="B101" s="40">
        <v>93</v>
      </c>
      <c r="C101" s="46">
        <f t="shared" si="10"/>
        <v>175069.18867217796</v>
      </c>
      <c r="D101" s="46"/>
      <c r="E101" s="45">
        <v>2019</v>
      </c>
      <c r="F101" s="8">
        <v>43960</v>
      </c>
      <c r="G101" s="40" t="s">
        <v>3</v>
      </c>
      <c r="H101" s="47">
        <v>123.108</v>
      </c>
      <c r="I101" s="47"/>
      <c r="J101" s="40">
        <v>41</v>
      </c>
      <c r="K101" s="48">
        <f t="shared" si="13"/>
        <v>5252.0756601653384</v>
      </c>
      <c r="L101" s="49"/>
      <c r="M101" s="6">
        <f>IF(J101="","",(K101/J101)/LOOKUP(RIGHT($D$2,3),定数!$A$6:$A$13,定数!$B$6:$B$13))</f>
        <v>1.2809940634549606</v>
      </c>
      <c r="N101" s="45">
        <v>2019</v>
      </c>
      <c r="O101" s="8">
        <v>43960</v>
      </c>
      <c r="P101" s="47">
        <v>122.49299999999999</v>
      </c>
      <c r="Q101" s="47"/>
      <c r="R101" s="50">
        <f>IF(P101="","",T101*M101*LOOKUP(RIGHT($D$2,3),定数!$A$6:$A$13,定数!$B$6:$B$13))</f>
        <v>7878.1134902481244</v>
      </c>
      <c r="S101" s="50"/>
      <c r="T101" s="51">
        <f t="shared" si="15"/>
        <v>61.500000000000909</v>
      </c>
      <c r="U101" s="51"/>
      <c r="V101" t="str">
        <f t="shared" si="18"/>
        <v/>
      </c>
      <c r="W101">
        <f t="shared" si="18"/>
        <v>0</v>
      </c>
      <c r="X101" s="41">
        <f t="shared" si="16"/>
        <v>175069.18867217796</v>
      </c>
      <c r="Y101" s="42">
        <f t="shared" si="17"/>
        <v>0</v>
      </c>
      <c r="Z101">
        <f t="shared" si="11"/>
        <v>7878.1134902481244</v>
      </c>
      <c r="AA101" t="str">
        <f t="shared" si="12"/>
        <v/>
      </c>
    </row>
    <row r="102" spans="2:27" x14ac:dyDescent="0.2">
      <c r="B102" s="40">
        <v>94</v>
      </c>
      <c r="C102" s="46">
        <f t="shared" si="10"/>
        <v>182947.30216242609</v>
      </c>
      <c r="D102" s="46"/>
      <c r="E102" s="45">
        <v>2019</v>
      </c>
      <c r="F102" s="8">
        <v>43966</v>
      </c>
      <c r="G102" s="40" t="s">
        <v>3</v>
      </c>
      <c r="H102" s="47">
        <v>122.747</v>
      </c>
      <c r="I102" s="47"/>
      <c r="J102" s="40">
        <v>27</v>
      </c>
      <c r="K102" s="48">
        <f t="shared" si="13"/>
        <v>5488.4190648727827</v>
      </c>
      <c r="L102" s="49"/>
      <c r="M102" s="6">
        <f>IF(J102="","",(K102/J102)/LOOKUP(RIGHT($D$2,3),定数!$A$6:$A$13,定数!$B$6:$B$13))</f>
        <v>2.0327478018047342</v>
      </c>
      <c r="N102" s="45">
        <v>2019</v>
      </c>
      <c r="O102" s="8">
        <v>43966</v>
      </c>
      <c r="P102" s="47">
        <v>122.336</v>
      </c>
      <c r="Q102" s="47"/>
      <c r="R102" s="50">
        <f>IF(P102="","",T102*M102*LOOKUP(RIGHT($D$2,3),定数!$A$6:$A$13,定数!$B$6:$B$13))</f>
        <v>8354.5934654174853</v>
      </c>
      <c r="S102" s="50"/>
      <c r="T102" s="51">
        <f t="shared" si="15"/>
        <v>41.100000000000136</v>
      </c>
      <c r="U102" s="51"/>
      <c r="V102" t="str">
        <f t="shared" si="18"/>
        <v/>
      </c>
      <c r="W102">
        <f t="shared" si="18"/>
        <v>0</v>
      </c>
      <c r="X102" s="41">
        <f t="shared" si="16"/>
        <v>182947.30216242609</v>
      </c>
      <c r="Y102" s="42">
        <f t="shared" si="17"/>
        <v>0</v>
      </c>
      <c r="Z102">
        <f t="shared" si="11"/>
        <v>8354.5934654174853</v>
      </c>
      <c r="AA102" t="str">
        <f t="shared" si="12"/>
        <v/>
      </c>
    </row>
    <row r="103" spans="2:27" x14ac:dyDescent="0.2">
      <c r="B103" s="40">
        <v>95</v>
      </c>
      <c r="C103" s="46">
        <f t="shared" si="10"/>
        <v>191301.89562784357</v>
      </c>
      <c r="D103" s="46"/>
      <c r="E103" s="45">
        <v>2019</v>
      </c>
      <c r="F103" s="8">
        <v>43966</v>
      </c>
      <c r="G103" s="40" t="s">
        <v>3</v>
      </c>
      <c r="H103" s="47">
        <v>122.669</v>
      </c>
      <c r="I103" s="47"/>
      <c r="J103" s="40">
        <v>32</v>
      </c>
      <c r="K103" s="48">
        <f t="shared" si="13"/>
        <v>5739.0568688353069</v>
      </c>
      <c r="L103" s="49"/>
      <c r="M103" s="6">
        <f>IF(J103="","",(K103/J103)/LOOKUP(RIGHT($D$2,3),定数!$A$6:$A$13,定数!$B$6:$B$13))</f>
        <v>1.7934552715110335</v>
      </c>
      <c r="N103" s="45">
        <v>2019</v>
      </c>
      <c r="O103" s="8">
        <v>43966</v>
      </c>
      <c r="P103" s="47">
        <v>122.19</v>
      </c>
      <c r="Q103" s="47"/>
      <c r="R103" s="50">
        <f>IF(P103="","",T103*M103*LOOKUP(RIGHT($D$2,3),定数!$A$6:$A$13,定数!$B$6:$B$13))</f>
        <v>8590.6507505378358</v>
      </c>
      <c r="S103" s="50"/>
      <c r="T103" s="51">
        <f t="shared" si="15"/>
        <v>47.89999999999992</v>
      </c>
      <c r="U103" s="51"/>
      <c r="V103" t="str">
        <f t="shared" si="18"/>
        <v/>
      </c>
      <c r="W103">
        <f t="shared" si="18"/>
        <v>0</v>
      </c>
      <c r="X103" s="41">
        <f t="shared" si="16"/>
        <v>191301.89562784357</v>
      </c>
      <c r="Y103" s="42">
        <f t="shared" si="17"/>
        <v>0</v>
      </c>
      <c r="Z103">
        <f t="shared" si="11"/>
        <v>8590.6507505378358</v>
      </c>
      <c r="AA103" t="str">
        <f t="shared" si="12"/>
        <v/>
      </c>
    </row>
    <row r="104" spans="2:27" x14ac:dyDescent="0.2">
      <c r="B104" s="40">
        <v>96</v>
      </c>
      <c r="C104" s="46">
        <f t="shared" si="10"/>
        <v>199892.5463783814</v>
      </c>
      <c r="D104" s="46"/>
      <c r="E104" s="45">
        <v>2019</v>
      </c>
      <c r="F104" s="8">
        <v>43968</v>
      </c>
      <c r="G104" s="40" t="s">
        <v>4</v>
      </c>
      <c r="H104" s="92">
        <v>122.901</v>
      </c>
      <c r="I104" s="92"/>
      <c r="J104" s="40">
        <v>26</v>
      </c>
      <c r="K104" s="48">
        <f t="shared" si="13"/>
        <v>5996.7763913514418</v>
      </c>
      <c r="L104" s="49"/>
      <c r="M104" s="6">
        <f>IF(J104="","",(K104/J104)/LOOKUP(RIGHT($D$2,3),定数!$A$6:$A$13,定数!$B$6:$B$13))</f>
        <v>2.3064524582120929</v>
      </c>
      <c r="N104" s="45">
        <v>2019</v>
      </c>
      <c r="O104" s="8">
        <v>43968</v>
      </c>
      <c r="P104" s="47">
        <v>122.63800000000001</v>
      </c>
      <c r="Q104" s="47"/>
      <c r="R104" s="50">
        <f>IF(P104="","",T104*M104*LOOKUP(RIGHT($D$2,3),定数!$A$6:$A$13,定数!$B$6:$B$13))</f>
        <v>-6065.9699650975972</v>
      </c>
      <c r="S104" s="50"/>
      <c r="T104" s="51">
        <f t="shared" si="15"/>
        <v>-26.299999999999102</v>
      </c>
      <c r="U104" s="51"/>
      <c r="V104" t="str">
        <f t="shared" si="18"/>
        <v/>
      </c>
      <c r="W104">
        <f t="shared" si="18"/>
        <v>1</v>
      </c>
      <c r="X104" s="41">
        <f t="shared" si="16"/>
        <v>199892.5463783814</v>
      </c>
      <c r="Y104" s="42">
        <f t="shared" si="17"/>
        <v>0</v>
      </c>
      <c r="Z104" t="str">
        <f t="shared" si="11"/>
        <v/>
      </c>
      <c r="AA104">
        <f t="shared" si="12"/>
        <v>-6065.9699650975972</v>
      </c>
    </row>
    <row r="105" spans="2:27" x14ac:dyDescent="0.2">
      <c r="B105" s="40">
        <v>97</v>
      </c>
      <c r="C105" s="46">
        <f t="shared" si="10"/>
        <v>193826.57641328379</v>
      </c>
      <c r="D105" s="46"/>
      <c r="E105" s="45">
        <v>2019</v>
      </c>
      <c r="F105" s="8">
        <v>43974</v>
      </c>
      <c r="G105" s="40" t="s">
        <v>3</v>
      </c>
      <c r="H105" s="92">
        <v>122.617</v>
      </c>
      <c r="I105" s="92"/>
      <c r="J105" s="40">
        <v>43</v>
      </c>
      <c r="K105" s="48">
        <f t="shared" si="13"/>
        <v>5814.7972923985135</v>
      </c>
      <c r="L105" s="49"/>
      <c r="M105" s="6">
        <f>IF(J105="","",(K105/J105)/LOOKUP(RIGHT($D$2,3),定数!$A$6:$A$13,定数!$B$6:$B$13))</f>
        <v>1.3522784400926775</v>
      </c>
      <c r="N105" s="45">
        <v>2019</v>
      </c>
      <c r="O105" s="8">
        <v>43980</v>
      </c>
      <c r="P105" s="47">
        <v>121.971</v>
      </c>
      <c r="Q105" s="47"/>
      <c r="R105" s="50">
        <f>IF(P105="","",T105*M105*LOOKUP(RIGHT($D$2,3),定数!$A$6:$A$13,定数!$B$6:$B$13))</f>
        <v>8735.7187229987085</v>
      </c>
      <c r="S105" s="50"/>
      <c r="T105" s="51">
        <f t="shared" si="15"/>
        <v>64.60000000000008</v>
      </c>
      <c r="U105" s="51"/>
      <c r="V105" t="str">
        <f t="shared" si="18"/>
        <v/>
      </c>
      <c r="W105">
        <f t="shared" si="18"/>
        <v>0</v>
      </c>
      <c r="X105" s="41">
        <f t="shared" si="16"/>
        <v>199892.5463783814</v>
      </c>
      <c r="Y105" s="42">
        <f t="shared" si="17"/>
        <v>3.0346153846152912E-2</v>
      </c>
      <c r="Z105">
        <f t="shared" si="11"/>
        <v>8735.7187229987085</v>
      </c>
      <c r="AA105" t="str">
        <f t="shared" si="12"/>
        <v/>
      </c>
    </row>
    <row r="106" spans="2:27" x14ac:dyDescent="0.2">
      <c r="B106" s="40">
        <v>98</v>
      </c>
      <c r="C106" s="46">
        <f t="shared" si="10"/>
        <v>202562.29513628251</v>
      </c>
      <c r="D106" s="46"/>
      <c r="E106" s="45">
        <v>2019</v>
      </c>
      <c r="F106" s="8">
        <v>43982</v>
      </c>
      <c r="G106" s="40" t="s">
        <v>3</v>
      </c>
      <c r="H106" s="47">
        <v>121.902</v>
      </c>
      <c r="I106" s="47"/>
      <c r="J106" s="40">
        <v>36</v>
      </c>
      <c r="K106" s="48">
        <f t="shared" si="13"/>
        <v>6076.868854088475</v>
      </c>
      <c r="L106" s="49"/>
      <c r="M106" s="6">
        <f>IF(J106="","",(K106/J106)/LOOKUP(RIGHT($D$2,3),定数!$A$6:$A$13,定数!$B$6:$B$13))</f>
        <v>1.6880191261356876</v>
      </c>
      <c r="N106" s="45">
        <v>2019</v>
      </c>
      <c r="O106" s="8">
        <v>43982</v>
      </c>
      <c r="P106" s="47">
        <v>121.367</v>
      </c>
      <c r="Q106" s="47"/>
      <c r="R106" s="50">
        <f>IF(P106="","",T106*M106*LOOKUP(RIGHT($D$2,3),定数!$A$6:$A$13,定数!$B$6:$B$13))</f>
        <v>9030.9023248258709</v>
      </c>
      <c r="S106" s="50"/>
      <c r="T106" s="51">
        <f t="shared" si="15"/>
        <v>53.499999999999659</v>
      </c>
      <c r="U106" s="51"/>
      <c r="V106" t="str">
        <f t="shared" si="18"/>
        <v/>
      </c>
      <c r="W106">
        <f t="shared" si="18"/>
        <v>0</v>
      </c>
      <c r="X106" s="41">
        <f t="shared" si="16"/>
        <v>202562.29513628251</v>
      </c>
      <c r="Y106" s="42">
        <f t="shared" si="17"/>
        <v>0</v>
      </c>
      <c r="Z106">
        <f t="shared" si="11"/>
        <v>9030.9023248258709</v>
      </c>
      <c r="AA106" t="str">
        <f t="shared" si="12"/>
        <v/>
      </c>
    </row>
    <row r="107" spans="2:27" x14ac:dyDescent="0.2">
      <c r="B107" s="40">
        <v>99</v>
      </c>
      <c r="C107" s="46">
        <f t="shared" si="10"/>
        <v>211593.19746110839</v>
      </c>
      <c r="D107" s="46"/>
      <c r="E107" s="45">
        <v>2019</v>
      </c>
      <c r="F107" s="8">
        <v>43987</v>
      </c>
      <c r="G107" s="40" t="s">
        <v>4</v>
      </c>
      <c r="H107" s="47">
        <v>121.78400000000001</v>
      </c>
      <c r="I107" s="47"/>
      <c r="J107" s="40">
        <v>35</v>
      </c>
      <c r="K107" s="48">
        <f t="shared" si="13"/>
        <v>6347.7959238332514</v>
      </c>
      <c r="L107" s="49"/>
      <c r="M107" s="6">
        <f>IF(J107="","",(K107/J107)/LOOKUP(RIGHT($D$2,3),定数!$A$6:$A$13,定数!$B$6:$B$13))</f>
        <v>1.8136559782380717</v>
      </c>
      <c r="N107" s="45">
        <v>2019</v>
      </c>
      <c r="O107" s="8">
        <v>43988</v>
      </c>
      <c r="P107" s="47">
        <v>121.438</v>
      </c>
      <c r="Q107" s="47"/>
      <c r="R107" s="50">
        <f>IF(P107="","",T107*M107*LOOKUP(RIGHT($D$2,3),定数!$A$6:$A$13,定数!$B$6:$B$13))</f>
        <v>-6275.2496847037937</v>
      </c>
      <c r="S107" s="50"/>
      <c r="T107" s="51">
        <f t="shared" si="15"/>
        <v>-34.600000000000364</v>
      </c>
      <c r="U107" s="51"/>
      <c r="V107" t="str">
        <f>IF(S107&lt;&gt;"",IF(S107&lt;0,1+V106,0),"")</f>
        <v/>
      </c>
      <c r="W107">
        <f>IF(T107&lt;&gt;"",IF(T107&lt;0,1+W106,0),"")</f>
        <v>1</v>
      </c>
      <c r="X107" s="41">
        <f t="shared" si="16"/>
        <v>211593.19746110839</v>
      </c>
      <c r="Y107" s="42">
        <f t="shared" si="17"/>
        <v>0</v>
      </c>
      <c r="Z107" t="str">
        <f t="shared" si="11"/>
        <v/>
      </c>
      <c r="AA107">
        <f t="shared" si="12"/>
        <v>-6275.2496847037937</v>
      </c>
    </row>
    <row r="108" spans="2:27" x14ac:dyDescent="0.2">
      <c r="B108" s="40">
        <v>100</v>
      </c>
      <c r="C108" s="46">
        <f t="shared" si="10"/>
        <v>205317.94777640459</v>
      </c>
      <c r="D108" s="46"/>
      <c r="E108" s="45">
        <v>2019</v>
      </c>
      <c r="F108" s="8">
        <v>43994</v>
      </c>
      <c r="G108" s="40" t="s">
        <v>3</v>
      </c>
      <c r="H108" s="92">
        <v>122.52</v>
      </c>
      <c r="I108" s="92"/>
      <c r="J108" s="40">
        <v>31</v>
      </c>
      <c r="K108" s="48">
        <f t="shared" si="13"/>
        <v>6159.5384332921376</v>
      </c>
      <c r="L108" s="49"/>
      <c r="M108" s="6">
        <f>IF(J108="","",(K108/J108)/LOOKUP(RIGHT($D$2,3),定数!$A$6:$A$13,定数!$B$6:$B$13))</f>
        <v>1.9869478817071411</v>
      </c>
      <c r="N108" s="45">
        <v>2019</v>
      </c>
      <c r="O108" s="8">
        <v>43996</v>
      </c>
      <c r="P108" s="47">
        <v>122.047</v>
      </c>
      <c r="Q108" s="47"/>
      <c r="R108" s="50">
        <f>IF(P108="","",T108*M108*LOOKUP(RIGHT($D$2,3),定数!$A$6:$A$13,定数!$B$6:$B$13))</f>
        <v>9398.2634804747577</v>
      </c>
      <c r="S108" s="50"/>
      <c r="T108" s="51">
        <f t="shared" si="15"/>
        <v>47.299999999999898</v>
      </c>
      <c r="U108" s="51"/>
      <c r="V108" t="str">
        <f>IF(S108&lt;&gt;"",IF(S108&lt;0,1+V107,0),"")</f>
        <v/>
      </c>
      <c r="W108">
        <f>IF(T108&lt;&gt;"",IF(T108&lt;0,1+W107,0),"")</f>
        <v>0</v>
      </c>
      <c r="X108" s="41">
        <f t="shared" si="16"/>
        <v>211593.19746110839</v>
      </c>
      <c r="Y108" s="42">
        <f t="shared" si="17"/>
        <v>2.9657142857143159E-2</v>
      </c>
      <c r="Z108">
        <f t="shared" si="11"/>
        <v>9398.2634804747577</v>
      </c>
      <c r="AA108" t="str">
        <f t="shared" si="12"/>
        <v/>
      </c>
    </row>
    <row r="109" spans="2:27" x14ac:dyDescent="0.2">
      <c r="B109" s="1"/>
      <c r="C109" s="1"/>
      <c r="D109" s="1"/>
      <c r="E109" s="1"/>
      <c r="F109" s="1"/>
      <c r="G109" s="1"/>
      <c r="H109" s="1"/>
      <c r="I109" s="1"/>
      <c r="J109" s="1"/>
      <c r="K109" s="1"/>
      <c r="L109" s="1"/>
      <c r="M109" s="1"/>
      <c r="N109" s="1"/>
      <c r="O109" s="1"/>
      <c r="P109" s="1"/>
      <c r="Q109" s="1"/>
      <c r="R109" s="1"/>
    </row>
  </sheetData>
  <mergeCells count="635">
    <mergeCell ref="J2:K2"/>
    <mergeCell ref="L2:M2"/>
    <mergeCell ref="N2:O2"/>
    <mergeCell ref="P2:Q2"/>
    <mergeCell ref="B3:C3"/>
    <mergeCell ref="D3:I3"/>
    <mergeCell ref="J3:K3"/>
    <mergeCell ref="L3:Q3"/>
    <mergeCell ref="B2:C2"/>
    <mergeCell ref="D2:E2"/>
    <mergeCell ref="F2:G2"/>
    <mergeCell ref="H2:I2"/>
    <mergeCell ref="B4:C4"/>
    <mergeCell ref="D4:E4"/>
    <mergeCell ref="F4:G4"/>
    <mergeCell ref="H4:I4"/>
    <mergeCell ref="J4:K4"/>
    <mergeCell ref="L4:M4"/>
    <mergeCell ref="N4:O4"/>
    <mergeCell ref="P4:Q4"/>
    <mergeCell ref="J5:K5"/>
    <mergeCell ref="L5:M5"/>
    <mergeCell ref="P5:Q5"/>
    <mergeCell ref="B7:B8"/>
    <mergeCell ref="C7:D8"/>
    <mergeCell ref="E7:I7"/>
    <mergeCell ref="J7:L7"/>
    <mergeCell ref="M7:M8"/>
    <mergeCell ref="N7:Q7"/>
    <mergeCell ref="R7:U7"/>
    <mergeCell ref="H8:I8"/>
    <mergeCell ref="K8:L8"/>
    <mergeCell ref="P8:Q8"/>
    <mergeCell ref="R8:S8"/>
    <mergeCell ref="T8:U8"/>
    <mergeCell ref="C9:D9"/>
    <mergeCell ref="H9:I9"/>
    <mergeCell ref="K9:L9"/>
    <mergeCell ref="P9:Q9"/>
    <mergeCell ref="R9:S9"/>
    <mergeCell ref="T9:U9"/>
    <mergeCell ref="C10:D10"/>
    <mergeCell ref="H10:I10"/>
    <mergeCell ref="K10:L10"/>
    <mergeCell ref="P10:Q10"/>
    <mergeCell ref="R10:S10"/>
    <mergeCell ref="T10:U10"/>
    <mergeCell ref="C11:D11"/>
    <mergeCell ref="H11:I11"/>
    <mergeCell ref="K11:L11"/>
    <mergeCell ref="P11:Q11"/>
    <mergeCell ref="R11:S11"/>
    <mergeCell ref="T11:U11"/>
    <mergeCell ref="C12:D12"/>
    <mergeCell ref="H12:I12"/>
    <mergeCell ref="K12:L12"/>
    <mergeCell ref="P12:Q12"/>
    <mergeCell ref="R12:S12"/>
    <mergeCell ref="T12:U12"/>
    <mergeCell ref="C13:D13"/>
    <mergeCell ref="H13:I13"/>
    <mergeCell ref="K13:L13"/>
    <mergeCell ref="P13:Q13"/>
    <mergeCell ref="R13:S13"/>
    <mergeCell ref="T13:U13"/>
    <mergeCell ref="C14:D14"/>
    <mergeCell ref="H14:I14"/>
    <mergeCell ref="K14:L14"/>
    <mergeCell ref="P14:Q14"/>
    <mergeCell ref="R14:S14"/>
    <mergeCell ref="T14:U14"/>
    <mergeCell ref="C15:D15"/>
    <mergeCell ref="H15:I15"/>
    <mergeCell ref="K15:L15"/>
    <mergeCell ref="P15:Q15"/>
    <mergeCell ref="R15:S15"/>
    <mergeCell ref="T15:U15"/>
    <mergeCell ref="C16:D16"/>
    <mergeCell ref="H16:I16"/>
    <mergeCell ref="K16:L16"/>
    <mergeCell ref="P16:Q16"/>
    <mergeCell ref="R16:S16"/>
    <mergeCell ref="T16:U16"/>
    <mergeCell ref="C17:D17"/>
    <mergeCell ref="H17:I17"/>
    <mergeCell ref="K17:L17"/>
    <mergeCell ref="P17:Q17"/>
    <mergeCell ref="R17:S17"/>
    <mergeCell ref="T17:U17"/>
    <mergeCell ref="C18:D18"/>
    <mergeCell ref="H18:I18"/>
    <mergeCell ref="K18:L18"/>
    <mergeCell ref="P18:Q18"/>
    <mergeCell ref="R18:S18"/>
    <mergeCell ref="T18:U18"/>
    <mergeCell ref="C19:D19"/>
    <mergeCell ref="H19:I19"/>
    <mergeCell ref="K19:L19"/>
    <mergeCell ref="P19:Q19"/>
    <mergeCell ref="R19:S19"/>
    <mergeCell ref="T19:U19"/>
    <mergeCell ref="C20:D20"/>
    <mergeCell ref="H20:I20"/>
    <mergeCell ref="K20:L20"/>
    <mergeCell ref="P20:Q20"/>
    <mergeCell ref="R20:S20"/>
    <mergeCell ref="T20:U20"/>
    <mergeCell ref="C21:D21"/>
    <mergeCell ref="H21:I21"/>
    <mergeCell ref="K21:L21"/>
    <mergeCell ref="P21:Q21"/>
    <mergeCell ref="R21:S21"/>
    <mergeCell ref="T21:U21"/>
    <mergeCell ref="C22:D22"/>
    <mergeCell ref="H22:I22"/>
    <mergeCell ref="K22:L22"/>
    <mergeCell ref="P22:Q22"/>
    <mergeCell ref="R22:S22"/>
    <mergeCell ref="T22:U22"/>
    <mergeCell ref="C23:D23"/>
    <mergeCell ref="H23:I23"/>
    <mergeCell ref="K23:L23"/>
    <mergeCell ref="P23:Q23"/>
    <mergeCell ref="R23:S23"/>
    <mergeCell ref="T23:U23"/>
    <mergeCell ref="C24:D24"/>
    <mergeCell ref="H24:I24"/>
    <mergeCell ref="K24:L24"/>
    <mergeCell ref="P24:Q24"/>
    <mergeCell ref="R24:S24"/>
    <mergeCell ref="T24:U24"/>
    <mergeCell ref="C25:D25"/>
    <mergeCell ref="H25:I25"/>
    <mergeCell ref="K25:L25"/>
    <mergeCell ref="P25:Q25"/>
    <mergeCell ref="R25:S25"/>
    <mergeCell ref="T25:U25"/>
    <mergeCell ref="C26:D26"/>
    <mergeCell ref="H26:I26"/>
    <mergeCell ref="K26:L26"/>
    <mergeCell ref="P26:Q26"/>
    <mergeCell ref="R26:S26"/>
    <mergeCell ref="T26:U26"/>
    <mergeCell ref="C27:D27"/>
    <mergeCell ref="H27:I27"/>
    <mergeCell ref="K27:L27"/>
    <mergeCell ref="P27:Q27"/>
    <mergeCell ref="R27:S27"/>
    <mergeCell ref="T27:U27"/>
    <mergeCell ref="C28:D28"/>
    <mergeCell ref="H28:I28"/>
    <mergeCell ref="K28:L28"/>
    <mergeCell ref="P28:Q28"/>
    <mergeCell ref="R28:S28"/>
    <mergeCell ref="T28:U28"/>
    <mergeCell ref="C29:D29"/>
    <mergeCell ref="H29:I29"/>
    <mergeCell ref="K29:L29"/>
    <mergeCell ref="P29:Q29"/>
    <mergeCell ref="R29:S29"/>
    <mergeCell ref="T29:U29"/>
    <mergeCell ref="C30:D30"/>
    <mergeCell ref="H30:I30"/>
    <mergeCell ref="K30:L30"/>
    <mergeCell ref="P30:Q30"/>
    <mergeCell ref="R30:S30"/>
    <mergeCell ref="T30:U30"/>
    <mergeCell ref="C31:D31"/>
    <mergeCell ref="H31:I31"/>
    <mergeCell ref="K31:L31"/>
    <mergeCell ref="P31:Q31"/>
    <mergeCell ref="R31:S31"/>
    <mergeCell ref="T31:U31"/>
    <mergeCell ref="C32:D32"/>
    <mergeCell ref="H32:I32"/>
    <mergeCell ref="K32:L32"/>
    <mergeCell ref="P32:Q32"/>
    <mergeCell ref="R32:S32"/>
    <mergeCell ref="T32:U32"/>
    <mergeCell ref="C33:D33"/>
    <mergeCell ref="H33:I33"/>
    <mergeCell ref="K33:L33"/>
    <mergeCell ref="P33:Q33"/>
    <mergeCell ref="R33:S33"/>
    <mergeCell ref="T33:U33"/>
    <mergeCell ref="C34:D34"/>
    <mergeCell ref="H34:I34"/>
    <mergeCell ref="K34:L34"/>
    <mergeCell ref="P34:Q34"/>
    <mergeCell ref="R34:S34"/>
    <mergeCell ref="T34:U34"/>
    <mergeCell ref="C35:D35"/>
    <mergeCell ref="H35:I35"/>
    <mergeCell ref="K35:L35"/>
    <mergeCell ref="P35:Q35"/>
    <mergeCell ref="R35:S35"/>
    <mergeCell ref="T35:U35"/>
    <mergeCell ref="C36:D36"/>
    <mergeCell ref="H36:I36"/>
    <mergeCell ref="K36:L36"/>
    <mergeCell ref="P36:Q36"/>
    <mergeCell ref="R36:S36"/>
    <mergeCell ref="T36:U36"/>
    <mergeCell ref="C37:D37"/>
    <mergeCell ref="H37:I37"/>
    <mergeCell ref="K37:L37"/>
    <mergeCell ref="P37:Q37"/>
    <mergeCell ref="R37:S37"/>
    <mergeCell ref="T37:U37"/>
    <mergeCell ref="C38:D38"/>
    <mergeCell ref="H38:I38"/>
    <mergeCell ref="K38:L38"/>
    <mergeCell ref="P38:Q38"/>
    <mergeCell ref="R38:S38"/>
    <mergeCell ref="T38:U38"/>
    <mergeCell ref="C39:D39"/>
    <mergeCell ref="H39:I39"/>
    <mergeCell ref="K39:L39"/>
    <mergeCell ref="P39:Q39"/>
    <mergeCell ref="R39:S39"/>
    <mergeCell ref="T39:U39"/>
    <mergeCell ref="C40:D40"/>
    <mergeCell ref="H40:I40"/>
    <mergeCell ref="K40:L40"/>
    <mergeCell ref="P40:Q40"/>
    <mergeCell ref="R40:S40"/>
    <mergeCell ref="T40:U40"/>
    <mergeCell ref="C41:D41"/>
    <mergeCell ref="H41:I41"/>
    <mergeCell ref="K41:L41"/>
    <mergeCell ref="P41:Q41"/>
    <mergeCell ref="R41:S41"/>
    <mergeCell ref="T41:U41"/>
    <mergeCell ref="C42:D42"/>
    <mergeCell ref="H42:I42"/>
    <mergeCell ref="K42:L42"/>
    <mergeCell ref="P42:Q42"/>
    <mergeCell ref="R42:S42"/>
    <mergeCell ref="T42:U42"/>
    <mergeCell ref="C43:D43"/>
    <mergeCell ref="H43:I43"/>
    <mergeCell ref="K43:L43"/>
    <mergeCell ref="P43:Q43"/>
    <mergeCell ref="R43:S43"/>
    <mergeCell ref="T43:U43"/>
    <mergeCell ref="C44:D44"/>
    <mergeCell ref="H44:I44"/>
    <mergeCell ref="K44:L44"/>
    <mergeCell ref="P44:Q44"/>
    <mergeCell ref="R44:S44"/>
    <mergeCell ref="T44:U44"/>
    <mergeCell ref="C45:D45"/>
    <mergeCell ref="H45:I45"/>
    <mergeCell ref="K45:L45"/>
    <mergeCell ref="P45:Q45"/>
    <mergeCell ref="R45:S45"/>
    <mergeCell ref="T45:U45"/>
    <mergeCell ref="C46:D46"/>
    <mergeCell ref="H46:I46"/>
    <mergeCell ref="K46:L46"/>
    <mergeCell ref="P46:Q46"/>
    <mergeCell ref="R46:S46"/>
    <mergeCell ref="T46:U46"/>
    <mergeCell ref="C47:D47"/>
    <mergeCell ref="H47:I47"/>
    <mergeCell ref="K47:L47"/>
    <mergeCell ref="P47:Q47"/>
    <mergeCell ref="R47:S47"/>
    <mergeCell ref="T47:U47"/>
    <mergeCell ref="C48:D48"/>
    <mergeCell ref="H48:I48"/>
    <mergeCell ref="K48:L48"/>
    <mergeCell ref="P48:Q48"/>
    <mergeCell ref="R48:S48"/>
    <mergeCell ref="T48:U48"/>
    <mergeCell ref="C49:D49"/>
    <mergeCell ref="H49:I49"/>
    <mergeCell ref="K49:L49"/>
    <mergeCell ref="P49:Q49"/>
    <mergeCell ref="R49:S49"/>
    <mergeCell ref="T49:U49"/>
    <mergeCell ref="C50:D50"/>
    <mergeCell ref="H50:I50"/>
    <mergeCell ref="K50:L50"/>
    <mergeCell ref="P50:Q50"/>
    <mergeCell ref="R50:S50"/>
    <mergeCell ref="T50:U50"/>
    <mergeCell ref="C51:D51"/>
    <mergeCell ref="H51:I51"/>
    <mergeCell ref="K51:L51"/>
    <mergeCell ref="P51:Q51"/>
    <mergeCell ref="R51:S51"/>
    <mergeCell ref="T51:U51"/>
    <mergeCell ref="C52:D52"/>
    <mergeCell ref="H52:I52"/>
    <mergeCell ref="K52:L52"/>
    <mergeCell ref="P52:Q52"/>
    <mergeCell ref="R52:S52"/>
    <mergeCell ref="T52:U52"/>
    <mergeCell ref="C53:D53"/>
    <mergeCell ref="H53:I53"/>
    <mergeCell ref="K53:L53"/>
    <mergeCell ref="P53:Q53"/>
    <mergeCell ref="R53:S53"/>
    <mergeCell ref="T53:U53"/>
    <mergeCell ref="C54:D54"/>
    <mergeCell ref="H54:I54"/>
    <mergeCell ref="K54:L54"/>
    <mergeCell ref="P54:Q54"/>
    <mergeCell ref="R54:S54"/>
    <mergeCell ref="T54:U54"/>
    <mergeCell ref="C55:D55"/>
    <mergeCell ref="H55:I55"/>
    <mergeCell ref="K55:L55"/>
    <mergeCell ref="P55:Q55"/>
    <mergeCell ref="R55:S55"/>
    <mergeCell ref="T55:U55"/>
    <mergeCell ref="C56:D56"/>
    <mergeCell ref="H56:I56"/>
    <mergeCell ref="K56:L56"/>
    <mergeCell ref="P56:Q56"/>
    <mergeCell ref="R56:S56"/>
    <mergeCell ref="T56:U56"/>
    <mergeCell ref="C57:D57"/>
    <mergeCell ref="H57:I57"/>
    <mergeCell ref="K57:L57"/>
    <mergeCell ref="P57:Q57"/>
    <mergeCell ref="R57:S57"/>
    <mergeCell ref="T57:U57"/>
    <mergeCell ref="C58:D58"/>
    <mergeCell ref="H58:I58"/>
    <mergeCell ref="K58:L58"/>
    <mergeCell ref="P58:Q58"/>
    <mergeCell ref="R58:S58"/>
    <mergeCell ref="T58:U58"/>
    <mergeCell ref="C59:D59"/>
    <mergeCell ref="H59:I59"/>
    <mergeCell ref="K59:L59"/>
    <mergeCell ref="P59:Q59"/>
    <mergeCell ref="R59:S59"/>
    <mergeCell ref="T59:U59"/>
    <mergeCell ref="C60:D60"/>
    <mergeCell ref="H60:I60"/>
    <mergeCell ref="K60:L60"/>
    <mergeCell ref="P60:Q60"/>
    <mergeCell ref="R60:S60"/>
    <mergeCell ref="T60:U60"/>
    <mergeCell ref="C61:D61"/>
    <mergeCell ref="H61:I61"/>
    <mergeCell ref="K61:L61"/>
    <mergeCell ref="P61:Q61"/>
    <mergeCell ref="R61:S61"/>
    <mergeCell ref="T61:U61"/>
    <mergeCell ref="C62:D62"/>
    <mergeCell ref="H62:I62"/>
    <mergeCell ref="K62:L62"/>
    <mergeCell ref="P62:Q62"/>
    <mergeCell ref="R62:S62"/>
    <mergeCell ref="T62:U62"/>
    <mergeCell ref="C63:D63"/>
    <mergeCell ref="H63:I63"/>
    <mergeCell ref="K63:L63"/>
    <mergeCell ref="P63:Q63"/>
    <mergeCell ref="R63:S63"/>
    <mergeCell ref="T63:U63"/>
    <mergeCell ref="C64:D64"/>
    <mergeCell ref="H64:I64"/>
    <mergeCell ref="K64:L64"/>
    <mergeCell ref="P64:Q64"/>
    <mergeCell ref="R64:S64"/>
    <mergeCell ref="T64:U64"/>
    <mergeCell ref="C65:D65"/>
    <mergeCell ref="H65:I65"/>
    <mergeCell ref="K65:L65"/>
    <mergeCell ref="P65:Q65"/>
    <mergeCell ref="R65:S65"/>
    <mergeCell ref="T65:U65"/>
    <mergeCell ref="C66:D66"/>
    <mergeCell ref="H66:I66"/>
    <mergeCell ref="K66:L66"/>
    <mergeCell ref="P66:Q66"/>
    <mergeCell ref="R66:S66"/>
    <mergeCell ref="T66:U66"/>
    <mergeCell ref="C67:D67"/>
    <mergeCell ref="H67:I67"/>
    <mergeCell ref="K67:L67"/>
    <mergeCell ref="P67:Q67"/>
    <mergeCell ref="R67:S67"/>
    <mergeCell ref="T67:U67"/>
    <mergeCell ref="C68:D68"/>
    <mergeCell ref="H68:I68"/>
    <mergeCell ref="K68:L68"/>
    <mergeCell ref="P68:Q68"/>
    <mergeCell ref="R68:S68"/>
    <mergeCell ref="T68:U68"/>
    <mergeCell ref="C69:D69"/>
    <mergeCell ref="H69:I69"/>
    <mergeCell ref="K69:L69"/>
    <mergeCell ref="P69:Q69"/>
    <mergeCell ref="R69:S69"/>
    <mergeCell ref="T69:U69"/>
    <mergeCell ref="C70:D70"/>
    <mergeCell ref="H70:I70"/>
    <mergeCell ref="K70:L70"/>
    <mergeCell ref="P70:Q70"/>
    <mergeCell ref="R70:S70"/>
    <mergeCell ref="T70:U70"/>
    <mergeCell ref="C71:D71"/>
    <mergeCell ref="H71:I71"/>
    <mergeCell ref="K71:L71"/>
    <mergeCell ref="P71:Q71"/>
    <mergeCell ref="R71:S71"/>
    <mergeCell ref="T71:U71"/>
    <mergeCell ref="C72:D72"/>
    <mergeCell ref="H72:I72"/>
    <mergeCell ref="K72:L72"/>
    <mergeCell ref="P72:Q72"/>
    <mergeCell ref="R72:S72"/>
    <mergeCell ref="T72:U72"/>
    <mergeCell ref="C73:D73"/>
    <mergeCell ref="H73:I73"/>
    <mergeCell ref="K73:L73"/>
    <mergeCell ref="P73:Q73"/>
    <mergeCell ref="R73:S73"/>
    <mergeCell ref="T73:U73"/>
    <mergeCell ref="C74:D74"/>
    <mergeCell ref="H74:I74"/>
    <mergeCell ref="K74:L74"/>
    <mergeCell ref="P74:Q74"/>
    <mergeCell ref="R74:S74"/>
    <mergeCell ref="T74:U74"/>
    <mergeCell ref="C75:D75"/>
    <mergeCell ref="H75:I75"/>
    <mergeCell ref="K75:L75"/>
    <mergeCell ref="P75:Q75"/>
    <mergeCell ref="R75:S75"/>
    <mergeCell ref="T75:U75"/>
    <mergeCell ref="C76:D76"/>
    <mergeCell ref="H76:I76"/>
    <mergeCell ref="K76:L76"/>
    <mergeCell ref="P76:Q76"/>
    <mergeCell ref="R76:S76"/>
    <mergeCell ref="T76:U76"/>
    <mergeCell ref="C77:D77"/>
    <mergeCell ref="H77:I77"/>
    <mergeCell ref="K77:L77"/>
    <mergeCell ref="P77:Q77"/>
    <mergeCell ref="R77:S77"/>
    <mergeCell ref="T77:U77"/>
    <mergeCell ref="C78:D78"/>
    <mergeCell ref="H78:I78"/>
    <mergeCell ref="K78:L78"/>
    <mergeCell ref="P78:Q78"/>
    <mergeCell ref="R78:S78"/>
    <mergeCell ref="T78:U78"/>
    <mergeCell ref="C79:D79"/>
    <mergeCell ref="H79:I79"/>
    <mergeCell ref="K79:L79"/>
    <mergeCell ref="P79:Q79"/>
    <mergeCell ref="R79:S79"/>
    <mergeCell ref="T79:U79"/>
    <mergeCell ref="C80:D80"/>
    <mergeCell ref="H80:I80"/>
    <mergeCell ref="K80:L80"/>
    <mergeCell ref="P80:Q80"/>
    <mergeCell ref="R80:S80"/>
    <mergeCell ref="T80:U80"/>
    <mergeCell ref="C81:D81"/>
    <mergeCell ref="H81:I81"/>
    <mergeCell ref="K81:L81"/>
    <mergeCell ref="P81:Q81"/>
    <mergeCell ref="R81:S81"/>
    <mergeCell ref="T81:U81"/>
    <mergeCell ref="C82:D82"/>
    <mergeCell ref="H82:I82"/>
    <mergeCell ref="K82:L82"/>
    <mergeCell ref="P82:Q82"/>
    <mergeCell ref="R82:S82"/>
    <mergeCell ref="T82:U82"/>
    <mergeCell ref="C83:D83"/>
    <mergeCell ref="H83:I83"/>
    <mergeCell ref="K83:L83"/>
    <mergeCell ref="P83:Q83"/>
    <mergeCell ref="R83:S83"/>
    <mergeCell ref="T83:U83"/>
    <mergeCell ref="C84:D84"/>
    <mergeCell ref="H84:I84"/>
    <mergeCell ref="K84:L84"/>
    <mergeCell ref="P84:Q84"/>
    <mergeCell ref="R84:S84"/>
    <mergeCell ref="T84:U84"/>
    <mergeCell ref="C85:D85"/>
    <mergeCell ref="H85:I85"/>
    <mergeCell ref="K85:L85"/>
    <mergeCell ref="P85:Q85"/>
    <mergeCell ref="R85:S85"/>
    <mergeCell ref="T85:U85"/>
    <mergeCell ref="C86:D86"/>
    <mergeCell ref="H86:I86"/>
    <mergeCell ref="K86:L86"/>
    <mergeCell ref="P86:Q86"/>
    <mergeCell ref="R86:S86"/>
    <mergeCell ref="T86:U86"/>
    <mergeCell ref="C87:D87"/>
    <mergeCell ref="H87:I87"/>
    <mergeCell ref="K87:L87"/>
    <mergeCell ref="P87:Q87"/>
    <mergeCell ref="R87:S87"/>
    <mergeCell ref="T87:U87"/>
    <mergeCell ref="C88:D88"/>
    <mergeCell ref="H88:I88"/>
    <mergeCell ref="K88:L88"/>
    <mergeCell ref="P88:Q88"/>
    <mergeCell ref="R88:S88"/>
    <mergeCell ref="T88:U88"/>
    <mergeCell ref="C89:D89"/>
    <mergeCell ref="H89:I89"/>
    <mergeCell ref="K89:L89"/>
    <mergeCell ref="P89:Q89"/>
    <mergeCell ref="R89:S89"/>
    <mergeCell ref="T89:U89"/>
    <mergeCell ref="C90:D90"/>
    <mergeCell ref="H90:I90"/>
    <mergeCell ref="K90:L90"/>
    <mergeCell ref="P90:Q90"/>
    <mergeCell ref="R90:S90"/>
    <mergeCell ref="T90:U90"/>
    <mergeCell ref="C91:D91"/>
    <mergeCell ref="H91:I91"/>
    <mergeCell ref="K91:L91"/>
    <mergeCell ref="P91:Q91"/>
    <mergeCell ref="R91:S91"/>
    <mergeCell ref="T91:U91"/>
    <mergeCell ref="C92:D92"/>
    <mergeCell ref="H92:I92"/>
    <mergeCell ref="K92:L92"/>
    <mergeCell ref="P92:Q92"/>
    <mergeCell ref="R92:S92"/>
    <mergeCell ref="T92:U92"/>
    <mergeCell ref="C93:D93"/>
    <mergeCell ref="H93:I93"/>
    <mergeCell ref="K93:L93"/>
    <mergeCell ref="P93:Q93"/>
    <mergeCell ref="R93:S93"/>
    <mergeCell ref="T93:U93"/>
    <mergeCell ref="C94:D94"/>
    <mergeCell ref="H94:I94"/>
    <mergeCell ref="K94:L94"/>
    <mergeCell ref="P94:Q94"/>
    <mergeCell ref="R94:S94"/>
    <mergeCell ref="T94:U94"/>
    <mergeCell ref="C95:D95"/>
    <mergeCell ref="H95:I95"/>
    <mergeCell ref="K95:L95"/>
    <mergeCell ref="P95:Q95"/>
    <mergeCell ref="R95:S95"/>
    <mergeCell ref="T95:U95"/>
    <mergeCell ref="C96:D96"/>
    <mergeCell ref="H96:I96"/>
    <mergeCell ref="K96:L96"/>
    <mergeCell ref="P96:Q96"/>
    <mergeCell ref="R96:S96"/>
    <mergeCell ref="T96:U96"/>
    <mergeCell ref="C97:D97"/>
    <mergeCell ref="H97:I97"/>
    <mergeCell ref="K97:L97"/>
    <mergeCell ref="P97:Q97"/>
    <mergeCell ref="R97:S97"/>
    <mergeCell ref="T97:U97"/>
    <mergeCell ref="C98:D98"/>
    <mergeCell ref="H98:I98"/>
    <mergeCell ref="K98:L98"/>
    <mergeCell ref="P98:Q98"/>
    <mergeCell ref="R98:S98"/>
    <mergeCell ref="T98:U98"/>
    <mergeCell ref="C99:D99"/>
    <mergeCell ref="H99:I99"/>
    <mergeCell ref="K99:L99"/>
    <mergeCell ref="P99:Q99"/>
    <mergeCell ref="R99:S99"/>
    <mergeCell ref="T99:U99"/>
    <mergeCell ref="C100:D100"/>
    <mergeCell ref="H100:I100"/>
    <mergeCell ref="K100:L100"/>
    <mergeCell ref="P100:Q100"/>
    <mergeCell ref="R100:S100"/>
    <mergeCell ref="T100:U100"/>
    <mergeCell ref="C101:D101"/>
    <mergeCell ref="H101:I101"/>
    <mergeCell ref="K101:L101"/>
    <mergeCell ref="P101:Q101"/>
    <mergeCell ref="R101:S101"/>
    <mergeCell ref="T101:U101"/>
    <mergeCell ref="C102:D102"/>
    <mergeCell ref="H102:I102"/>
    <mergeCell ref="K102:L102"/>
    <mergeCell ref="P102:Q102"/>
    <mergeCell ref="R102:S102"/>
    <mergeCell ref="T102:U102"/>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7:D107"/>
    <mergeCell ref="H107:I107"/>
    <mergeCell ref="K107:L107"/>
    <mergeCell ref="P107:Q107"/>
    <mergeCell ref="R107:S107"/>
    <mergeCell ref="T107:U107"/>
    <mergeCell ref="C108:D108"/>
    <mergeCell ref="H108:I108"/>
    <mergeCell ref="K108:L108"/>
    <mergeCell ref="P108:Q108"/>
    <mergeCell ref="R108:S108"/>
    <mergeCell ref="T108:U108"/>
  </mergeCells>
  <phoneticPr fontId="2"/>
  <conditionalFormatting sqref="G46">
    <cfRule type="cellIs" dxfId="23" priority="5" stopIfTrue="1" operator="equal">
      <formula>"買"</formula>
    </cfRule>
    <cfRule type="cellIs" dxfId="22" priority="6" stopIfTrue="1" operator="equal">
      <formula>"売"</formula>
    </cfRule>
  </conditionalFormatting>
  <conditionalFormatting sqref="G9:G11 G14:G45 G47:G108">
    <cfRule type="cellIs" dxfId="21" priority="7" stopIfTrue="1" operator="equal">
      <formula>"買"</formula>
    </cfRule>
    <cfRule type="cellIs" dxfId="20" priority="8" stopIfTrue="1" operator="equal">
      <formula>"売"</formula>
    </cfRule>
  </conditionalFormatting>
  <conditionalFormatting sqref="G12">
    <cfRule type="cellIs" dxfId="19" priority="3" stopIfTrue="1" operator="equal">
      <formula>"買"</formula>
    </cfRule>
    <cfRule type="cellIs" dxfId="18" priority="4" stopIfTrue="1" operator="equal">
      <formula>"売"</formula>
    </cfRule>
  </conditionalFormatting>
  <conditionalFormatting sqref="G13">
    <cfRule type="cellIs" dxfId="17" priority="1" stopIfTrue="1" operator="equal">
      <formula>"買"</formula>
    </cfRule>
    <cfRule type="cellIs" dxfId="16" priority="2" stopIfTrue="1" operator="equal">
      <formula>"売"</formula>
    </cfRule>
  </conditionalFormatting>
  <dataValidations count="1">
    <dataValidation type="list" allowBlank="1" showInputMessage="1" showErrorMessage="1" sqref="G9:G108" xr:uid="{00000000-0002-0000-0200-000000000000}">
      <formula1>"買,売"</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AA109"/>
  <sheetViews>
    <sheetView zoomScale="115" zoomScaleNormal="115" workbookViewId="0">
      <pane ySplit="8" topLeftCell="A69" activePane="bottomLeft" state="frozen"/>
      <selection pane="bottomLeft" activeCell="P71" sqref="P71:Q71"/>
    </sheetView>
  </sheetViews>
  <sheetFormatPr defaultRowHeight="13" x14ac:dyDescent="0.2"/>
  <cols>
    <col min="1" max="1" width="2.90625" customWidth="1"/>
    <col min="2" max="18" width="6.6328125" customWidth="1"/>
    <col min="22" max="22" width="10.90625" style="22" hidden="1" customWidth="1"/>
    <col min="23" max="23" width="0" hidden="1" customWidth="1"/>
  </cols>
  <sheetData>
    <row r="2" spans="2:27" x14ac:dyDescent="0.2">
      <c r="B2" s="72" t="s">
        <v>5</v>
      </c>
      <c r="C2" s="72"/>
      <c r="D2" s="83" t="s">
        <v>65</v>
      </c>
      <c r="E2" s="83"/>
      <c r="F2" s="72" t="s">
        <v>6</v>
      </c>
      <c r="G2" s="72"/>
      <c r="H2" s="75" t="s">
        <v>66</v>
      </c>
      <c r="I2" s="75"/>
      <c r="J2" s="72" t="s">
        <v>7</v>
      </c>
      <c r="K2" s="72"/>
      <c r="L2" s="82">
        <v>100000</v>
      </c>
      <c r="M2" s="83"/>
      <c r="N2" s="72" t="s">
        <v>8</v>
      </c>
      <c r="O2" s="72"/>
      <c r="P2" s="84">
        <f>SUM(L2,D4)</f>
        <v>238812.66048991008</v>
      </c>
      <c r="Q2" s="75"/>
      <c r="R2" s="1"/>
      <c r="S2" s="1"/>
      <c r="T2" s="1"/>
    </row>
    <row r="3" spans="2:27" ht="57" customHeight="1" x14ac:dyDescent="0.2">
      <c r="B3" s="72" t="s">
        <v>9</v>
      </c>
      <c r="C3" s="72"/>
      <c r="D3" s="85" t="s">
        <v>74</v>
      </c>
      <c r="E3" s="85"/>
      <c r="F3" s="85"/>
      <c r="G3" s="85"/>
      <c r="H3" s="85"/>
      <c r="I3" s="85"/>
      <c r="J3" s="72" t="s">
        <v>10</v>
      </c>
      <c r="K3" s="72"/>
      <c r="L3" s="85" t="s">
        <v>75</v>
      </c>
      <c r="M3" s="86"/>
      <c r="N3" s="86"/>
      <c r="O3" s="86"/>
      <c r="P3" s="86"/>
      <c r="Q3" s="86"/>
      <c r="R3" s="1"/>
      <c r="S3" s="1"/>
    </row>
    <row r="4" spans="2:27" x14ac:dyDescent="0.2">
      <c r="B4" s="72" t="s">
        <v>11</v>
      </c>
      <c r="C4" s="72"/>
      <c r="D4" s="73">
        <f>SUM($R$9:$S$993)</f>
        <v>138812.66048991008</v>
      </c>
      <c r="E4" s="73"/>
      <c r="F4" s="72" t="s">
        <v>12</v>
      </c>
      <c r="G4" s="72"/>
      <c r="H4" s="74">
        <f>SUM($T$9:$U$108)</f>
        <v>2779.3000000000079</v>
      </c>
      <c r="I4" s="75"/>
      <c r="J4" s="76" t="s">
        <v>63</v>
      </c>
      <c r="K4" s="76"/>
      <c r="L4" s="77">
        <f>Z8/-AA8</f>
        <v>1.4924778748060497</v>
      </c>
      <c r="M4" s="77"/>
      <c r="N4" s="76" t="s">
        <v>57</v>
      </c>
      <c r="O4" s="76"/>
      <c r="P4" s="78">
        <f>MAX(Y:Y)</f>
        <v>0.1672152977971979</v>
      </c>
      <c r="Q4" s="78"/>
      <c r="R4" s="1"/>
      <c r="S4" s="1"/>
      <c r="T4" s="1"/>
    </row>
    <row r="5" spans="2:27" x14ac:dyDescent="0.2">
      <c r="B5" s="36" t="s">
        <v>15</v>
      </c>
      <c r="C5" s="2">
        <f>COUNTIF($R$9:$R$990,"&gt;0")</f>
        <v>44</v>
      </c>
      <c r="D5" s="37" t="s">
        <v>16</v>
      </c>
      <c r="E5" s="15">
        <f>COUNTIF($R$9:$R$990,"&lt;0")</f>
        <v>56</v>
      </c>
      <c r="F5" s="37" t="s">
        <v>17</v>
      </c>
      <c r="G5" s="2">
        <f>COUNTIF($R$9:$R$990,"=0")</f>
        <v>0</v>
      </c>
      <c r="H5" s="37" t="s">
        <v>18</v>
      </c>
      <c r="I5" s="3">
        <f>C5/SUM(C5,E5,G5)</f>
        <v>0.44</v>
      </c>
      <c r="J5" s="79" t="s">
        <v>19</v>
      </c>
      <c r="K5" s="72"/>
      <c r="L5" s="80">
        <v>4</v>
      </c>
      <c r="M5" s="81"/>
      <c r="N5" s="17" t="s">
        <v>20</v>
      </c>
      <c r="O5" s="9"/>
      <c r="P5" s="80">
        <f>MAX(W9:W993)</f>
        <v>6</v>
      </c>
      <c r="Q5" s="81"/>
      <c r="R5" s="1"/>
      <c r="S5" s="1"/>
      <c r="T5" s="1"/>
    </row>
    <row r="6" spans="2:27" x14ac:dyDescent="0.2">
      <c r="B6" s="11"/>
      <c r="C6" s="13"/>
      <c r="D6" s="14"/>
      <c r="E6" s="10"/>
      <c r="F6" s="11"/>
      <c r="G6" s="10"/>
      <c r="H6" s="11"/>
      <c r="I6" s="16"/>
      <c r="J6" s="11"/>
      <c r="K6" s="11"/>
      <c r="L6" s="10"/>
      <c r="M6" s="43" t="s">
        <v>59</v>
      </c>
      <c r="N6" s="12"/>
      <c r="O6" s="12"/>
      <c r="P6" s="10"/>
      <c r="Q6" s="7"/>
      <c r="R6" s="1"/>
      <c r="S6" s="1"/>
      <c r="T6" s="1"/>
    </row>
    <row r="7" spans="2:27" x14ac:dyDescent="0.2">
      <c r="B7" s="52" t="s">
        <v>21</v>
      </c>
      <c r="C7" s="54" t="s">
        <v>22</v>
      </c>
      <c r="D7" s="55"/>
      <c r="E7" s="58" t="s">
        <v>23</v>
      </c>
      <c r="F7" s="59"/>
      <c r="G7" s="59"/>
      <c r="H7" s="59"/>
      <c r="I7" s="60"/>
      <c r="J7" s="61" t="s">
        <v>24</v>
      </c>
      <c r="K7" s="62"/>
      <c r="L7" s="63"/>
      <c r="M7" s="64" t="s">
        <v>25</v>
      </c>
      <c r="N7" s="65" t="s">
        <v>26</v>
      </c>
      <c r="O7" s="66"/>
      <c r="P7" s="66"/>
      <c r="Q7" s="67"/>
      <c r="R7" s="68" t="s">
        <v>27</v>
      </c>
      <c r="S7" s="68"/>
      <c r="T7" s="68"/>
      <c r="U7" s="68"/>
    </row>
    <row r="8" spans="2:27" x14ac:dyDescent="0.2">
      <c r="B8" s="53"/>
      <c r="C8" s="56"/>
      <c r="D8" s="57"/>
      <c r="E8" s="18" t="s">
        <v>28</v>
      </c>
      <c r="F8" s="18" t="s">
        <v>29</v>
      </c>
      <c r="G8" s="18" t="s">
        <v>30</v>
      </c>
      <c r="H8" s="69" t="s">
        <v>31</v>
      </c>
      <c r="I8" s="60"/>
      <c r="J8" s="4" t="s">
        <v>32</v>
      </c>
      <c r="K8" s="70" t="s">
        <v>33</v>
      </c>
      <c r="L8" s="63"/>
      <c r="M8" s="64"/>
      <c r="N8" s="5" t="s">
        <v>28</v>
      </c>
      <c r="O8" s="5" t="s">
        <v>29</v>
      </c>
      <c r="P8" s="71" t="s">
        <v>31</v>
      </c>
      <c r="Q8" s="67"/>
      <c r="R8" s="68" t="s">
        <v>34</v>
      </c>
      <c r="S8" s="68"/>
      <c r="T8" s="68" t="s">
        <v>32</v>
      </c>
      <c r="U8" s="68"/>
      <c r="Y8" t="s">
        <v>56</v>
      </c>
      <c r="Z8">
        <f>SUM(Z9:Z108)</f>
        <v>420678.44084517652</v>
      </c>
      <c r="AA8">
        <f>SUM(AA9:AA108)</f>
        <v>-281865.78035526624</v>
      </c>
    </row>
    <row r="9" spans="2:27" x14ac:dyDescent="0.2">
      <c r="B9" s="35">
        <v>1</v>
      </c>
      <c r="C9" s="46">
        <f>L2</f>
        <v>100000</v>
      </c>
      <c r="D9" s="46"/>
      <c r="E9" s="35">
        <v>2018</v>
      </c>
      <c r="F9" s="8">
        <v>43842</v>
      </c>
      <c r="G9" s="35" t="s">
        <v>4</v>
      </c>
      <c r="H9" s="92">
        <v>134.15299999999999</v>
      </c>
      <c r="I9" s="92"/>
      <c r="J9" s="35">
        <v>49</v>
      </c>
      <c r="K9" s="46">
        <f>IF(J9="","",C9*0.03)</f>
        <v>3000</v>
      </c>
      <c r="L9" s="46"/>
      <c r="M9" s="6">
        <f>IF(J9="","",(K9/J9)/LOOKUP(RIGHT($D$2,3),定数!$A$6:$A$13,定数!$B$6:$B$13))</f>
        <v>0.61224489795918369</v>
      </c>
      <c r="N9" s="35">
        <v>2018</v>
      </c>
      <c r="O9" s="8">
        <v>43842</v>
      </c>
      <c r="P9" s="87">
        <v>135.16999999999999</v>
      </c>
      <c r="Q9" s="87"/>
      <c r="R9" s="50">
        <f>IF(P9="","",T9*M9*LOOKUP(RIGHT($D$2,3),定数!$A$6:$A$13,定数!$B$6:$B$13))</f>
        <v>6226.5306122448728</v>
      </c>
      <c r="S9" s="50"/>
      <c r="T9" s="51">
        <f>IF(P9="","",IF(G9="買",(P9-H9),(H9-P9))*IF(RIGHT($D$2,3)="JPY",100,10000))</f>
        <v>101.69999999999959</v>
      </c>
      <c r="U9" s="51"/>
      <c r="V9" s="1">
        <f>IF(T9&lt;&gt;"",IF(T9&gt;0,1+V8,0),"")</f>
        <v>1</v>
      </c>
      <c r="W9">
        <f>IF(T9&lt;&gt;"",IF(T9&lt;0,1+W8,0),"")</f>
        <v>0</v>
      </c>
      <c r="Z9">
        <f>IF(R9&gt;0,R9,"")</f>
        <v>6226.5306122448728</v>
      </c>
      <c r="AA9" t="str">
        <f>IF(R9&lt;0,R9,"")</f>
        <v/>
      </c>
    </row>
    <row r="10" spans="2:27" x14ac:dyDescent="0.2">
      <c r="B10" s="35">
        <v>2</v>
      </c>
      <c r="C10" s="46">
        <f t="shared" ref="C10:C73" si="0">IF(R9="","",C9+R9)</f>
        <v>106226.53061224487</v>
      </c>
      <c r="D10" s="46"/>
      <c r="E10" s="35">
        <v>2018</v>
      </c>
      <c r="F10" s="8">
        <v>43842</v>
      </c>
      <c r="G10" s="35" t="s">
        <v>4</v>
      </c>
      <c r="H10" s="92">
        <v>134.81</v>
      </c>
      <c r="I10" s="92"/>
      <c r="J10" s="35">
        <v>87</v>
      </c>
      <c r="K10" s="48">
        <f>IF(J10="","",C10*0.03)</f>
        <v>3186.7959183673461</v>
      </c>
      <c r="L10" s="49"/>
      <c r="M10" s="6">
        <f>IF(J10="","",(K10/J10)/LOOKUP(RIGHT($D$2,3),定数!$A$6:$A$13,定数!$B$6:$B$13))</f>
        <v>0.36629838142153404</v>
      </c>
      <c r="N10" s="35">
        <v>2018</v>
      </c>
      <c r="O10" s="8">
        <v>43862</v>
      </c>
      <c r="P10" s="87">
        <v>136.56700000000001</v>
      </c>
      <c r="Q10" s="87"/>
      <c r="R10" s="50">
        <f>IF(P10="","",T10*M10*LOOKUP(RIGHT($D$2,3),定数!$A$6:$A$13,定数!$B$6:$B$13))</f>
        <v>6435.8625615763713</v>
      </c>
      <c r="S10" s="50"/>
      <c r="T10" s="51">
        <f>IF(P10="","",IF(G10="買",(P10-H10),(H10-P10))*IF(RIGHT($D$2,3)="JPY",100,10000))</f>
        <v>175.7000000000005</v>
      </c>
      <c r="U10" s="51"/>
      <c r="V10" s="22">
        <f t="shared" ref="V10:V22" si="1">IF(T10&lt;&gt;"",IF(T10&gt;0,1+V9,0),"")</f>
        <v>2</v>
      </c>
      <c r="W10">
        <f t="shared" ref="W10:W73" si="2">IF(T10&lt;&gt;"",IF(T10&lt;0,1+W9,0),"")</f>
        <v>0</v>
      </c>
      <c r="X10" s="41">
        <f>IF(C10&lt;&gt;"",MAX(C10,C9),"")</f>
        <v>106226.53061224487</v>
      </c>
      <c r="Z10">
        <f t="shared" ref="Z10:Z73" si="3">IF(R10&gt;0,R10,"")</f>
        <v>6435.8625615763713</v>
      </c>
      <c r="AA10" t="str">
        <f t="shared" ref="AA10:AA73" si="4">IF(R10&lt;0,R10,"")</f>
        <v/>
      </c>
    </row>
    <row r="11" spans="2:27" x14ac:dyDescent="0.2">
      <c r="B11" s="35">
        <v>3</v>
      </c>
      <c r="C11" s="46">
        <f t="shared" ref="C11:C16" si="5">IF(R10="","",C10+R10)</f>
        <v>112662.39317382124</v>
      </c>
      <c r="D11" s="46"/>
      <c r="E11" s="35">
        <v>2018</v>
      </c>
      <c r="F11" s="8">
        <v>43848</v>
      </c>
      <c r="G11" s="35" t="s">
        <v>4</v>
      </c>
      <c r="H11" s="47">
        <v>135.959</v>
      </c>
      <c r="I11" s="47"/>
      <c r="J11" s="35">
        <v>38</v>
      </c>
      <c r="K11" s="48">
        <f t="shared" ref="K11:K74" si="6">IF(J11="","",C11*0.03)</f>
        <v>3379.8717952146371</v>
      </c>
      <c r="L11" s="49"/>
      <c r="M11" s="6">
        <f>IF(J11="","",(K11/J11)/LOOKUP(RIGHT($D$2,3),定数!$A$6:$A$13,定数!$B$6:$B$13))</f>
        <v>0.88943994610911503</v>
      </c>
      <c r="N11" s="35">
        <v>2018</v>
      </c>
      <c r="O11" s="8">
        <v>43848</v>
      </c>
      <c r="P11" s="47">
        <v>135.583</v>
      </c>
      <c r="Q11" s="47"/>
      <c r="R11" s="50">
        <f>IF(P11="","",T11*M11*LOOKUP(RIGHT($D$2,3),定数!$A$6:$A$13,定数!$B$6:$B$13))</f>
        <v>-3344.294197370315</v>
      </c>
      <c r="S11" s="50"/>
      <c r="T11" s="51">
        <f>IF(P11="","",IF(G11="買",(P11-H11),(H11-P11))*IF(RIGHT($D$2,3)="JPY",100,10000))</f>
        <v>-37.600000000000477</v>
      </c>
      <c r="U11" s="51"/>
      <c r="V11" s="22">
        <f t="shared" si="1"/>
        <v>0</v>
      </c>
      <c r="W11">
        <f t="shared" si="2"/>
        <v>1</v>
      </c>
      <c r="X11" s="41">
        <f>IF(C11&lt;&gt;"",MAX(X10,C11),"")</f>
        <v>112662.39317382124</v>
      </c>
      <c r="Y11" s="42">
        <f>IF(X11&lt;&gt;"",1-(C11/X11),"")</f>
        <v>0</v>
      </c>
      <c r="Z11" t="str">
        <f t="shared" si="3"/>
        <v/>
      </c>
      <c r="AA11">
        <f t="shared" si="4"/>
        <v>-3344.294197370315</v>
      </c>
    </row>
    <row r="12" spans="2:27" x14ac:dyDescent="0.2">
      <c r="B12" s="35">
        <v>4</v>
      </c>
      <c r="C12" s="46">
        <f t="shared" si="5"/>
        <v>109318.09897645093</v>
      </c>
      <c r="D12" s="46"/>
      <c r="E12" s="35">
        <v>2018</v>
      </c>
      <c r="F12" s="8">
        <v>43854</v>
      </c>
      <c r="G12" s="35" t="s">
        <v>3</v>
      </c>
      <c r="H12" s="92">
        <v>135.273</v>
      </c>
      <c r="I12" s="92"/>
      <c r="J12" s="35">
        <v>26</v>
      </c>
      <c r="K12" s="48">
        <f t="shared" si="6"/>
        <v>3279.5429692935277</v>
      </c>
      <c r="L12" s="49"/>
      <c r="M12" s="6">
        <f>IF(J12="","",(K12/J12)/LOOKUP(RIGHT($D$2,3),定数!$A$6:$A$13,定数!$B$6:$B$13))</f>
        <v>1.2613626804975107</v>
      </c>
      <c r="N12" s="35">
        <v>2018</v>
      </c>
      <c r="O12" s="8">
        <v>43854</v>
      </c>
      <c r="P12" s="47">
        <v>135.53399999999999</v>
      </c>
      <c r="Q12" s="47"/>
      <c r="R12" s="50">
        <f>IF(P12="","",T12*M12*LOOKUP(RIGHT($D$2,3),定数!$A$6:$A$13,定数!$B$6:$B$13))</f>
        <v>-3292.1565960984481</v>
      </c>
      <c r="S12" s="50"/>
      <c r="T12" s="51">
        <f t="shared" ref="T12:T75" si="7">IF(P12="","",IF(G12="買",(P12-H12),(H12-P12))*IF(RIGHT($D$2,3)="JPY",100,10000))</f>
        <v>-26.099999999999568</v>
      </c>
      <c r="U12" s="51"/>
      <c r="V12" s="22">
        <f t="shared" si="1"/>
        <v>0</v>
      </c>
      <c r="W12">
        <f t="shared" si="2"/>
        <v>2</v>
      </c>
      <c r="X12" s="41">
        <f t="shared" ref="X12:X75" si="8">IF(C12&lt;&gt;"",MAX(X11,C12),"")</f>
        <v>112662.39317382124</v>
      </c>
      <c r="Y12" s="42">
        <f t="shared" ref="Y12:Y75" si="9">IF(X12&lt;&gt;"",1-(C12/X12),"")</f>
        <v>2.968421052631609E-2</v>
      </c>
      <c r="Z12" t="str">
        <f t="shared" si="3"/>
        <v/>
      </c>
      <c r="AA12">
        <f t="shared" si="4"/>
        <v>-3292.1565960984481</v>
      </c>
    </row>
    <row r="13" spans="2:27" x14ac:dyDescent="0.2">
      <c r="B13" s="35">
        <v>5</v>
      </c>
      <c r="C13" s="46">
        <f t="shared" si="5"/>
        <v>106025.94238035248</v>
      </c>
      <c r="D13" s="46"/>
      <c r="E13" s="35">
        <v>2018</v>
      </c>
      <c r="F13" s="8">
        <v>43870</v>
      </c>
      <c r="G13" s="35" t="s">
        <v>3</v>
      </c>
      <c r="H13" s="47">
        <v>132.93700000000001</v>
      </c>
      <c r="I13" s="47"/>
      <c r="J13" s="35">
        <v>169</v>
      </c>
      <c r="K13" s="48">
        <f t="shared" si="6"/>
        <v>3180.7782714105742</v>
      </c>
      <c r="L13" s="49"/>
      <c r="M13" s="6">
        <f>IF(J13="","",(K13/J13)/LOOKUP(RIGHT($D$2,3),定数!$A$6:$A$13,定数!$B$6:$B$13))</f>
        <v>0.18821173203612865</v>
      </c>
      <c r="N13" s="35">
        <v>2018</v>
      </c>
      <c r="O13" s="8">
        <v>43895</v>
      </c>
      <c r="P13" s="87">
        <v>129.489</v>
      </c>
      <c r="Q13" s="87"/>
      <c r="R13" s="50">
        <f>IF(P13="","",T13*M13*LOOKUP(RIGHT($D$2,3),定数!$A$6:$A$13,定数!$B$6:$B$13))</f>
        <v>6489.5405206057303</v>
      </c>
      <c r="S13" s="50"/>
      <c r="T13" s="51">
        <f t="shared" si="7"/>
        <v>344.80000000000075</v>
      </c>
      <c r="U13" s="51"/>
      <c r="V13" s="22">
        <f t="shared" si="1"/>
        <v>1</v>
      </c>
      <c r="W13">
        <f t="shared" si="2"/>
        <v>0</v>
      </c>
      <c r="X13" s="41">
        <f t="shared" si="8"/>
        <v>112662.39317382124</v>
      </c>
      <c r="Y13" s="42">
        <f t="shared" si="9"/>
        <v>5.8905643724696199E-2</v>
      </c>
      <c r="Z13">
        <f t="shared" si="3"/>
        <v>6489.5405206057303</v>
      </c>
      <c r="AA13" t="str">
        <f t="shared" si="4"/>
        <v/>
      </c>
    </row>
    <row r="14" spans="2:27" x14ac:dyDescent="0.2">
      <c r="B14" s="35">
        <v>6</v>
      </c>
      <c r="C14" s="46">
        <f t="shared" si="5"/>
        <v>112515.48290095822</v>
      </c>
      <c r="D14" s="46"/>
      <c r="E14" s="35">
        <v>2018</v>
      </c>
      <c r="F14" s="8">
        <v>43870</v>
      </c>
      <c r="G14" s="35" t="s">
        <v>3</v>
      </c>
      <c r="H14" s="47">
        <v>132.077</v>
      </c>
      <c r="I14" s="47"/>
      <c r="J14" s="35">
        <v>189</v>
      </c>
      <c r="K14" s="48">
        <f t="shared" si="6"/>
        <v>3375.4644870287466</v>
      </c>
      <c r="L14" s="49"/>
      <c r="M14" s="6">
        <f>IF(J14="","",(K14/J14)/LOOKUP(RIGHT($D$2,3),定数!$A$6:$A$13,定数!$B$6:$B$13))</f>
        <v>0.17859600460469557</v>
      </c>
      <c r="N14" s="35">
        <v>2018</v>
      </c>
      <c r="O14" s="8">
        <v>43974</v>
      </c>
      <c r="P14" s="87">
        <v>128.30199999999999</v>
      </c>
      <c r="Q14" s="87"/>
      <c r="R14" s="50">
        <f>IF(P14="","",T14*M14*LOOKUP(RIGHT($D$2,3),定数!$A$6:$A$13,定数!$B$6:$B$13))</f>
        <v>6741.9991738272684</v>
      </c>
      <c r="S14" s="50"/>
      <c r="T14" s="51">
        <f t="shared" si="7"/>
        <v>377.50000000000057</v>
      </c>
      <c r="U14" s="51"/>
      <c r="V14" s="22">
        <f t="shared" si="1"/>
        <v>2</v>
      </c>
      <c r="W14">
        <f t="shared" si="2"/>
        <v>0</v>
      </c>
      <c r="X14" s="41">
        <f t="shared" si="8"/>
        <v>112662.39317382124</v>
      </c>
      <c r="Y14" s="42">
        <f t="shared" si="9"/>
        <v>1.3039867938573479E-3</v>
      </c>
      <c r="Z14">
        <f t="shared" si="3"/>
        <v>6741.9991738272684</v>
      </c>
      <c r="AA14" t="str">
        <f t="shared" si="4"/>
        <v/>
      </c>
    </row>
    <row r="15" spans="2:27" x14ac:dyDescent="0.2">
      <c r="B15" s="35">
        <v>7</v>
      </c>
      <c r="C15" s="46">
        <f t="shared" si="5"/>
        <v>119257.48207478548</v>
      </c>
      <c r="D15" s="46"/>
      <c r="E15" s="35">
        <v>2018</v>
      </c>
      <c r="F15" s="8">
        <v>43875</v>
      </c>
      <c r="G15" s="35" t="s">
        <v>3</v>
      </c>
      <c r="H15" s="47">
        <v>132.94900000000001</v>
      </c>
      <c r="I15" s="47"/>
      <c r="J15" s="35">
        <v>41</v>
      </c>
      <c r="K15" s="48">
        <f t="shared" si="6"/>
        <v>3577.7244622435642</v>
      </c>
      <c r="L15" s="49"/>
      <c r="M15" s="6">
        <f>IF(J15="","",(K15/J15)/LOOKUP(RIGHT($D$2,3),定数!$A$6:$A$13,定数!$B$6:$B$13))</f>
        <v>0.87261572249843022</v>
      </c>
      <c r="N15" s="35">
        <v>2018</v>
      </c>
      <c r="O15" s="8">
        <v>43875</v>
      </c>
      <c r="P15" s="87">
        <v>132.09700000000001</v>
      </c>
      <c r="Q15" s="87"/>
      <c r="R15" s="50">
        <f>IF(P15="","",T15*M15*LOOKUP(RIGHT($D$2,3),定数!$A$6:$A$13,定数!$B$6:$B$13))</f>
        <v>7434.6859556866593</v>
      </c>
      <c r="S15" s="50"/>
      <c r="T15" s="51">
        <f t="shared" si="7"/>
        <v>85.200000000000387</v>
      </c>
      <c r="U15" s="51"/>
      <c r="V15" s="22">
        <f t="shared" si="1"/>
        <v>3</v>
      </c>
      <c r="W15">
        <f t="shared" si="2"/>
        <v>0</v>
      </c>
      <c r="X15" s="41">
        <f t="shared" si="8"/>
        <v>119257.48207478548</v>
      </c>
      <c r="Y15" s="42">
        <f t="shared" si="9"/>
        <v>0</v>
      </c>
      <c r="Z15">
        <f t="shared" si="3"/>
        <v>7434.6859556866593</v>
      </c>
      <c r="AA15" t="str">
        <f t="shared" si="4"/>
        <v/>
      </c>
    </row>
    <row r="16" spans="2:27" x14ac:dyDescent="0.2">
      <c r="B16" s="35">
        <v>8</v>
      </c>
      <c r="C16" s="46">
        <f t="shared" si="5"/>
        <v>126692.16803047214</v>
      </c>
      <c r="D16" s="46"/>
      <c r="E16" s="35">
        <v>2018</v>
      </c>
      <c r="F16" s="8">
        <v>43880</v>
      </c>
      <c r="G16" s="35" t="s">
        <v>3</v>
      </c>
      <c r="H16" s="47">
        <v>132.011</v>
      </c>
      <c r="I16" s="47"/>
      <c r="J16" s="35">
        <v>36</v>
      </c>
      <c r="K16" s="48">
        <f t="shared" si="6"/>
        <v>3800.7650409141638</v>
      </c>
      <c r="L16" s="49"/>
      <c r="M16" s="6">
        <f>IF(J16="","",(K16/J16)/LOOKUP(RIGHT($D$2,3),定数!$A$6:$A$13,定数!$B$6:$B$13))</f>
        <v>1.0557680669206011</v>
      </c>
      <c r="N16" s="35">
        <v>2018</v>
      </c>
      <c r="O16" s="8">
        <v>43881</v>
      </c>
      <c r="P16" s="47">
        <v>132.375</v>
      </c>
      <c r="Q16" s="47"/>
      <c r="R16" s="50">
        <f>IF(P16="","",T16*M16*LOOKUP(RIGHT($D$2,3),定数!$A$6:$A$13,定数!$B$6:$B$13))</f>
        <v>-3842.9957635910332</v>
      </c>
      <c r="S16" s="50"/>
      <c r="T16" s="51">
        <f t="shared" si="7"/>
        <v>-36.400000000000432</v>
      </c>
      <c r="U16" s="51"/>
      <c r="V16" s="22">
        <f t="shared" si="1"/>
        <v>0</v>
      </c>
      <c r="W16">
        <f t="shared" si="2"/>
        <v>1</v>
      </c>
      <c r="X16" s="41">
        <f t="shared" si="8"/>
        <v>126692.16803047214</v>
      </c>
      <c r="Y16" s="42">
        <f t="shared" si="9"/>
        <v>0</v>
      </c>
      <c r="Z16" t="str">
        <f t="shared" si="3"/>
        <v/>
      </c>
      <c r="AA16">
        <f t="shared" si="4"/>
        <v>-3842.9957635910332</v>
      </c>
    </row>
    <row r="17" spans="2:27" x14ac:dyDescent="0.2">
      <c r="B17" s="35">
        <v>9</v>
      </c>
      <c r="C17" s="46">
        <f t="shared" si="0"/>
        <v>122849.1722668811</v>
      </c>
      <c r="D17" s="46"/>
      <c r="E17" s="35">
        <v>2018</v>
      </c>
      <c r="F17" s="8">
        <v>43882</v>
      </c>
      <c r="G17" s="35" t="s">
        <v>4</v>
      </c>
      <c r="H17" s="92">
        <v>132.483</v>
      </c>
      <c r="I17" s="92"/>
      <c r="J17" s="35">
        <v>37</v>
      </c>
      <c r="K17" s="48">
        <f t="shared" si="6"/>
        <v>3685.4751680064328</v>
      </c>
      <c r="L17" s="49"/>
      <c r="M17" s="6">
        <f>IF(J17="","",(K17/J17)/LOOKUP(RIGHT($D$2,3),定数!$A$6:$A$13,定数!$B$6:$B$13))</f>
        <v>0.99607436973146835</v>
      </c>
      <c r="N17" s="35">
        <v>2018</v>
      </c>
      <c r="O17" s="8">
        <v>43883</v>
      </c>
      <c r="P17" s="47">
        <v>132.11699999999999</v>
      </c>
      <c r="Q17" s="47"/>
      <c r="R17" s="50">
        <f>IF(P17="","",T17*M17*LOOKUP(RIGHT($D$2,3),定数!$A$6:$A$13,定数!$B$6:$B$13))</f>
        <v>-3645.6321932173123</v>
      </c>
      <c r="S17" s="50"/>
      <c r="T17" s="51">
        <f t="shared" si="7"/>
        <v>-36.600000000001387</v>
      </c>
      <c r="U17" s="51"/>
      <c r="V17" s="22">
        <f t="shared" si="1"/>
        <v>0</v>
      </c>
      <c r="W17">
        <f t="shared" si="2"/>
        <v>2</v>
      </c>
      <c r="X17" s="41">
        <f t="shared" si="8"/>
        <v>126692.16803047214</v>
      </c>
      <c r="Y17" s="42">
        <f t="shared" si="9"/>
        <v>3.0333333333333767E-2</v>
      </c>
      <c r="Z17" t="str">
        <f t="shared" si="3"/>
        <v/>
      </c>
      <c r="AA17">
        <f t="shared" si="4"/>
        <v>-3645.6321932173123</v>
      </c>
    </row>
    <row r="18" spans="2:27" x14ac:dyDescent="0.2">
      <c r="B18" s="35">
        <v>10</v>
      </c>
      <c r="C18" s="46">
        <f t="shared" si="0"/>
        <v>119203.54007366378</v>
      </c>
      <c r="D18" s="46"/>
      <c r="E18" s="35">
        <v>2018</v>
      </c>
      <c r="F18" s="8">
        <v>43882</v>
      </c>
      <c r="G18" s="35" t="s">
        <v>4</v>
      </c>
      <c r="H18" s="47">
        <v>132.69900000000001</v>
      </c>
      <c r="I18" s="47"/>
      <c r="J18" s="35">
        <v>43</v>
      </c>
      <c r="K18" s="48">
        <f t="shared" si="6"/>
        <v>3576.1062022099131</v>
      </c>
      <c r="L18" s="49"/>
      <c r="M18" s="6">
        <f>IF(J18="","",(K18/J18)/LOOKUP(RIGHT($D$2,3),定数!$A$6:$A$13,定数!$B$6:$B$13))</f>
        <v>0.83165260516509609</v>
      </c>
      <c r="N18" s="35">
        <v>2018</v>
      </c>
      <c r="O18" s="8">
        <v>43883</v>
      </c>
      <c r="P18" s="47">
        <v>132.26499999999999</v>
      </c>
      <c r="Q18" s="47"/>
      <c r="R18" s="50">
        <f>IF(P18="","",T18*M18*LOOKUP(RIGHT($D$2,3),定数!$A$6:$A$13,定数!$B$6:$B$13))</f>
        <v>-3609.372306416733</v>
      </c>
      <c r="S18" s="50"/>
      <c r="T18" s="51">
        <f t="shared" si="7"/>
        <v>-43.400000000002592</v>
      </c>
      <c r="U18" s="51"/>
      <c r="V18" s="22">
        <f t="shared" si="1"/>
        <v>0</v>
      </c>
      <c r="W18">
        <f t="shared" si="2"/>
        <v>3</v>
      </c>
      <c r="X18" s="41">
        <f t="shared" si="8"/>
        <v>126692.16803047214</v>
      </c>
      <c r="Y18" s="42">
        <f t="shared" si="9"/>
        <v>5.9108846846848362E-2</v>
      </c>
      <c r="Z18" t="str">
        <f t="shared" si="3"/>
        <v/>
      </c>
      <c r="AA18">
        <f t="shared" si="4"/>
        <v>-3609.372306416733</v>
      </c>
    </row>
    <row r="19" spans="2:27" x14ac:dyDescent="0.2">
      <c r="B19" s="35">
        <v>11</v>
      </c>
      <c r="C19" s="46">
        <f t="shared" si="0"/>
        <v>115594.16776724705</v>
      </c>
      <c r="D19" s="46"/>
      <c r="E19" s="35">
        <v>2018</v>
      </c>
      <c r="F19" s="8">
        <v>43898</v>
      </c>
      <c r="G19" s="35" t="s">
        <v>4</v>
      </c>
      <c r="H19" s="47">
        <v>131.929</v>
      </c>
      <c r="I19" s="47"/>
      <c r="J19" s="35">
        <v>72</v>
      </c>
      <c r="K19" s="48">
        <f t="shared" si="6"/>
        <v>3467.8250330174114</v>
      </c>
      <c r="L19" s="49"/>
      <c r="M19" s="6">
        <f>IF(J19="","",(K19/J19)/LOOKUP(RIGHT($D$2,3),定数!$A$6:$A$13,定数!$B$6:$B$13))</f>
        <v>0.4816423656968627</v>
      </c>
      <c r="N19" s="35">
        <v>2018</v>
      </c>
      <c r="O19" s="8">
        <v>43898</v>
      </c>
      <c r="P19" s="47">
        <v>131.208</v>
      </c>
      <c r="Q19" s="47"/>
      <c r="R19" s="50">
        <f>IF(P19="","",T19*M19*LOOKUP(RIGHT($D$2,3),定数!$A$6:$A$13,定数!$B$6:$B$13))</f>
        <v>-3472.6414566743974</v>
      </c>
      <c r="S19" s="50"/>
      <c r="T19" s="51">
        <f t="shared" si="7"/>
        <v>-72.100000000000364</v>
      </c>
      <c r="U19" s="51"/>
      <c r="V19" s="22">
        <f t="shared" si="1"/>
        <v>0</v>
      </c>
      <c r="W19">
        <f t="shared" si="2"/>
        <v>4</v>
      </c>
      <c r="X19" s="41">
        <f t="shared" si="8"/>
        <v>126692.16803047214</v>
      </c>
      <c r="Y19" s="42">
        <f t="shared" si="9"/>
        <v>8.759815571674312E-2</v>
      </c>
      <c r="Z19" t="str">
        <f t="shared" si="3"/>
        <v/>
      </c>
      <c r="AA19">
        <f t="shared" si="4"/>
        <v>-3472.6414566743974</v>
      </c>
    </row>
    <row r="20" spans="2:27" x14ac:dyDescent="0.2">
      <c r="B20" s="35">
        <v>12</v>
      </c>
      <c r="C20" s="46">
        <f t="shared" si="0"/>
        <v>112121.52631057266</v>
      </c>
      <c r="D20" s="46"/>
      <c r="E20" s="35">
        <v>2018</v>
      </c>
      <c r="F20" s="8">
        <v>43905</v>
      </c>
      <c r="G20" s="35" t="s">
        <v>3</v>
      </c>
      <c r="H20" s="92">
        <v>131.04599999999999</v>
      </c>
      <c r="I20" s="92"/>
      <c r="J20" s="35">
        <v>61</v>
      </c>
      <c r="K20" s="48">
        <f t="shared" si="6"/>
        <v>3363.6457893171796</v>
      </c>
      <c r="L20" s="49"/>
      <c r="M20" s="6">
        <f>IF(J20="","",(K20/J20)/LOOKUP(RIGHT($D$2,3),定数!$A$6:$A$13,定数!$B$6:$B$13))</f>
        <v>0.55141734251101304</v>
      </c>
      <c r="N20" s="35">
        <v>2018</v>
      </c>
      <c r="O20" s="8">
        <v>43909</v>
      </c>
      <c r="P20" s="87">
        <v>129.839</v>
      </c>
      <c r="Q20" s="87"/>
      <c r="R20" s="50">
        <f>IF(P20="","",T20*M20*LOOKUP(RIGHT($D$2,3),定数!$A$6:$A$13,定数!$B$6:$B$13))</f>
        <v>6655.6073241078921</v>
      </c>
      <c r="S20" s="50"/>
      <c r="T20" s="51">
        <f t="shared" si="7"/>
        <v>120.69999999999936</v>
      </c>
      <c r="U20" s="51"/>
      <c r="V20" s="22">
        <f t="shared" si="1"/>
        <v>1</v>
      </c>
      <c r="W20">
        <f t="shared" si="2"/>
        <v>0</v>
      </c>
      <c r="X20" s="41">
        <f t="shared" si="8"/>
        <v>126692.16803047214</v>
      </c>
      <c r="Y20" s="42">
        <f t="shared" si="9"/>
        <v>0.11500822778875275</v>
      </c>
      <c r="Z20">
        <f t="shared" si="3"/>
        <v>6655.6073241078921</v>
      </c>
      <c r="AA20" t="str">
        <f t="shared" si="4"/>
        <v/>
      </c>
    </row>
    <row r="21" spans="2:27" x14ac:dyDescent="0.2">
      <c r="B21" s="35">
        <v>13</v>
      </c>
      <c r="C21" s="46">
        <f t="shared" si="0"/>
        <v>118777.13363468056</v>
      </c>
      <c r="D21" s="46"/>
      <c r="E21" s="35">
        <v>2018</v>
      </c>
      <c r="F21" s="8">
        <v>43910</v>
      </c>
      <c r="G21" s="35" t="s">
        <v>4</v>
      </c>
      <c r="H21" s="92">
        <v>131.06899999999999</v>
      </c>
      <c r="I21" s="92"/>
      <c r="J21" s="35">
        <v>65</v>
      </c>
      <c r="K21" s="48">
        <f t="shared" si="6"/>
        <v>3563.3140090404167</v>
      </c>
      <c r="L21" s="49"/>
      <c r="M21" s="6">
        <f>IF(J21="","",(K21/J21)/LOOKUP(RIGHT($D$2,3),定数!$A$6:$A$13,定数!$B$6:$B$13))</f>
        <v>0.54820215523698723</v>
      </c>
      <c r="N21" s="35">
        <v>2018</v>
      </c>
      <c r="O21" s="8">
        <v>43910</v>
      </c>
      <c r="P21" s="47">
        <v>130.41499999999999</v>
      </c>
      <c r="Q21" s="47"/>
      <c r="R21" s="50">
        <f>IF(P21="","",T21*M21*LOOKUP(RIGHT($D$2,3),定数!$A$6:$A$13,定数!$B$6:$B$13))</f>
        <v>-3585.2420952498769</v>
      </c>
      <c r="S21" s="50"/>
      <c r="T21" s="51">
        <f t="shared" si="7"/>
        <v>-65.399999999999636</v>
      </c>
      <c r="U21" s="51"/>
      <c r="V21" s="22">
        <f t="shared" si="1"/>
        <v>0</v>
      </c>
      <c r="W21">
        <f t="shared" si="2"/>
        <v>1</v>
      </c>
      <c r="X21" s="41">
        <f t="shared" si="8"/>
        <v>126692.16803047214</v>
      </c>
      <c r="Y21" s="42">
        <f t="shared" si="9"/>
        <v>6.2474535867819703E-2</v>
      </c>
      <c r="Z21" t="str">
        <f t="shared" si="3"/>
        <v/>
      </c>
      <c r="AA21">
        <f t="shared" si="4"/>
        <v>-3585.2420952498769</v>
      </c>
    </row>
    <row r="22" spans="2:27" x14ac:dyDescent="0.2">
      <c r="B22" s="35">
        <v>14</v>
      </c>
      <c r="C22" s="46">
        <f t="shared" si="0"/>
        <v>115191.89153943068</v>
      </c>
      <c r="D22" s="46"/>
      <c r="E22" s="35">
        <v>2018</v>
      </c>
      <c r="F22" s="8">
        <v>43916</v>
      </c>
      <c r="G22" s="35" t="s">
        <v>3</v>
      </c>
      <c r="H22" s="47">
        <v>129.43199999999999</v>
      </c>
      <c r="I22" s="47"/>
      <c r="J22" s="35">
        <v>49</v>
      </c>
      <c r="K22" s="48">
        <f t="shared" si="6"/>
        <v>3455.7567461829203</v>
      </c>
      <c r="L22" s="49"/>
      <c r="M22" s="6">
        <f>IF(J22="","",(K22/J22)/LOOKUP(RIGHT($D$2,3),定数!$A$6:$A$13,定数!$B$6:$B$13))</f>
        <v>0.70525647881284081</v>
      </c>
      <c r="N22" s="35">
        <v>2018</v>
      </c>
      <c r="O22" s="8">
        <v>43916</v>
      </c>
      <c r="P22" s="47">
        <v>129.922</v>
      </c>
      <c r="Q22" s="47"/>
      <c r="R22" s="50">
        <f>IF(P22="","",T22*M22*LOOKUP(RIGHT($D$2,3),定数!$A$6:$A$13,定数!$B$6:$B$13))</f>
        <v>-3455.756746182984</v>
      </c>
      <c r="S22" s="50"/>
      <c r="T22" s="51">
        <f t="shared" si="7"/>
        <v>-49.000000000000909</v>
      </c>
      <c r="U22" s="51"/>
      <c r="V22" s="22">
        <f t="shared" si="1"/>
        <v>0</v>
      </c>
      <c r="W22">
        <f t="shared" si="2"/>
        <v>2</v>
      </c>
      <c r="X22" s="41">
        <f t="shared" si="8"/>
        <v>126692.16803047214</v>
      </c>
      <c r="Y22" s="42">
        <f t="shared" si="9"/>
        <v>9.0773381415932497E-2</v>
      </c>
      <c r="Z22" t="str">
        <f t="shared" si="3"/>
        <v/>
      </c>
      <c r="AA22">
        <f t="shared" si="4"/>
        <v>-3455.756746182984</v>
      </c>
    </row>
    <row r="23" spans="2:27" x14ac:dyDescent="0.2">
      <c r="B23" s="35">
        <v>15</v>
      </c>
      <c r="C23" s="46">
        <f t="shared" si="0"/>
        <v>111736.13479324769</v>
      </c>
      <c r="D23" s="46"/>
      <c r="E23" s="35">
        <v>2018</v>
      </c>
      <c r="F23" s="8">
        <v>43931</v>
      </c>
      <c r="G23" s="35" t="s">
        <v>4</v>
      </c>
      <c r="H23" s="47">
        <v>132.03299999999999</v>
      </c>
      <c r="I23" s="47"/>
      <c r="J23" s="35">
        <v>61</v>
      </c>
      <c r="K23" s="48">
        <f t="shared" si="6"/>
        <v>3352.0840437974307</v>
      </c>
      <c r="L23" s="49"/>
      <c r="M23" s="6">
        <f>IF(J23="","",(K23/J23)/LOOKUP(RIGHT($D$2,3),定数!$A$6:$A$13,定数!$B$6:$B$13))</f>
        <v>0.54952197439302142</v>
      </c>
      <c r="N23" s="35">
        <v>2018</v>
      </c>
      <c r="O23" s="8">
        <v>43945</v>
      </c>
      <c r="P23" s="47">
        <v>133.25700000000001</v>
      </c>
      <c r="Q23" s="47"/>
      <c r="R23" s="50">
        <f>IF(P23="","",T23*M23*LOOKUP(RIGHT($D$2,3),定数!$A$6:$A$13,定数!$B$6:$B$13))</f>
        <v>6726.1489665706804</v>
      </c>
      <c r="S23" s="50"/>
      <c r="T23" s="51">
        <f t="shared" si="7"/>
        <v>122.4000000000018</v>
      </c>
      <c r="U23" s="51"/>
      <c r="V23" t="str">
        <f t="shared" ref="V23:W74" si="10">IF(S23&lt;&gt;"",IF(S23&lt;0,1+V22,0),"")</f>
        <v/>
      </c>
      <c r="W23">
        <f t="shared" si="2"/>
        <v>0</v>
      </c>
      <c r="X23" s="41">
        <f t="shared" si="8"/>
        <v>126692.16803047214</v>
      </c>
      <c r="Y23" s="42">
        <f t="shared" si="9"/>
        <v>0.11805017997345502</v>
      </c>
      <c r="Z23">
        <f t="shared" si="3"/>
        <v>6726.1489665706804</v>
      </c>
      <c r="AA23" t="str">
        <f t="shared" si="4"/>
        <v/>
      </c>
    </row>
    <row r="24" spans="2:27" x14ac:dyDescent="0.2">
      <c r="B24" s="35">
        <v>16</v>
      </c>
      <c r="C24" s="46">
        <f t="shared" si="0"/>
        <v>118462.28375981837</v>
      </c>
      <c r="D24" s="46"/>
      <c r="E24" s="35">
        <v>2018</v>
      </c>
      <c r="F24" s="8">
        <v>43947</v>
      </c>
      <c r="G24" s="35" t="s">
        <v>4</v>
      </c>
      <c r="H24" s="47">
        <v>133.21</v>
      </c>
      <c r="I24" s="47"/>
      <c r="J24" s="35">
        <v>23</v>
      </c>
      <c r="K24" s="48">
        <f t="shared" si="6"/>
        <v>3553.868512794551</v>
      </c>
      <c r="L24" s="49"/>
      <c r="M24" s="6">
        <f>IF(J24="","",(K24/J24)/LOOKUP(RIGHT($D$2,3),定数!$A$6:$A$13,定数!$B$6:$B$13))</f>
        <v>1.5451602229541528</v>
      </c>
      <c r="N24" s="35">
        <v>2018</v>
      </c>
      <c r="O24" s="8">
        <v>43947</v>
      </c>
      <c r="P24" s="47">
        <v>132.983</v>
      </c>
      <c r="Q24" s="47"/>
      <c r="R24" s="50">
        <f>IF(P24="","",T24*M24*LOOKUP(RIGHT($D$2,3),定数!$A$6:$A$13,定数!$B$6:$B$13))</f>
        <v>-3507.5137061059863</v>
      </c>
      <c r="S24" s="50"/>
      <c r="T24" s="51">
        <f t="shared" si="7"/>
        <v>-22.700000000000387</v>
      </c>
      <c r="U24" s="51"/>
      <c r="V24" t="str">
        <f t="shared" si="10"/>
        <v/>
      </c>
      <c r="W24">
        <f t="shared" si="2"/>
        <v>1</v>
      </c>
      <c r="X24" s="41">
        <f t="shared" si="8"/>
        <v>126692.16803047214</v>
      </c>
      <c r="Y24" s="42">
        <f t="shared" si="9"/>
        <v>6.4959692446610484E-2</v>
      </c>
      <c r="Z24" t="str">
        <f t="shared" si="3"/>
        <v/>
      </c>
      <c r="AA24">
        <f t="shared" si="4"/>
        <v>-3507.5137061059863</v>
      </c>
    </row>
    <row r="25" spans="2:27" x14ac:dyDescent="0.2">
      <c r="B25" s="35">
        <v>17</v>
      </c>
      <c r="C25" s="46">
        <f t="shared" si="0"/>
        <v>114954.77005371239</v>
      </c>
      <c r="D25" s="46"/>
      <c r="E25" s="35">
        <v>2018</v>
      </c>
      <c r="F25" s="8">
        <v>43953</v>
      </c>
      <c r="G25" s="35" t="s">
        <v>3</v>
      </c>
      <c r="H25" s="47">
        <v>131.45400000000001</v>
      </c>
      <c r="I25" s="47"/>
      <c r="J25" s="35">
        <v>46</v>
      </c>
      <c r="K25" s="48">
        <f t="shared" si="6"/>
        <v>3448.6431016113715</v>
      </c>
      <c r="L25" s="49"/>
      <c r="M25" s="6">
        <f>IF(J25="","",(K25/J25)/LOOKUP(RIGHT($D$2,3),定数!$A$6:$A$13,定数!$B$6:$B$13))</f>
        <v>0.74970502208942857</v>
      </c>
      <c r="N25" s="35">
        <v>2018</v>
      </c>
      <c r="O25" s="8">
        <v>43954</v>
      </c>
      <c r="P25" s="87">
        <v>130.53800000000001</v>
      </c>
      <c r="Q25" s="87"/>
      <c r="R25" s="50">
        <f>IF(P25="","",T25*M25*LOOKUP(RIGHT($D$2,3),定数!$A$6:$A$13,定数!$B$6:$B$13))</f>
        <v>6867.2980023391419</v>
      </c>
      <c r="S25" s="50"/>
      <c r="T25" s="51">
        <f t="shared" si="7"/>
        <v>91.599999999999682</v>
      </c>
      <c r="U25" s="51"/>
      <c r="V25" t="str">
        <f t="shared" si="10"/>
        <v/>
      </c>
      <c r="W25">
        <f t="shared" si="2"/>
        <v>0</v>
      </c>
      <c r="X25" s="41">
        <f t="shared" si="8"/>
        <v>126692.16803047214</v>
      </c>
      <c r="Y25" s="42">
        <f t="shared" si="9"/>
        <v>9.2645016335474284E-2</v>
      </c>
      <c r="Z25">
        <f t="shared" si="3"/>
        <v>6867.2980023391419</v>
      </c>
      <c r="AA25" t="str">
        <f t="shared" si="4"/>
        <v/>
      </c>
    </row>
    <row r="26" spans="2:27" x14ac:dyDescent="0.2">
      <c r="B26" s="35">
        <v>18</v>
      </c>
      <c r="C26" s="46">
        <f t="shared" si="0"/>
        <v>121822.06805605153</v>
      </c>
      <c r="D26" s="46"/>
      <c r="E26" s="35">
        <v>2018</v>
      </c>
      <c r="F26" s="8">
        <v>43962</v>
      </c>
      <c r="G26" s="35" t="s">
        <v>4</v>
      </c>
      <c r="H26" s="47">
        <v>130.60599999999999</v>
      </c>
      <c r="I26" s="47"/>
      <c r="J26" s="35">
        <v>61</v>
      </c>
      <c r="K26" s="48">
        <f t="shared" si="6"/>
        <v>3654.6620416815458</v>
      </c>
      <c r="L26" s="49"/>
      <c r="M26" s="6">
        <f>IF(J26="","",(K26/J26)/LOOKUP(RIGHT($D$2,3),定数!$A$6:$A$13,定数!$B$6:$B$13))</f>
        <v>0.59912492486582725</v>
      </c>
      <c r="N26" s="35">
        <v>2018</v>
      </c>
      <c r="O26" s="8">
        <v>43967</v>
      </c>
      <c r="P26" s="47">
        <v>130</v>
      </c>
      <c r="Q26" s="47"/>
      <c r="R26" s="50">
        <f>IF(P26="","",T26*M26*LOOKUP(RIGHT($D$2,3),定数!$A$6:$A$13,定数!$B$6:$B$13))</f>
        <v>-3630.6970446868804</v>
      </c>
      <c r="S26" s="50"/>
      <c r="T26" s="51">
        <f t="shared" si="7"/>
        <v>-60.599999999999454</v>
      </c>
      <c r="U26" s="51"/>
      <c r="V26" t="str">
        <f t="shared" si="10"/>
        <v/>
      </c>
      <c r="W26">
        <f t="shared" si="2"/>
        <v>1</v>
      </c>
      <c r="X26" s="41">
        <f t="shared" si="8"/>
        <v>126692.16803047214</v>
      </c>
      <c r="Y26" s="42">
        <f t="shared" si="9"/>
        <v>3.8440418615689365E-2</v>
      </c>
      <c r="Z26" t="str">
        <f t="shared" si="3"/>
        <v/>
      </c>
      <c r="AA26">
        <f t="shared" si="4"/>
        <v>-3630.6970446868804</v>
      </c>
    </row>
    <row r="27" spans="2:27" x14ac:dyDescent="0.2">
      <c r="B27" s="35">
        <v>19</v>
      </c>
      <c r="C27" s="46">
        <f t="shared" si="0"/>
        <v>118191.37101136465</v>
      </c>
      <c r="D27" s="46"/>
      <c r="E27" s="35">
        <v>2018</v>
      </c>
      <c r="F27" s="8">
        <v>43973</v>
      </c>
      <c r="G27" s="35" t="s">
        <v>4</v>
      </c>
      <c r="H27" s="47">
        <v>131.00399999999999</v>
      </c>
      <c r="I27" s="47"/>
      <c r="J27" s="35">
        <v>52</v>
      </c>
      <c r="K27" s="48">
        <f t="shared" si="6"/>
        <v>3545.7411303409394</v>
      </c>
      <c r="L27" s="49"/>
      <c r="M27" s="6">
        <f>IF(J27="","",(K27/J27)/LOOKUP(RIGHT($D$2,3),定数!$A$6:$A$13,定数!$B$6:$B$13))</f>
        <v>0.68187329429633448</v>
      </c>
      <c r="N27" s="35">
        <v>2018</v>
      </c>
      <c r="O27" s="8">
        <v>43974</v>
      </c>
      <c r="P27" s="47">
        <v>130.48500000000001</v>
      </c>
      <c r="Q27" s="47"/>
      <c r="R27" s="50">
        <f>IF(P27="","",T27*M27*LOOKUP(RIGHT($D$2,3),定数!$A$6:$A$13,定数!$B$6:$B$13))</f>
        <v>-3538.9223973978192</v>
      </c>
      <c r="S27" s="50"/>
      <c r="T27" s="51">
        <f t="shared" si="7"/>
        <v>-51.899999999997704</v>
      </c>
      <c r="U27" s="51"/>
      <c r="V27" t="str">
        <f t="shared" si="10"/>
        <v/>
      </c>
      <c r="W27">
        <f t="shared" si="2"/>
        <v>2</v>
      </c>
      <c r="X27" s="41">
        <f t="shared" si="8"/>
        <v>126692.16803047214</v>
      </c>
      <c r="Y27" s="42">
        <f t="shared" si="9"/>
        <v>6.7098046795306732E-2</v>
      </c>
      <c r="Z27" t="str">
        <f t="shared" si="3"/>
        <v/>
      </c>
      <c r="AA27">
        <f t="shared" si="4"/>
        <v>-3538.9223973978192</v>
      </c>
    </row>
    <row r="28" spans="2:27" x14ac:dyDescent="0.2">
      <c r="B28" s="35">
        <v>20</v>
      </c>
      <c r="C28" s="46">
        <f t="shared" si="0"/>
        <v>114652.44861396683</v>
      </c>
      <c r="D28" s="46"/>
      <c r="E28" s="44">
        <v>2018</v>
      </c>
      <c r="F28" s="8">
        <v>43974</v>
      </c>
      <c r="G28" s="35" t="s">
        <v>3</v>
      </c>
      <c r="H28" s="92">
        <v>130.60599999999999</v>
      </c>
      <c r="I28" s="92"/>
      <c r="J28" s="35">
        <v>27</v>
      </c>
      <c r="K28" s="48">
        <f t="shared" si="6"/>
        <v>3439.573458419005</v>
      </c>
      <c r="L28" s="49"/>
      <c r="M28" s="6">
        <f>IF(J28="","",(K28/J28)/LOOKUP(RIGHT($D$2,3),定数!$A$6:$A$13,定数!$B$6:$B$13))</f>
        <v>1.2739160957107425</v>
      </c>
      <c r="N28" s="44">
        <v>2018</v>
      </c>
      <c r="O28" s="8">
        <v>43974</v>
      </c>
      <c r="P28" s="47">
        <v>130.06399999999999</v>
      </c>
      <c r="Q28" s="47"/>
      <c r="R28" s="50">
        <f>IF(P28="","",T28*M28*LOOKUP(RIGHT($D$2,3),定数!$A$6:$A$13,定数!$B$6:$B$13))</f>
        <v>6904.6252387522445</v>
      </c>
      <c r="S28" s="50"/>
      <c r="T28" s="51">
        <f t="shared" si="7"/>
        <v>54.200000000000159</v>
      </c>
      <c r="U28" s="51"/>
      <c r="V28" t="str">
        <f t="shared" si="10"/>
        <v/>
      </c>
      <c r="W28">
        <f t="shared" si="2"/>
        <v>0</v>
      </c>
      <c r="X28" s="41">
        <f t="shared" si="8"/>
        <v>126692.16803047214</v>
      </c>
      <c r="Y28" s="42">
        <f t="shared" si="9"/>
        <v>9.5031284124915349E-2</v>
      </c>
      <c r="Z28">
        <f t="shared" si="3"/>
        <v>6904.6252387522445</v>
      </c>
      <c r="AA28" t="str">
        <f t="shared" si="4"/>
        <v/>
      </c>
    </row>
    <row r="29" spans="2:27" x14ac:dyDescent="0.2">
      <c r="B29" s="35">
        <v>21</v>
      </c>
      <c r="C29" s="46">
        <f t="shared" si="0"/>
        <v>121557.07385271907</v>
      </c>
      <c r="D29" s="46"/>
      <c r="E29" s="44">
        <v>2018</v>
      </c>
      <c r="F29" s="8">
        <v>43976</v>
      </c>
      <c r="G29" s="35" t="s">
        <v>3</v>
      </c>
      <c r="H29" s="47">
        <v>127.508</v>
      </c>
      <c r="I29" s="47"/>
      <c r="J29" s="35">
        <v>102</v>
      </c>
      <c r="K29" s="48">
        <f t="shared" si="6"/>
        <v>3646.7122155815719</v>
      </c>
      <c r="L29" s="49"/>
      <c r="M29" s="6">
        <f>IF(J29="","",(K29/J29)/LOOKUP(RIGHT($D$2,3),定数!$A$6:$A$13,定数!$B$6:$B$13))</f>
        <v>0.3575208054491737</v>
      </c>
      <c r="N29" s="44">
        <v>2018</v>
      </c>
      <c r="O29" s="8">
        <v>43976</v>
      </c>
      <c r="P29" s="47">
        <v>125.46899999999999</v>
      </c>
      <c r="Q29" s="47"/>
      <c r="R29" s="50">
        <f>IF(P29="","",T29*M29*LOOKUP(RIGHT($D$2,3),定数!$A$6:$A$13,定数!$B$6:$B$13))</f>
        <v>7289.8492231086566</v>
      </c>
      <c r="S29" s="50"/>
      <c r="T29" s="51">
        <f t="shared" si="7"/>
        <v>203.90000000000015</v>
      </c>
      <c r="U29" s="51"/>
      <c r="V29" t="str">
        <f t="shared" si="10"/>
        <v/>
      </c>
      <c r="W29">
        <f t="shared" si="2"/>
        <v>0</v>
      </c>
      <c r="X29" s="41">
        <f t="shared" si="8"/>
        <v>126692.16803047214</v>
      </c>
      <c r="Y29" s="42">
        <f t="shared" si="9"/>
        <v>4.0532057013326739E-2</v>
      </c>
      <c r="Z29">
        <f t="shared" si="3"/>
        <v>7289.8492231086566</v>
      </c>
      <c r="AA29" t="str">
        <f t="shared" si="4"/>
        <v/>
      </c>
    </row>
    <row r="30" spans="2:27" x14ac:dyDescent="0.2">
      <c r="B30" s="35">
        <v>22</v>
      </c>
      <c r="C30" s="46">
        <f t="shared" si="0"/>
        <v>128846.92307582773</v>
      </c>
      <c r="D30" s="46"/>
      <c r="E30" s="44">
        <v>2018</v>
      </c>
      <c r="F30" s="8">
        <v>43979</v>
      </c>
      <c r="G30" s="35" t="s">
        <v>3</v>
      </c>
      <c r="H30" s="47">
        <v>127.715</v>
      </c>
      <c r="I30" s="47"/>
      <c r="J30" s="35">
        <v>82</v>
      </c>
      <c r="K30" s="48">
        <f t="shared" si="6"/>
        <v>3865.4076922748318</v>
      </c>
      <c r="L30" s="49"/>
      <c r="M30" s="6">
        <f>IF(J30="","",(K30/J30)/LOOKUP(RIGHT($D$2,3),定数!$A$6:$A$13,定数!$B$6:$B$13))</f>
        <v>0.47139118198473562</v>
      </c>
      <c r="N30" s="44">
        <v>2018</v>
      </c>
      <c r="O30" s="8">
        <v>43980</v>
      </c>
      <c r="P30" s="87">
        <v>126.047</v>
      </c>
      <c r="Q30" s="87"/>
      <c r="R30" s="50">
        <f>IF(P30="","",T30*M30*LOOKUP(RIGHT($D$2,3),定数!$A$6:$A$13,定数!$B$6:$B$13))</f>
        <v>7862.8049155054196</v>
      </c>
      <c r="S30" s="50"/>
      <c r="T30" s="51">
        <f t="shared" si="7"/>
        <v>166.80000000000064</v>
      </c>
      <c r="U30" s="51"/>
      <c r="V30" t="str">
        <f t="shared" si="10"/>
        <v/>
      </c>
      <c r="W30">
        <f t="shared" si="2"/>
        <v>0</v>
      </c>
      <c r="X30" s="41">
        <f t="shared" si="8"/>
        <v>128846.92307582773</v>
      </c>
      <c r="Y30" s="42">
        <f t="shared" si="9"/>
        <v>0</v>
      </c>
      <c r="Z30">
        <f t="shared" si="3"/>
        <v>7862.8049155054196</v>
      </c>
      <c r="AA30" t="str">
        <f t="shared" si="4"/>
        <v/>
      </c>
    </row>
    <row r="31" spans="2:27" x14ac:dyDescent="0.2">
      <c r="B31" s="35">
        <v>23</v>
      </c>
      <c r="C31" s="46">
        <f t="shared" si="0"/>
        <v>136709.72799133314</v>
      </c>
      <c r="D31" s="46"/>
      <c r="E31" s="44">
        <v>2018</v>
      </c>
      <c r="F31" s="8">
        <v>43983</v>
      </c>
      <c r="G31" s="35" t="s">
        <v>4</v>
      </c>
      <c r="H31" s="47">
        <v>127.325</v>
      </c>
      <c r="I31" s="47"/>
      <c r="J31" s="35">
        <v>100</v>
      </c>
      <c r="K31" s="48">
        <f t="shared" si="6"/>
        <v>4101.2918397399944</v>
      </c>
      <c r="L31" s="49"/>
      <c r="M31" s="6">
        <f>IF(J31="","",(K31/J31)/LOOKUP(RIGHT($D$2,3),定数!$A$6:$A$13,定数!$B$6:$B$13))</f>
        <v>0.41012918397399944</v>
      </c>
      <c r="N31" s="44">
        <v>2018</v>
      </c>
      <c r="O31" s="8">
        <v>43988</v>
      </c>
      <c r="P31" s="47">
        <v>129.32400000000001</v>
      </c>
      <c r="Q31" s="47"/>
      <c r="R31" s="50">
        <f>IF(P31="","",T31*M31*LOOKUP(RIGHT($D$2,3),定数!$A$6:$A$13,定数!$B$6:$B$13))</f>
        <v>8198.4823876402879</v>
      </c>
      <c r="S31" s="50"/>
      <c r="T31" s="51">
        <f t="shared" si="7"/>
        <v>199.90000000000094</v>
      </c>
      <c r="U31" s="51"/>
      <c r="V31" t="str">
        <f t="shared" si="10"/>
        <v/>
      </c>
      <c r="W31">
        <f t="shared" si="2"/>
        <v>0</v>
      </c>
      <c r="X31" s="41">
        <f t="shared" si="8"/>
        <v>136709.72799133314</v>
      </c>
      <c r="Y31" s="42">
        <f t="shared" si="9"/>
        <v>0</v>
      </c>
      <c r="Z31">
        <f t="shared" si="3"/>
        <v>8198.4823876402879</v>
      </c>
      <c r="AA31" t="str">
        <f t="shared" si="4"/>
        <v/>
      </c>
    </row>
    <row r="32" spans="2:27" x14ac:dyDescent="0.2">
      <c r="B32" s="35">
        <v>24</v>
      </c>
      <c r="C32" s="46">
        <f t="shared" si="0"/>
        <v>144908.21037897342</v>
      </c>
      <c r="D32" s="46"/>
      <c r="E32" s="44">
        <v>2018</v>
      </c>
      <c r="F32" s="8">
        <v>43995</v>
      </c>
      <c r="G32" s="35" t="s">
        <v>4</v>
      </c>
      <c r="H32" s="47">
        <v>130.13200000000001</v>
      </c>
      <c r="I32" s="47"/>
      <c r="J32" s="35">
        <v>43</v>
      </c>
      <c r="K32" s="48">
        <f t="shared" si="6"/>
        <v>4347.2463113692029</v>
      </c>
      <c r="L32" s="49"/>
      <c r="M32" s="6">
        <f>IF(J32="","",(K32/J32)/LOOKUP(RIGHT($D$2,3),定数!$A$6:$A$13,定数!$B$6:$B$13))</f>
        <v>1.0109875142719076</v>
      </c>
      <c r="N32" s="44">
        <v>2018</v>
      </c>
      <c r="O32" s="8">
        <v>43996</v>
      </c>
      <c r="P32" s="47">
        <v>129.702</v>
      </c>
      <c r="Q32" s="47"/>
      <c r="R32" s="50">
        <f>IF(P32="","",T32*M32*LOOKUP(RIGHT($D$2,3),定数!$A$6:$A$13,定数!$B$6:$B$13))</f>
        <v>-4347.246311369272</v>
      </c>
      <c r="S32" s="50"/>
      <c r="T32" s="51">
        <f t="shared" si="7"/>
        <v>-43.000000000000682</v>
      </c>
      <c r="U32" s="51"/>
      <c r="V32" t="str">
        <f t="shared" si="10"/>
        <v/>
      </c>
      <c r="W32">
        <f t="shared" si="2"/>
        <v>1</v>
      </c>
      <c r="X32" s="41">
        <f t="shared" si="8"/>
        <v>144908.21037897342</v>
      </c>
      <c r="Y32" s="42">
        <f t="shared" si="9"/>
        <v>0</v>
      </c>
      <c r="Z32" t="str">
        <f t="shared" si="3"/>
        <v/>
      </c>
      <c r="AA32">
        <f t="shared" si="4"/>
        <v>-4347.246311369272</v>
      </c>
    </row>
    <row r="33" spans="2:27" x14ac:dyDescent="0.2">
      <c r="B33" s="35">
        <v>25</v>
      </c>
      <c r="C33" s="46">
        <f t="shared" si="0"/>
        <v>140560.96406760416</v>
      </c>
      <c r="D33" s="46"/>
      <c r="E33" s="44">
        <v>2018</v>
      </c>
      <c r="F33" s="8">
        <v>44000</v>
      </c>
      <c r="G33" s="35" t="s">
        <v>3</v>
      </c>
      <c r="H33" s="47">
        <v>127.964</v>
      </c>
      <c r="I33" s="47"/>
      <c r="J33" s="35">
        <v>49</v>
      </c>
      <c r="K33" s="48">
        <f t="shared" si="6"/>
        <v>4216.8289220281249</v>
      </c>
      <c r="L33" s="49"/>
      <c r="M33" s="6">
        <f>IF(J33="","",(K33/J33)/LOOKUP(RIGHT($D$2,3),定数!$A$6:$A$13,定数!$B$6:$B$13))</f>
        <v>0.86057733102614786</v>
      </c>
      <c r="N33" s="44">
        <v>2018</v>
      </c>
      <c r="O33" s="8">
        <v>44000</v>
      </c>
      <c r="P33" s="47">
        <v>128.458</v>
      </c>
      <c r="Q33" s="47"/>
      <c r="R33" s="50">
        <f>IF(P33="","",T33*M33*LOOKUP(RIGHT($D$2,3),定数!$A$6:$A$13,定数!$B$6:$B$13))</f>
        <v>-4251.2520152691686</v>
      </c>
      <c r="S33" s="50"/>
      <c r="T33" s="51">
        <f t="shared" si="7"/>
        <v>-49.399999999999977</v>
      </c>
      <c r="U33" s="51"/>
      <c r="V33" t="str">
        <f t="shared" si="10"/>
        <v/>
      </c>
      <c r="W33">
        <f t="shared" si="2"/>
        <v>2</v>
      </c>
      <c r="X33" s="41">
        <f t="shared" si="8"/>
        <v>144908.21037897342</v>
      </c>
      <c r="Y33" s="42">
        <f t="shared" si="9"/>
        <v>3.0000000000000471E-2</v>
      </c>
      <c r="Z33" t="str">
        <f t="shared" si="3"/>
        <v/>
      </c>
      <c r="AA33">
        <f t="shared" si="4"/>
        <v>-4251.2520152691686</v>
      </c>
    </row>
    <row r="34" spans="2:27" x14ac:dyDescent="0.2">
      <c r="B34" s="35">
        <v>26</v>
      </c>
      <c r="C34" s="46">
        <f t="shared" si="0"/>
        <v>136309.712052335</v>
      </c>
      <c r="D34" s="46"/>
      <c r="E34" s="44">
        <v>2018</v>
      </c>
      <c r="F34" s="8">
        <v>44001</v>
      </c>
      <c r="G34" s="35" t="s">
        <v>3</v>
      </c>
      <c r="H34" s="47">
        <v>128</v>
      </c>
      <c r="I34" s="47"/>
      <c r="J34" s="35">
        <v>51</v>
      </c>
      <c r="K34" s="48">
        <f t="shared" si="6"/>
        <v>4089.29136157005</v>
      </c>
      <c r="L34" s="49"/>
      <c r="M34" s="6">
        <f>IF(J34="","",(K34/J34)/LOOKUP(RIGHT($D$2,3),定数!$A$6:$A$13,定数!$B$6:$B$13))</f>
        <v>0.80182183560197062</v>
      </c>
      <c r="N34" s="44">
        <v>2018</v>
      </c>
      <c r="O34" s="8">
        <v>44001</v>
      </c>
      <c r="P34" s="47">
        <v>126.976</v>
      </c>
      <c r="Q34" s="47"/>
      <c r="R34" s="50">
        <f>IF(P34="","",T34*M34*LOOKUP(RIGHT($D$2,3),定数!$A$6:$A$13,定数!$B$6:$B$13))</f>
        <v>8210.6555965641855</v>
      </c>
      <c r="S34" s="50"/>
      <c r="T34" s="51">
        <f t="shared" si="7"/>
        <v>102.40000000000009</v>
      </c>
      <c r="U34" s="51"/>
      <c r="V34" t="str">
        <f t="shared" si="10"/>
        <v/>
      </c>
      <c r="W34">
        <f t="shared" si="2"/>
        <v>0</v>
      </c>
      <c r="X34" s="41">
        <f t="shared" si="8"/>
        <v>144908.21037897342</v>
      </c>
      <c r="Y34" s="42">
        <f t="shared" si="9"/>
        <v>5.9337551020408497E-2</v>
      </c>
      <c r="Z34">
        <f t="shared" si="3"/>
        <v>8210.6555965641855</v>
      </c>
      <c r="AA34" t="str">
        <f t="shared" si="4"/>
        <v/>
      </c>
    </row>
    <row r="35" spans="2:27" x14ac:dyDescent="0.2">
      <c r="B35" s="35">
        <v>27</v>
      </c>
      <c r="C35" s="46">
        <f t="shared" si="0"/>
        <v>144520.36764889918</v>
      </c>
      <c r="D35" s="46"/>
      <c r="E35" s="44">
        <v>2018</v>
      </c>
      <c r="F35" s="8">
        <v>44015</v>
      </c>
      <c r="G35" s="35" t="s">
        <v>4</v>
      </c>
      <c r="H35" s="47">
        <v>129.108</v>
      </c>
      <c r="I35" s="47"/>
      <c r="J35" s="35">
        <v>69</v>
      </c>
      <c r="K35" s="48">
        <f t="shared" si="6"/>
        <v>4335.6110294669752</v>
      </c>
      <c r="L35" s="49"/>
      <c r="M35" s="6">
        <f>IF(J35="","",(K35/J35)/LOOKUP(RIGHT($D$2,3),定数!$A$6:$A$13,定数!$B$6:$B$13))</f>
        <v>0.62834942456043119</v>
      </c>
      <c r="N35" s="44">
        <v>2018</v>
      </c>
      <c r="O35" s="8">
        <v>44022</v>
      </c>
      <c r="P35" s="87">
        <v>130.494</v>
      </c>
      <c r="Q35" s="87"/>
      <c r="R35" s="50">
        <f>IF(P35="","",T35*M35*LOOKUP(RIGHT($D$2,3),定数!$A$6:$A$13,定数!$B$6:$B$13))</f>
        <v>8708.9230244075497</v>
      </c>
      <c r="S35" s="50"/>
      <c r="T35" s="51">
        <f t="shared" si="7"/>
        <v>138.59999999999957</v>
      </c>
      <c r="U35" s="51"/>
      <c r="V35" t="str">
        <f t="shared" si="10"/>
        <v/>
      </c>
      <c r="W35">
        <f t="shared" si="2"/>
        <v>0</v>
      </c>
      <c r="X35" s="41">
        <f t="shared" si="8"/>
        <v>144908.21037897342</v>
      </c>
      <c r="Y35" s="42">
        <f t="shared" si="9"/>
        <v>2.6764717406966287E-3</v>
      </c>
      <c r="Z35">
        <f t="shared" si="3"/>
        <v>8708.9230244075497</v>
      </c>
      <c r="AA35" t="str">
        <f t="shared" si="4"/>
        <v/>
      </c>
    </row>
    <row r="36" spans="2:27" x14ac:dyDescent="0.2">
      <c r="B36" s="35">
        <v>28</v>
      </c>
      <c r="C36" s="46">
        <f t="shared" si="0"/>
        <v>153229.29067330674</v>
      </c>
      <c r="D36" s="46"/>
      <c r="E36" s="44">
        <v>2018</v>
      </c>
      <c r="F36" s="8">
        <v>44016</v>
      </c>
      <c r="G36" s="35" t="s">
        <v>3</v>
      </c>
      <c r="H36" s="47">
        <v>128.613</v>
      </c>
      <c r="I36" s="47"/>
      <c r="J36" s="35">
        <v>34</v>
      </c>
      <c r="K36" s="48">
        <f t="shared" si="6"/>
        <v>4596.8787201992018</v>
      </c>
      <c r="L36" s="49"/>
      <c r="M36" s="6">
        <f>IF(J36="","",(K36/J36)/LOOKUP(RIGHT($D$2,3),定数!$A$6:$A$13,定数!$B$6:$B$13))</f>
        <v>1.3520231529997653</v>
      </c>
      <c r="N36" s="44">
        <v>2018</v>
      </c>
      <c r="O36" s="8">
        <v>44016</v>
      </c>
      <c r="P36" s="47">
        <v>128.953</v>
      </c>
      <c r="Q36" s="47"/>
      <c r="R36" s="50">
        <f>IF(P36="","",T36*M36*LOOKUP(RIGHT($D$2,3),定数!$A$6:$A$13,定数!$B$6:$B$13))</f>
        <v>-4596.8787201992482</v>
      </c>
      <c r="S36" s="50"/>
      <c r="T36" s="51">
        <f t="shared" si="7"/>
        <v>-34.000000000000341</v>
      </c>
      <c r="U36" s="51"/>
      <c r="V36" t="str">
        <f t="shared" si="10"/>
        <v/>
      </c>
      <c r="W36">
        <f t="shared" si="2"/>
        <v>1</v>
      </c>
      <c r="X36" s="41">
        <f t="shared" si="8"/>
        <v>153229.29067330674</v>
      </c>
      <c r="Y36" s="42">
        <f t="shared" si="9"/>
        <v>0</v>
      </c>
      <c r="Z36" t="str">
        <f t="shared" si="3"/>
        <v/>
      </c>
      <c r="AA36">
        <f t="shared" si="4"/>
        <v>-4596.8787201992482</v>
      </c>
    </row>
    <row r="37" spans="2:27" x14ac:dyDescent="0.2">
      <c r="B37" s="35">
        <v>29</v>
      </c>
      <c r="C37" s="46">
        <f t="shared" si="0"/>
        <v>148632.41195310748</v>
      </c>
      <c r="D37" s="46"/>
      <c r="E37" s="44">
        <v>2018</v>
      </c>
      <c r="F37" s="8">
        <v>44022</v>
      </c>
      <c r="G37" s="35" t="s">
        <v>4</v>
      </c>
      <c r="H37" s="47">
        <v>130.63499999999999</v>
      </c>
      <c r="I37" s="47"/>
      <c r="J37" s="35">
        <v>54</v>
      </c>
      <c r="K37" s="48">
        <f t="shared" si="6"/>
        <v>4458.9723585932243</v>
      </c>
      <c r="L37" s="49"/>
      <c r="M37" s="6">
        <f>IF(J37="","",(K37/J37)/LOOKUP(RIGHT($D$2,3),定数!$A$6:$A$13,定数!$B$6:$B$13))</f>
        <v>0.82573562196170824</v>
      </c>
      <c r="N37" s="44">
        <v>2018</v>
      </c>
      <c r="O37" s="8">
        <v>44023</v>
      </c>
      <c r="P37" s="47">
        <v>130.095</v>
      </c>
      <c r="Q37" s="47"/>
      <c r="R37" s="50">
        <f>IF(P37="","",T37*M37*LOOKUP(RIGHT($D$2,3),定数!$A$6:$A$13,定数!$B$6:$B$13))</f>
        <v>-4458.9723585931588</v>
      </c>
      <c r="S37" s="50"/>
      <c r="T37" s="51">
        <f t="shared" si="7"/>
        <v>-53.999999999999204</v>
      </c>
      <c r="U37" s="51"/>
      <c r="V37" t="str">
        <f t="shared" si="10"/>
        <v/>
      </c>
      <c r="W37">
        <f t="shared" si="2"/>
        <v>2</v>
      </c>
      <c r="X37" s="41">
        <f t="shared" si="8"/>
        <v>153229.29067330674</v>
      </c>
      <c r="Y37" s="42">
        <f t="shared" si="9"/>
        <v>3.000000000000036E-2</v>
      </c>
      <c r="Z37" t="str">
        <f t="shared" si="3"/>
        <v/>
      </c>
      <c r="AA37">
        <f t="shared" si="4"/>
        <v>-4458.9723585931588</v>
      </c>
    </row>
    <row r="38" spans="2:27" x14ac:dyDescent="0.2">
      <c r="B38" s="35">
        <v>30</v>
      </c>
      <c r="C38" s="46">
        <f t="shared" si="0"/>
        <v>144173.43959451432</v>
      </c>
      <c r="D38" s="46"/>
      <c r="E38" s="44">
        <v>2018</v>
      </c>
      <c r="F38" s="8">
        <v>44023</v>
      </c>
      <c r="G38" s="35" t="s">
        <v>4</v>
      </c>
      <c r="H38" s="47">
        <v>130.69499999999999</v>
      </c>
      <c r="I38" s="47"/>
      <c r="J38" s="35">
        <v>64</v>
      </c>
      <c r="K38" s="48">
        <f t="shared" si="6"/>
        <v>4325.2031878354292</v>
      </c>
      <c r="L38" s="49"/>
      <c r="M38" s="6">
        <f>IF(J38="","",(K38/J38)/LOOKUP(RIGHT($D$2,3),定数!$A$6:$A$13,定数!$B$6:$B$13))</f>
        <v>0.67581299809928586</v>
      </c>
      <c r="N38" s="44">
        <v>2018</v>
      </c>
      <c r="O38" s="8">
        <v>44029</v>
      </c>
      <c r="P38" s="47">
        <v>131.982</v>
      </c>
      <c r="Q38" s="47"/>
      <c r="R38" s="50">
        <f>IF(P38="","",T38*M38*LOOKUP(RIGHT($D$2,3),定数!$A$6:$A$13,定数!$B$6:$B$13))</f>
        <v>8697.7132855378495</v>
      </c>
      <c r="S38" s="50"/>
      <c r="T38" s="51">
        <f t="shared" si="7"/>
        <v>128.70000000000061</v>
      </c>
      <c r="U38" s="51"/>
      <c r="V38" t="str">
        <f t="shared" si="10"/>
        <v/>
      </c>
      <c r="W38">
        <f t="shared" si="2"/>
        <v>0</v>
      </c>
      <c r="X38" s="41">
        <f t="shared" si="8"/>
        <v>153229.29067330674</v>
      </c>
      <c r="Y38" s="42">
        <f t="shared" si="9"/>
        <v>5.909999999999993E-2</v>
      </c>
      <c r="Z38">
        <f t="shared" si="3"/>
        <v>8697.7132855378495</v>
      </c>
      <c r="AA38" t="str">
        <f t="shared" si="4"/>
        <v/>
      </c>
    </row>
    <row r="39" spans="2:27" x14ac:dyDescent="0.2">
      <c r="B39" s="35">
        <v>31</v>
      </c>
      <c r="C39" s="46">
        <f t="shared" si="0"/>
        <v>152871.15288005216</v>
      </c>
      <c r="D39" s="46"/>
      <c r="E39" s="44">
        <v>2018</v>
      </c>
      <c r="F39" s="8">
        <v>44025</v>
      </c>
      <c r="G39" s="35" t="s">
        <v>4</v>
      </c>
      <c r="H39" s="47">
        <v>131.30099999999999</v>
      </c>
      <c r="I39" s="47"/>
      <c r="J39" s="35">
        <v>50</v>
      </c>
      <c r="K39" s="48">
        <f t="shared" si="6"/>
        <v>4586.1345864015648</v>
      </c>
      <c r="L39" s="49"/>
      <c r="M39" s="6">
        <f>IF(J39="","",(K39/J39)/LOOKUP(RIGHT($D$2,3),定数!$A$6:$A$13,定数!$B$6:$B$13))</f>
        <v>0.91722691728031291</v>
      </c>
      <c r="N39" s="44">
        <v>2018</v>
      </c>
      <c r="O39" s="8">
        <v>44031</v>
      </c>
      <c r="P39" s="47">
        <v>130.804</v>
      </c>
      <c r="Q39" s="47"/>
      <c r="R39" s="50">
        <f>IF(P39="","",T39*M39*LOOKUP(RIGHT($D$2,3),定数!$A$6:$A$13,定数!$B$6:$B$13))</f>
        <v>-4558.6177788830246</v>
      </c>
      <c r="S39" s="50"/>
      <c r="T39" s="51">
        <f t="shared" si="7"/>
        <v>-49.699999999998568</v>
      </c>
      <c r="U39" s="51"/>
      <c r="V39" t="str">
        <f t="shared" si="10"/>
        <v/>
      </c>
      <c r="W39">
        <f t="shared" si="2"/>
        <v>1</v>
      </c>
      <c r="X39" s="41">
        <f t="shared" si="8"/>
        <v>153229.29067330674</v>
      </c>
      <c r="Y39" s="42">
        <f t="shared" si="9"/>
        <v>2.3372671874997142E-3</v>
      </c>
      <c r="Z39" t="str">
        <f t="shared" si="3"/>
        <v/>
      </c>
      <c r="AA39">
        <f t="shared" si="4"/>
        <v>-4558.6177788830246</v>
      </c>
    </row>
    <row r="40" spans="2:27" x14ac:dyDescent="0.2">
      <c r="B40" s="35">
        <v>32</v>
      </c>
      <c r="C40" s="46">
        <f t="shared" si="0"/>
        <v>148312.53510116914</v>
      </c>
      <c r="D40" s="46"/>
      <c r="E40" s="44">
        <v>2018</v>
      </c>
      <c r="F40" s="8">
        <v>44032</v>
      </c>
      <c r="G40" s="35" t="s">
        <v>3</v>
      </c>
      <c r="H40" s="47">
        <v>130.59700000000001</v>
      </c>
      <c r="I40" s="47"/>
      <c r="J40" s="35">
        <v>61</v>
      </c>
      <c r="K40" s="48">
        <f t="shared" si="6"/>
        <v>4449.3760530350737</v>
      </c>
      <c r="L40" s="49"/>
      <c r="M40" s="6">
        <f>IF(J40="","",(K40/J40)/LOOKUP(RIGHT($D$2,3),定数!$A$6:$A$13,定数!$B$6:$B$13))</f>
        <v>0.72940591033361868</v>
      </c>
      <c r="N40" s="44">
        <v>2018</v>
      </c>
      <c r="O40" s="8">
        <v>44039</v>
      </c>
      <c r="P40" s="87">
        <v>129.35599999999999</v>
      </c>
      <c r="Q40" s="87"/>
      <c r="R40" s="50">
        <f>IF(P40="","",T40*M40*LOOKUP(RIGHT($D$2,3),定数!$A$6:$A$13,定数!$B$6:$B$13))</f>
        <v>9051.9273472403092</v>
      </c>
      <c r="S40" s="50"/>
      <c r="T40" s="51">
        <f t="shared" si="7"/>
        <v>124.10000000000139</v>
      </c>
      <c r="U40" s="51"/>
      <c r="V40" t="str">
        <f t="shared" si="10"/>
        <v/>
      </c>
      <c r="W40">
        <f t="shared" si="2"/>
        <v>0</v>
      </c>
      <c r="X40" s="41">
        <f t="shared" si="8"/>
        <v>153229.29067330674</v>
      </c>
      <c r="Y40" s="42">
        <f t="shared" si="9"/>
        <v>3.2087569879967637E-2</v>
      </c>
      <c r="Z40">
        <f t="shared" si="3"/>
        <v>9051.9273472403092</v>
      </c>
      <c r="AA40" t="str">
        <f t="shared" si="4"/>
        <v/>
      </c>
    </row>
    <row r="41" spans="2:27" x14ac:dyDescent="0.2">
      <c r="B41" s="35">
        <v>33</v>
      </c>
      <c r="C41" s="46">
        <f t="shared" si="0"/>
        <v>157364.46244840944</v>
      </c>
      <c r="D41" s="46"/>
      <c r="E41" s="44">
        <v>2018</v>
      </c>
      <c r="F41" s="8">
        <v>44032</v>
      </c>
      <c r="G41" s="35" t="s">
        <v>3</v>
      </c>
      <c r="H41" s="47">
        <v>130.733</v>
      </c>
      <c r="I41" s="47"/>
      <c r="J41" s="35">
        <v>35</v>
      </c>
      <c r="K41" s="48">
        <f t="shared" si="6"/>
        <v>4720.9338734522826</v>
      </c>
      <c r="L41" s="49"/>
      <c r="M41" s="6">
        <f>IF(J41="","",(K41/J41)/LOOKUP(RIGHT($D$2,3),定数!$A$6:$A$13,定数!$B$6:$B$13))</f>
        <v>1.3488382495577949</v>
      </c>
      <c r="N41" s="44">
        <v>2018</v>
      </c>
      <c r="O41" s="8">
        <v>44035</v>
      </c>
      <c r="P41" s="47">
        <v>130.041</v>
      </c>
      <c r="Q41" s="47"/>
      <c r="R41" s="50">
        <f>IF(P41="","",T41*M41*LOOKUP(RIGHT($D$2,3),定数!$A$6:$A$13,定数!$B$6:$B$13))</f>
        <v>9333.9606869400377</v>
      </c>
      <c r="S41" s="50"/>
      <c r="T41" s="51">
        <f t="shared" si="7"/>
        <v>69.200000000000728</v>
      </c>
      <c r="U41" s="51"/>
      <c r="V41" t="str">
        <f t="shared" si="10"/>
        <v/>
      </c>
      <c r="W41">
        <f t="shared" si="2"/>
        <v>0</v>
      </c>
      <c r="X41" s="41">
        <f t="shared" si="8"/>
        <v>157364.46244840944</v>
      </c>
      <c r="Y41" s="42">
        <f t="shared" si="9"/>
        <v>0</v>
      </c>
      <c r="Z41">
        <f t="shared" si="3"/>
        <v>9333.9606869400377</v>
      </c>
      <c r="AA41" t="str">
        <f t="shared" si="4"/>
        <v/>
      </c>
    </row>
    <row r="42" spans="2:27" x14ac:dyDescent="0.2">
      <c r="B42" s="35">
        <v>34</v>
      </c>
      <c r="C42" s="46">
        <f t="shared" si="0"/>
        <v>166698.42313534947</v>
      </c>
      <c r="D42" s="46"/>
      <c r="E42" s="44">
        <v>2018</v>
      </c>
      <c r="F42" s="8">
        <v>44037</v>
      </c>
      <c r="G42" s="35" t="s">
        <v>3</v>
      </c>
      <c r="H42" s="47">
        <v>129.77199999999999</v>
      </c>
      <c r="I42" s="47"/>
      <c r="J42" s="35">
        <v>35</v>
      </c>
      <c r="K42" s="48">
        <f t="shared" si="6"/>
        <v>5000.9526940604837</v>
      </c>
      <c r="L42" s="49"/>
      <c r="M42" s="6">
        <f>IF(J42="","",(K42/J42)/LOOKUP(RIGHT($D$2,3),定数!$A$6:$A$13,定数!$B$6:$B$13))</f>
        <v>1.428843626874424</v>
      </c>
      <c r="N42" s="44">
        <v>2018</v>
      </c>
      <c r="O42" s="8">
        <v>44037</v>
      </c>
      <c r="P42" s="47">
        <v>130.12</v>
      </c>
      <c r="Q42" s="47"/>
      <c r="R42" s="50">
        <f>IF(P42="","",T42*M42*LOOKUP(RIGHT($D$2,3),定数!$A$6:$A$13,定数!$B$6:$B$13))</f>
        <v>-4972.3758215231837</v>
      </c>
      <c r="S42" s="50"/>
      <c r="T42" s="51">
        <f t="shared" si="7"/>
        <v>-34.800000000001319</v>
      </c>
      <c r="U42" s="51"/>
      <c r="V42" t="str">
        <f t="shared" si="10"/>
        <v/>
      </c>
      <c r="W42">
        <f t="shared" si="2"/>
        <v>1</v>
      </c>
      <c r="X42" s="41">
        <f t="shared" si="8"/>
        <v>166698.42313534947</v>
      </c>
      <c r="Y42" s="42">
        <f t="shared" si="9"/>
        <v>0</v>
      </c>
      <c r="Z42" t="str">
        <f t="shared" si="3"/>
        <v/>
      </c>
      <c r="AA42">
        <f t="shared" si="4"/>
        <v>-4972.3758215231837</v>
      </c>
    </row>
    <row r="43" spans="2:27" x14ac:dyDescent="0.2">
      <c r="B43" s="35">
        <v>35</v>
      </c>
      <c r="C43" s="46">
        <f t="shared" si="0"/>
        <v>161726.04731382628</v>
      </c>
      <c r="D43" s="46"/>
      <c r="E43" s="44">
        <v>2018</v>
      </c>
      <c r="F43" s="8">
        <v>44038</v>
      </c>
      <c r="G43" s="35" t="s">
        <v>3</v>
      </c>
      <c r="H43" s="47">
        <v>129.65100000000001</v>
      </c>
      <c r="I43" s="47"/>
      <c r="J43" s="35">
        <v>47</v>
      </c>
      <c r="K43" s="48">
        <f t="shared" si="6"/>
        <v>4851.7814194147877</v>
      </c>
      <c r="L43" s="49"/>
      <c r="M43" s="6">
        <f>IF(J43="","",(K43/J43)/LOOKUP(RIGHT($D$2,3),定数!$A$6:$A$13,定数!$B$6:$B$13))</f>
        <v>1.0322939190244229</v>
      </c>
      <c r="N43" s="44">
        <v>2018</v>
      </c>
      <c r="O43" s="8">
        <v>44043</v>
      </c>
      <c r="P43" s="47">
        <v>130.119</v>
      </c>
      <c r="Q43" s="47"/>
      <c r="R43" s="50">
        <f>IF(P43="","",T43*M43*LOOKUP(RIGHT($D$2,3),定数!$A$6:$A$13,定数!$B$6:$B$13))</f>
        <v>-4831.1355410341894</v>
      </c>
      <c r="S43" s="50"/>
      <c r="T43" s="51">
        <f t="shared" si="7"/>
        <v>-46.799999999998931</v>
      </c>
      <c r="U43" s="51"/>
      <c r="V43" t="str">
        <f t="shared" si="10"/>
        <v/>
      </c>
      <c r="W43">
        <f t="shared" si="2"/>
        <v>2</v>
      </c>
      <c r="X43" s="41">
        <f t="shared" si="8"/>
        <v>166698.42313534947</v>
      </c>
      <c r="Y43" s="42">
        <f t="shared" si="9"/>
        <v>2.9828571428572648E-2</v>
      </c>
      <c r="Z43" t="str">
        <f t="shared" si="3"/>
        <v/>
      </c>
      <c r="AA43">
        <f t="shared" si="4"/>
        <v>-4831.1355410341894</v>
      </c>
    </row>
    <row r="44" spans="2:27" x14ac:dyDescent="0.2">
      <c r="B44" s="35">
        <v>36</v>
      </c>
      <c r="C44" s="46">
        <f t="shared" si="0"/>
        <v>156894.91177279208</v>
      </c>
      <c r="D44" s="46"/>
      <c r="E44" s="44">
        <v>2018</v>
      </c>
      <c r="F44" s="8">
        <v>44039</v>
      </c>
      <c r="G44" s="35" t="s">
        <v>3</v>
      </c>
      <c r="H44" s="47">
        <v>129.44399999999999</v>
      </c>
      <c r="I44" s="47"/>
      <c r="J44" s="35">
        <v>58</v>
      </c>
      <c r="K44" s="48">
        <f t="shared" si="6"/>
        <v>4706.8473531837626</v>
      </c>
      <c r="L44" s="49"/>
      <c r="M44" s="6">
        <f>IF(J44="","",(K44/J44)/LOOKUP(RIGHT($D$2,3),定数!$A$6:$A$13,定数!$B$6:$B$13))</f>
        <v>0.81152540572133847</v>
      </c>
      <c r="N44" s="44">
        <v>2018</v>
      </c>
      <c r="O44" s="8">
        <v>44042</v>
      </c>
      <c r="P44" s="47">
        <v>130.024</v>
      </c>
      <c r="Q44" s="47"/>
      <c r="R44" s="50">
        <f>IF(P44="","",T44*M44*LOOKUP(RIGHT($D$2,3),定数!$A$6:$A$13,定数!$B$6:$B$13))</f>
        <v>-4706.8473531838645</v>
      </c>
      <c r="S44" s="50"/>
      <c r="T44" s="51">
        <f t="shared" si="7"/>
        <v>-58.000000000001251</v>
      </c>
      <c r="U44" s="51"/>
      <c r="V44" t="str">
        <f t="shared" si="10"/>
        <v/>
      </c>
      <c r="W44">
        <f t="shared" si="2"/>
        <v>3</v>
      </c>
      <c r="X44" s="41">
        <f t="shared" si="8"/>
        <v>166698.42313534947</v>
      </c>
      <c r="Y44" s="42">
        <f t="shared" si="9"/>
        <v>5.8809862613982244E-2</v>
      </c>
      <c r="Z44" t="str">
        <f t="shared" si="3"/>
        <v/>
      </c>
      <c r="AA44">
        <f t="shared" si="4"/>
        <v>-4706.8473531838645</v>
      </c>
    </row>
    <row r="45" spans="2:27" x14ac:dyDescent="0.2">
      <c r="B45" s="35">
        <v>37</v>
      </c>
      <c r="C45" s="46">
        <f t="shared" si="0"/>
        <v>152188.06441960821</v>
      </c>
      <c r="D45" s="46"/>
      <c r="E45" s="44">
        <v>2018</v>
      </c>
      <c r="F45" s="8">
        <v>44043</v>
      </c>
      <c r="G45" s="35" t="s">
        <v>4</v>
      </c>
      <c r="H45" s="93">
        <v>130.405</v>
      </c>
      <c r="I45" s="93"/>
      <c r="J45" s="35">
        <v>71</v>
      </c>
      <c r="K45" s="48">
        <f t="shared" si="6"/>
        <v>4565.6419325882462</v>
      </c>
      <c r="L45" s="49"/>
      <c r="M45" s="6">
        <f>IF(J45="","",(K45/J45)/LOOKUP(RIGHT($D$2,3),定数!$A$6:$A$13,定数!$B$6:$B$13))</f>
        <v>0.64304815951947136</v>
      </c>
      <c r="N45" s="44">
        <v>2018</v>
      </c>
      <c r="O45" s="8">
        <v>44045</v>
      </c>
      <c r="P45" s="47">
        <v>129.691</v>
      </c>
      <c r="Q45" s="47"/>
      <c r="R45" s="50">
        <f>IF(P45="","",T45*M45*LOOKUP(RIGHT($D$2,3),定数!$A$6:$A$13,定数!$B$6:$B$13))</f>
        <v>-4591.3638589690163</v>
      </c>
      <c r="S45" s="50"/>
      <c r="T45" s="51">
        <f t="shared" si="7"/>
        <v>-71.399999999999864</v>
      </c>
      <c r="U45" s="51"/>
      <c r="V45" t="str">
        <f t="shared" si="10"/>
        <v/>
      </c>
      <c r="W45">
        <f t="shared" si="2"/>
        <v>4</v>
      </c>
      <c r="X45" s="41">
        <f t="shared" si="8"/>
        <v>166698.42313534947</v>
      </c>
      <c r="Y45" s="42">
        <f t="shared" si="9"/>
        <v>8.7045566735563407E-2</v>
      </c>
      <c r="Z45" t="str">
        <f t="shared" si="3"/>
        <v/>
      </c>
      <c r="AA45">
        <f t="shared" si="4"/>
        <v>-4591.3638589690163</v>
      </c>
    </row>
    <row r="46" spans="2:27" x14ac:dyDescent="0.2">
      <c r="B46" s="35">
        <v>38</v>
      </c>
      <c r="C46" s="46">
        <f t="shared" si="0"/>
        <v>147596.7005606392</v>
      </c>
      <c r="D46" s="46"/>
      <c r="E46" s="44">
        <v>2018</v>
      </c>
      <c r="F46" s="8">
        <v>44052</v>
      </c>
      <c r="G46" s="35" t="s">
        <v>3</v>
      </c>
      <c r="H46" s="92">
        <v>128.58199999999999</v>
      </c>
      <c r="I46" s="92"/>
      <c r="J46" s="35">
        <v>37</v>
      </c>
      <c r="K46" s="48">
        <f t="shared" si="6"/>
        <v>4427.9010168191762</v>
      </c>
      <c r="L46" s="49"/>
      <c r="M46" s="6">
        <f>IF(J46="","",(K46/J46)/LOOKUP(RIGHT($D$2,3),定数!$A$6:$A$13,定数!$B$6:$B$13))</f>
        <v>1.1967300045457234</v>
      </c>
      <c r="N46" s="44">
        <v>2018</v>
      </c>
      <c r="O46" s="8">
        <v>44052</v>
      </c>
      <c r="P46" s="47">
        <v>128.94900000000001</v>
      </c>
      <c r="Q46" s="47"/>
      <c r="R46" s="50">
        <f>IF(P46="","",T46*M46*LOOKUP(RIGHT($D$2,3),定数!$A$6:$A$13,定数!$B$6:$B$13))</f>
        <v>-4391.9991166830278</v>
      </c>
      <c r="S46" s="50"/>
      <c r="T46" s="51">
        <f t="shared" si="7"/>
        <v>-36.700000000001864</v>
      </c>
      <c r="U46" s="51"/>
      <c r="V46" t="str">
        <f t="shared" si="10"/>
        <v/>
      </c>
      <c r="W46">
        <f t="shared" si="2"/>
        <v>5</v>
      </c>
      <c r="X46" s="41">
        <f t="shared" si="8"/>
        <v>166698.42313534947</v>
      </c>
      <c r="Y46" s="42">
        <f t="shared" si="9"/>
        <v>0.11458850189123126</v>
      </c>
      <c r="Z46" t="str">
        <f t="shared" si="3"/>
        <v/>
      </c>
      <c r="AA46">
        <f t="shared" si="4"/>
        <v>-4391.9991166830278</v>
      </c>
    </row>
    <row r="47" spans="2:27" x14ac:dyDescent="0.2">
      <c r="B47" s="35">
        <v>39</v>
      </c>
      <c r="C47" s="46">
        <f t="shared" si="0"/>
        <v>143204.70144395618</v>
      </c>
      <c r="D47" s="46"/>
      <c r="E47" s="44">
        <v>2018</v>
      </c>
      <c r="F47" s="8">
        <v>44058</v>
      </c>
      <c r="G47" s="35" t="s">
        <v>3</v>
      </c>
      <c r="H47" s="47">
        <v>125.863</v>
      </c>
      <c r="I47" s="47"/>
      <c r="J47" s="35">
        <v>51</v>
      </c>
      <c r="K47" s="48">
        <f t="shared" si="6"/>
        <v>4296.1410433186848</v>
      </c>
      <c r="L47" s="49"/>
      <c r="M47" s="6">
        <f>IF(J47="","",(K47/J47)/LOOKUP(RIGHT($D$2,3),定数!$A$6:$A$13,定数!$B$6:$B$13))</f>
        <v>0.84238059672915389</v>
      </c>
      <c r="N47" s="44">
        <v>2018</v>
      </c>
      <c r="O47" s="8">
        <v>44059</v>
      </c>
      <c r="P47" s="47">
        <v>126.37</v>
      </c>
      <c r="Q47" s="47"/>
      <c r="R47" s="50">
        <f>IF(P47="","",T47*M47*LOOKUP(RIGHT($D$2,3),定数!$A$6:$A$13,定数!$B$6:$B$13))</f>
        <v>-4270.8696254168526</v>
      </c>
      <c r="S47" s="50"/>
      <c r="T47" s="51">
        <f t="shared" si="7"/>
        <v>-50.7000000000005</v>
      </c>
      <c r="U47" s="51"/>
      <c r="V47" t="str">
        <f t="shared" si="10"/>
        <v/>
      </c>
      <c r="W47">
        <f t="shared" si="2"/>
        <v>6</v>
      </c>
      <c r="X47" s="41">
        <f t="shared" si="8"/>
        <v>166698.42313534947</v>
      </c>
      <c r="Y47" s="42">
        <f t="shared" si="9"/>
        <v>0.14093547647009086</v>
      </c>
      <c r="Z47" t="str">
        <f t="shared" si="3"/>
        <v/>
      </c>
      <c r="AA47">
        <f t="shared" si="4"/>
        <v>-4270.8696254168526</v>
      </c>
    </row>
    <row r="48" spans="2:27" x14ac:dyDescent="0.2">
      <c r="B48" s="35">
        <v>40</v>
      </c>
      <c r="C48" s="46">
        <f t="shared" si="0"/>
        <v>138933.83181853933</v>
      </c>
      <c r="D48" s="46"/>
      <c r="E48" s="44">
        <v>2018</v>
      </c>
      <c r="F48" s="8">
        <v>44064</v>
      </c>
      <c r="G48" s="35" t="s">
        <v>4</v>
      </c>
      <c r="H48" s="47">
        <v>126.464</v>
      </c>
      <c r="I48" s="47"/>
      <c r="J48" s="35">
        <v>39</v>
      </c>
      <c r="K48" s="48">
        <f t="shared" si="6"/>
        <v>4168.0149545561799</v>
      </c>
      <c r="L48" s="49"/>
      <c r="M48" s="6">
        <f>IF(J48="","",(K48/J48)/LOOKUP(RIGHT($D$2,3),定数!$A$6:$A$13,定数!$B$6:$B$13))</f>
        <v>1.0687217832195333</v>
      </c>
      <c r="N48" s="44">
        <v>2018</v>
      </c>
      <c r="O48" s="8">
        <v>44064</v>
      </c>
      <c r="P48" s="87">
        <v>127.242</v>
      </c>
      <c r="Q48" s="87"/>
      <c r="R48" s="50">
        <f>IF(P48="","",T48*M48*LOOKUP(RIGHT($D$2,3),定数!$A$6:$A$13,定数!$B$6:$B$13))</f>
        <v>8314.6554734480305</v>
      </c>
      <c r="S48" s="50"/>
      <c r="T48" s="51">
        <f t="shared" si="7"/>
        <v>77.80000000000058</v>
      </c>
      <c r="U48" s="51"/>
      <c r="V48" t="str">
        <f t="shared" si="10"/>
        <v/>
      </c>
      <c r="W48">
        <f t="shared" si="2"/>
        <v>0</v>
      </c>
      <c r="X48" s="41">
        <f t="shared" si="8"/>
        <v>166698.42313534947</v>
      </c>
      <c r="Y48" s="42">
        <f t="shared" si="9"/>
        <v>0.16655581255418894</v>
      </c>
      <c r="Z48">
        <f t="shared" si="3"/>
        <v>8314.6554734480305</v>
      </c>
      <c r="AA48" t="str">
        <f t="shared" si="4"/>
        <v/>
      </c>
    </row>
    <row r="49" spans="2:27" x14ac:dyDescent="0.2">
      <c r="B49" s="35">
        <v>41</v>
      </c>
      <c r="C49" s="46">
        <f t="shared" si="0"/>
        <v>147248.48729198735</v>
      </c>
      <c r="D49" s="46"/>
      <c r="E49" s="44">
        <v>2018</v>
      </c>
      <c r="F49" s="8">
        <v>44064</v>
      </c>
      <c r="G49" s="35" t="s">
        <v>4</v>
      </c>
      <c r="H49" s="47">
        <v>126.73399999999999</v>
      </c>
      <c r="I49" s="47"/>
      <c r="J49" s="35">
        <v>47</v>
      </c>
      <c r="K49" s="48">
        <f t="shared" si="6"/>
        <v>4417.4546187596206</v>
      </c>
      <c r="L49" s="49"/>
      <c r="M49" s="6">
        <f>IF(J49="","",(K49/J49)/LOOKUP(RIGHT($D$2,3),定数!$A$6:$A$13,定数!$B$6:$B$13))</f>
        <v>0.93988396143821717</v>
      </c>
      <c r="N49" s="44">
        <v>2018</v>
      </c>
      <c r="O49" s="8">
        <v>44064</v>
      </c>
      <c r="P49" s="87">
        <v>127.687</v>
      </c>
      <c r="Q49" s="87"/>
      <c r="R49" s="50">
        <f>IF(P49="","",T49*M49*LOOKUP(RIGHT($D$2,3),定数!$A$6:$A$13,定数!$B$6:$B$13))</f>
        <v>8957.0941525062372</v>
      </c>
      <c r="S49" s="50"/>
      <c r="T49" s="51">
        <f t="shared" si="7"/>
        <v>95.300000000000296</v>
      </c>
      <c r="U49" s="51"/>
      <c r="V49" t="str">
        <f t="shared" si="10"/>
        <v/>
      </c>
      <c r="W49">
        <f t="shared" si="2"/>
        <v>0</v>
      </c>
      <c r="X49" s="41">
        <f t="shared" si="8"/>
        <v>166698.42313534947</v>
      </c>
      <c r="Y49" s="42">
        <f t="shared" si="9"/>
        <v>0.11667738349012402</v>
      </c>
      <c r="Z49">
        <f t="shared" si="3"/>
        <v>8957.0941525062372</v>
      </c>
      <c r="AA49" t="str">
        <f t="shared" si="4"/>
        <v/>
      </c>
    </row>
    <row r="50" spans="2:27" x14ac:dyDescent="0.2">
      <c r="B50" s="35">
        <v>42</v>
      </c>
      <c r="C50" s="46">
        <f t="shared" si="0"/>
        <v>156205.58144449358</v>
      </c>
      <c r="D50" s="46"/>
      <c r="E50" s="44">
        <v>2018</v>
      </c>
      <c r="F50" s="8">
        <v>44078</v>
      </c>
      <c r="G50" s="35" t="s">
        <v>3</v>
      </c>
      <c r="H50" s="47">
        <v>128.74600000000001</v>
      </c>
      <c r="I50" s="47"/>
      <c r="J50" s="35">
        <v>36</v>
      </c>
      <c r="K50" s="48">
        <f t="shared" si="6"/>
        <v>4686.1674433348071</v>
      </c>
      <c r="L50" s="49"/>
      <c r="M50" s="6">
        <f>IF(J50="","",(K50/J50)/LOOKUP(RIGHT($D$2,3),定数!$A$6:$A$13,定数!$B$6:$B$13))</f>
        <v>1.3017131787041132</v>
      </c>
      <c r="N50" s="44">
        <v>2018</v>
      </c>
      <c r="O50" s="8">
        <v>44078</v>
      </c>
      <c r="P50" s="47">
        <v>129.108</v>
      </c>
      <c r="Q50" s="47"/>
      <c r="R50" s="50">
        <f>IF(P50="","",T50*M50*LOOKUP(RIGHT($D$2,3),定数!$A$6:$A$13,定数!$B$6:$B$13))</f>
        <v>-4712.2017069088215</v>
      </c>
      <c r="S50" s="50"/>
      <c r="T50" s="51">
        <f t="shared" si="7"/>
        <v>-36.199999999999477</v>
      </c>
      <c r="U50" s="51"/>
      <c r="V50" t="str">
        <f t="shared" si="10"/>
        <v/>
      </c>
      <c r="W50">
        <f t="shared" si="2"/>
        <v>1</v>
      </c>
      <c r="X50" s="41">
        <f t="shared" si="8"/>
        <v>166698.42313534947</v>
      </c>
      <c r="Y50" s="42">
        <f t="shared" si="9"/>
        <v>6.2945056668810229E-2</v>
      </c>
      <c r="Z50" t="str">
        <f t="shared" si="3"/>
        <v/>
      </c>
      <c r="AA50">
        <f t="shared" si="4"/>
        <v>-4712.2017069088215</v>
      </c>
    </row>
    <row r="51" spans="2:27" x14ac:dyDescent="0.2">
      <c r="B51" s="35">
        <v>43</v>
      </c>
      <c r="C51" s="46">
        <f t="shared" si="0"/>
        <v>151493.37973758476</v>
      </c>
      <c r="D51" s="46"/>
      <c r="E51" s="44">
        <v>2018</v>
      </c>
      <c r="F51" s="8">
        <v>128.41300000000001</v>
      </c>
      <c r="G51" s="35" t="s">
        <v>3</v>
      </c>
      <c r="H51" s="47">
        <v>128.41300000000001</v>
      </c>
      <c r="I51" s="47"/>
      <c r="J51" s="35">
        <v>69</v>
      </c>
      <c r="K51" s="48">
        <f t="shared" si="6"/>
        <v>4544.8013921275424</v>
      </c>
      <c r="L51" s="49"/>
      <c r="M51" s="6">
        <f>IF(J51="","",(K51/J51)/LOOKUP(RIGHT($D$2,3),定数!$A$6:$A$13,定数!$B$6:$B$13))</f>
        <v>0.65866686842428157</v>
      </c>
      <c r="N51" s="44">
        <v>2018</v>
      </c>
      <c r="O51" s="8">
        <v>44085</v>
      </c>
      <c r="P51" s="47">
        <v>129.10300000000001</v>
      </c>
      <c r="Q51" s="47"/>
      <c r="R51" s="50">
        <f>IF(P51="","",T51*M51*LOOKUP(RIGHT($D$2,3),定数!$A$6:$A$13,定数!$B$6:$B$13))</f>
        <v>-4544.8013921275278</v>
      </c>
      <c r="S51" s="50"/>
      <c r="T51" s="51">
        <f t="shared" si="7"/>
        <v>-68.999999999999773</v>
      </c>
      <c r="U51" s="51"/>
      <c r="V51" t="str">
        <f t="shared" si="10"/>
        <v/>
      </c>
      <c r="W51">
        <f t="shared" si="2"/>
        <v>2</v>
      </c>
      <c r="X51" s="41">
        <f t="shared" si="8"/>
        <v>166698.42313534947</v>
      </c>
      <c r="Y51" s="42">
        <f t="shared" si="9"/>
        <v>9.1212880792634121E-2</v>
      </c>
      <c r="Z51" t="str">
        <f t="shared" si="3"/>
        <v/>
      </c>
      <c r="AA51">
        <f t="shared" si="4"/>
        <v>-4544.8013921275278</v>
      </c>
    </row>
    <row r="52" spans="2:27" x14ac:dyDescent="0.2">
      <c r="B52" s="35">
        <v>44</v>
      </c>
      <c r="C52" s="46">
        <f t="shared" si="0"/>
        <v>146948.57834545724</v>
      </c>
      <c r="D52" s="46"/>
      <c r="E52" s="44">
        <v>2018</v>
      </c>
      <c r="F52" s="8">
        <v>44085</v>
      </c>
      <c r="G52" s="35" t="s">
        <v>4</v>
      </c>
      <c r="H52" s="92">
        <v>129.21899999999999</v>
      </c>
      <c r="I52" s="92"/>
      <c r="J52" s="35">
        <v>43</v>
      </c>
      <c r="K52" s="48">
        <f t="shared" si="6"/>
        <v>4408.4573503637166</v>
      </c>
      <c r="L52" s="49"/>
      <c r="M52" s="6">
        <f>IF(J52="","",(K52/J52)/LOOKUP(RIGHT($D$2,3),定数!$A$6:$A$13,定数!$B$6:$B$13))</f>
        <v>1.025222639619469</v>
      </c>
      <c r="N52" s="44">
        <v>2018</v>
      </c>
      <c r="O52" s="8">
        <v>44085</v>
      </c>
      <c r="P52" s="47">
        <v>128.79300000000001</v>
      </c>
      <c r="Q52" s="47"/>
      <c r="R52" s="50">
        <f>IF(P52="","",T52*M52*LOOKUP(RIGHT($D$2,3),定数!$A$6:$A$13,定数!$B$6:$B$13))</f>
        <v>-4367.4484447788127</v>
      </c>
      <c r="S52" s="50"/>
      <c r="T52" s="51">
        <f t="shared" si="7"/>
        <v>-42.599999999998772</v>
      </c>
      <c r="U52" s="51"/>
      <c r="V52" t="str">
        <f t="shared" si="10"/>
        <v/>
      </c>
      <c r="W52">
        <f t="shared" si="2"/>
        <v>3</v>
      </c>
      <c r="X52" s="41">
        <f t="shared" si="8"/>
        <v>166698.42313534947</v>
      </c>
      <c r="Y52" s="42">
        <f t="shared" si="9"/>
        <v>0.11847649436885499</v>
      </c>
      <c r="Z52" t="str">
        <f t="shared" si="3"/>
        <v/>
      </c>
      <c r="AA52">
        <f t="shared" si="4"/>
        <v>-4367.4484447788127</v>
      </c>
    </row>
    <row r="53" spans="2:27" x14ac:dyDescent="0.2">
      <c r="B53" s="35">
        <v>45</v>
      </c>
      <c r="C53" s="46">
        <f t="shared" si="0"/>
        <v>142581.12990067841</v>
      </c>
      <c r="D53" s="46"/>
      <c r="E53" s="44">
        <v>2018</v>
      </c>
      <c r="F53" s="8">
        <v>44087</v>
      </c>
      <c r="G53" s="35" t="s">
        <v>4</v>
      </c>
      <c r="H53" s="47">
        <v>129.80799999999999</v>
      </c>
      <c r="I53" s="47"/>
      <c r="J53" s="35">
        <v>87</v>
      </c>
      <c r="K53" s="48">
        <f t="shared" si="6"/>
        <v>4277.4338970203526</v>
      </c>
      <c r="L53" s="49"/>
      <c r="M53" s="6">
        <f>IF(J53="","",(K53/J53)/LOOKUP(RIGHT($D$2,3),定数!$A$6:$A$13,定数!$B$6:$B$13))</f>
        <v>0.49165906862302905</v>
      </c>
      <c r="N53" s="44">
        <v>2018</v>
      </c>
      <c r="O53" s="8">
        <v>44093</v>
      </c>
      <c r="P53" s="87">
        <v>131.55000000000001</v>
      </c>
      <c r="Q53" s="87"/>
      <c r="R53" s="50">
        <f>IF(P53="","",T53*M53*LOOKUP(RIGHT($D$2,3),定数!$A$6:$A$13,定数!$B$6:$B$13))</f>
        <v>8564.7009754132578</v>
      </c>
      <c r="S53" s="50"/>
      <c r="T53" s="51">
        <f t="shared" si="7"/>
        <v>174.20000000000186</v>
      </c>
      <c r="U53" s="51"/>
      <c r="V53" t="str">
        <f t="shared" si="10"/>
        <v/>
      </c>
      <c r="W53">
        <f t="shared" si="2"/>
        <v>0</v>
      </c>
      <c r="X53" s="41">
        <f t="shared" si="8"/>
        <v>166698.42313534947</v>
      </c>
      <c r="Y53" s="42">
        <f t="shared" si="9"/>
        <v>0.14467619297807766</v>
      </c>
      <c r="Z53">
        <f t="shared" si="3"/>
        <v>8564.7009754132578</v>
      </c>
      <c r="AA53" t="str">
        <f t="shared" si="4"/>
        <v/>
      </c>
    </row>
    <row r="54" spans="2:27" x14ac:dyDescent="0.2">
      <c r="B54" s="35">
        <v>46</v>
      </c>
      <c r="C54" s="46">
        <f t="shared" si="0"/>
        <v>151145.83087609167</v>
      </c>
      <c r="D54" s="46"/>
      <c r="E54" s="44">
        <v>2018</v>
      </c>
      <c r="F54" s="8">
        <v>44087</v>
      </c>
      <c r="G54" s="35" t="s">
        <v>4</v>
      </c>
      <c r="H54" s="47">
        <v>129.65</v>
      </c>
      <c r="I54" s="47"/>
      <c r="J54" s="35">
        <v>40</v>
      </c>
      <c r="K54" s="48">
        <f t="shared" si="6"/>
        <v>4534.3749262827496</v>
      </c>
      <c r="L54" s="49"/>
      <c r="M54" s="6">
        <f>IF(J54="","",(K54/J54)/LOOKUP(RIGHT($D$2,3),定数!$A$6:$A$13,定数!$B$6:$B$13))</f>
        <v>1.1335937315706874</v>
      </c>
      <c r="N54" s="44">
        <v>2018</v>
      </c>
      <c r="O54" s="8">
        <v>44087</v>
      </c>
      <c r="P54" s="87">
        <v>130.46600000000001</v>
      </c>
      <c r="Q54" s="87"/>
      <c r="R54" s="50">
        <f>IF(P54="","",T54*M54*LOOKUP(RIGHT($D$2,3),定数!$A$6:$A$13,定数!$B$6:$B$13))</f>
        <v>9250.1248496168373</v>
      </c>
      <c r="S54" s="50"/>
      <c r="T54" s="51">
        <f t="shared" si="7"/>
        <v>81.60000000000025</v>
      </c>
      <c r="U54" s="51"/>
      <c r="V54" t="str">
        <f t="shared" si="10"/>
        <v/>
      </c>
      <c r="W54">
        <f t="shared" si="2"/>
        <v>0</v>
      </c>
      <c r="X54" s="41">
        <f t="shared" si="8"/>
        <v>166698.42313534947</v>
      </c>
      <c r="Y54" s="42">
        <f t="shared" si="9"/>
        <v>9.3297776708001545E-2</v>
      </c>
      <c r="Z54">
        <f t="shared" si="3"/>
        <v>9250.1248496168373</v>
      </c>
      <c r="AA54" t="str">
        <f t="shared" si="4"/>
        <v/>
      </c>
    </row>
    <row r="55" spans="2:27" x14ac:dyDescent="0.2">
      <c r="B55" s="35">
        <v>47</v>
      </c>
      <c r="C55" s="46">
        <f t="shared" si="0"/>
        <v>160395.95572570851</v>
      </c>
      <c r="D55" s="46"/>
      <c r="E55" s="44">
        <v>2018</v>
      </c>
      <c r="F55" s="8">
        <v>44092</v>
      </c>
      <c r="G55" s="35" t="s">
        <v>4</v>
      </c>
      <c r="H55" s="47">
        <v>131.02600000000001</v>
      </c>
      <c r="I55" s="47"/>
      <c r="J55" s="35">
        <v>73</v>
      </c>
      <c r="K55" s="48">
        <f t="shared" si="6"/>
        <v>4811.8786717712555</v>
      </c>
      <c r="L55" s="49"/>
      <c r="M55" s="6">
        <f>IF(J55="","",(K55/J55)/LOOKUP(RIGHT($D$2,3),定数!$A$6:$A$13,定数!$B$6:$B$13))</f>
        <v>0.65916146188647329</v>
      </c>
      <c r="N55" s="44">
        <v>2018</v>
      </c>
      <c r="O55" s="8">
        <v>44094</v>
      </c>
      <c r="P55" s="47">
        <v>132.482</v>
      </c>
      <c r="Q55" s="47"/>
      <c r="R55" s="50">
        <f>IF(P55="","",T55*M55*LOOKUP(RIGHT($D$2,3),定数!$A$6:$A$13,定数!$B$6:$B$13))</f>
        <v>9597.3908850669777</v>
      </c>
      <c r="S55" s="50"/>
      <c r="T55" s="51">
        <f t="shared" si="7"/>
        <v>145.59999999999889</v>
      </c>
      <c r="U55" s="51"/>
      <c r="V55" t="str">
        <f t="shared" si="10"/>
        <v/>
      </c>
      <c r="W55">
        <f t="shared" si="2"/>
        <v>0</v>
      </c>
      <c r="X55" s="41">
        <f t="shared" si="8"/>
        <v>166698.42313534947</v>
      </c>
      <c r="Y55" s="42">
        <f t="shared" si="9"/>
        <v>3.7807600642531081E-2</v>
      </c>
      <c r="Z55">
        <f t="shared" si="3"/>
        <v>9597.3908850669777</v>
      </c>
      <c r="AA55" t="str">
        <f t="shared" si="4"/>
        <v/>
      </c>
    </row>
    <row r="56" spans="2:27" x14ac:dyDescent="0.2">
      <c r="B56" s="35">
        <v>48</v>
      </c>
      <c r="C56" s="46">
        <f t="shared" si="0"/>
        <v>169993.34661077548</v>
      </c>
      <c r="D56" s="46"/>
      <c r="E56" s="44">
        <v>2018</v>
      </c>
      <c r="F56" s="8">
        <v>44092</v>
      </c>
      <c r="G56" s="35" t="s">
        <v>4</v>
      </c>
      <c r="H56" s="47">
        <v>131.47900000000001</v>
      </c>
      <c r="I56" s="47"/>
      <c r="J56" s="35">
        <v>81</v>
      </c>
      <c r="K56" s="48">
        <f t="shared" si="6"/>
        <v>5099.8003983232638</v>
      </c>
      <c r="L56" s="49"/>
      <c r="M56" s="6">
        <f>IF(J56="","",(K56/J56)/LOOKUP(RIGHT($D$2,3),定数!$A$6:$A$13,定数!$B$6:$B$13))</f>
        <v>0.62960498744731652</v>
      </c>
      <c r="N56" s="44">
        <v>2018</v>
      </c>
      <c r="O56" s="8">
        <v>44095</v>
      </c>
      <c r="P56" s="47">
        <v>133.10499999999999</v>
      </c>
      <c r="Q56" s="47"/>
      <c r="R56" s="50">
        <f>IF(P56="","",T56*M56*LOOKUP(RIGHT($D$2,3),定数!$A$6:$A$13,定数!$B$6:$B$13))</f>
        <v>10237.377095893218</v>
      </c>
      <c r="S56" s="50"/>
      <c r="T56" s="51">
        <f t="shared" si="7"/>
        <v>162.59999999999764</v>
      </c>
      <c r="U56" s="51"/>
      <c r="V56" t="str">
        <f t="shared" si="10"/>
        <v/>
      </c>
      <c r="W56">
        <f t="shared" si="2"/>
        <v>0</v>
      </c>
      <c r="X56" s="41">
        <f t="shared" si="8"/>
        <v>169993.34661077548</v>
      </c>
      <c r="Y56" s="42">
        <f t="shared" si="9"/>
        <v>0</v>
      </c>
      <c r="Z56">
        <f t="shared" si="3"/>
        <v>10237.377095893218</v>
      </c>
      <c r="AA56" t="str">
        <f t="shared" si="4"/>
        <v/>
      </c>
    </row>
    <row r="57" spans="2:27" x14ac:dyDescent="0.2">
      <c r="B57" s="35">
        <v>49</v>
      </c>
      <c r="C57" s="46">
        <f t="shared" si="0"/>
        <v>180230.72370666871</v>
      </c>
      <c r="D57" s="46"/>
      <c r="E57" s="44">
        <v>2018</v>
      </c>
      <c r="F57" s="8">
        <v>44093</v>
      </c>
      <c r="G57" s="35" t="s">
        <v>4</v>
      </c>
      <c r="H57" s="47">
        <v>131.25399999999999</v>
      </c>
      <c r="I57" s="47"/>
      <c r="J57" s="35">
        <v>34</v>
      </c>
      <c r="K57" s="48">
        <f t="shared" si="6"/>
        <v>5406.9217112000606</v>
      </c>
      <c r="L57" s="49"/>
      <c r="M57" s="6">
        <f>IF(J57="","",(K57/J57)/LOOKUP(RIGHT($D$2,3),定数!$A$6:$A$13,定数!$B$6:$B$13))</f>
        <v>1.5902710915294296</v>
      </c>
      <c r="N57" s="44">
        <v>2018</v>
      </c>
      <c r="O57" s="8">
        <v>44093</v>
      </c>
      <c r="P57" s="47">
        <v>130.91300000000001</v>
      </c>
      <c r="Q57" s="47"/>
      <c r="R57" s="50">
        <f>IF(P57="","",T57*M57*LOOKUP(RIGHT($D$2,3),定数!$A$6:$A$13,定数!$B$6:$B$13))</f>
        <v>-5422.8244221150335</v>
      </c>
      <c r="S57" s="50"/>
      <c r="T57" s="51">
        <f t="shared" si="7"/>
        <v>-34.099999999997976</v>
      </c>
      <c r="U57" s="51"/>
      <c r="V57" t="str">
        <f t="shared" si="10"/>
        <v/>
      </c>
      <c r="W57">
        <f t="shared" si="2"/>
        <v>1</v>
      </c>
      <c r="X57" s="41">
        <f t="shared" si="8"/>
        <v>180230.72370666871</v>
      </c>
      <c r="Y57" s="42">
        <f t="shared" si="9"/>
        <v>0</v>
      </c>
      <c r="Z57" t="str">
        <f t="shared" si="3"/>
        <v/>
      </c>
      <c r="AA57">
        <f t="shared" si="4"/>
        <v>-5422.8244221150335</v>
      </c>
    </row>
    <row r="58" spans="2:27" x14ac:dyDescent="0.2">
      <c r="B58" s="35">
        <v>50</v>
      </c>
      <c r="C58" s="46">
        <f t="shared" si="0"/>
        <v>174807.89928455368</v>
      </c>
      <c r="D58" s="46"/>
      <c r="E58" s="44">
        <v>2018</v>
      </c>
      <c r="F58" s="8">
        <v>44094</v>
      </c>
      <c r="G58" s="35" t="s">
        <v>4</v>
      </c>
      <c r="H58" s="47">
        <v>131.47999999999999</v>
      </c>
      <c r="I58" s="47"/>
      <c r="J58" s="35">
        <v>57</v>
      </c>
      <c r="K58" s="48">
        <f t="shared" si="6"/>
        <v>5244.23697853661</v>
      </c>
      <c r="L58" s="49"/>
      <c r="M58" s="6">
        <f>IF(J58="","",(K58/J58)/LOOKUP(RIGHT($D$2,3),定数!$A$6:$A$13,定数!$B$6:$B$13))</f>
        <v>0.92004157518186136</v>
      </c>
      <c r="N58" s="44">
        <v>2018</v>
      </c>
      <c r="O58" s="8">
        <v>44095</v>
      </c>
      <c r="P58" s="47">
        <v>132.62200000000001</v>
      </c>
      <c r="Q58" s="47"/>
      <c r="R58" s="50">
        <f>IF(P58="","",T58*M58*LOOKUP(RIGHT($D$2,3),定数!$A$6:$A$13,定数!$B$6:$B$13))</f>
        <v>10506.874788577081</v>
      </c>
      <c r="S58" s="50"/>
      <c r="T58" s="51">
        <f t="shared" si="7"/>
        <v>114.20000000000243</v>
      </c>
      <c r="U58" s="51"/>
      <c r="V58" t="str">
        <f t="shared" si="10"/>
        <v/>
      </c>
      <c r="W58">
        <f t="shared" si="2"/>
        <v>0</v>
      </c>
      <c r="X58" s="41">
        <f t="shared" si="8"/>
        <v>180230.72370666871</v>
      </c>
      <c r="Y58" s="42">
        <f t="shared" si="9"/>
        <v>3.008823529411575E-2</v>
      </c>
      <c r="Z58">
        <f t="shared" si="3"/>
        <v>10506.874788577081</v>
      </c>
      <c r="AA58" t="str">
        <f t="shared" si="4"/>
        <v/>
      </c>
    </row>
    <row r="59" spans="2:27" x14ac:dyDescent="0.2">
      <c r="B59" s="35">
        <v>51</v>
      </c>
      <c r="C59" s="46">
        <f t="shared" si="0"/>
        <v>185314.77407313077</v>
      </c>
      <c r="D59" s="46"/>
      <c r="E59" s="45">
        <v>2018</v>
      </c>
      <c r="F59" s="8">
        <v>44098</v>
      </c>
      <c r="G59" s="35" t="s">
        <v>4</v>
      </c>
      <c r="H59" s="47">
        <v>132.595</v>
      </c>
      <c r="I59" s="47"/>
      <c r="J59" s="35">
        <v>70</v>
      </c>
      <c r="K59" s="48">
        <f t="shared" si="6"/>
        <v>5559.4432221939232</v>
      </c>
      <c r="L59" s="49"/>
      <c r="M59" s="6">
        <f>IF(J59="","",(K59/J59)/LOOKUP(RIGHT($D$2,3),定数!$A$6:$A$13,定数!$B$6:$B$13))</f>
        <v>0.7942061745991319</v>
      </c>
      <c r="N59" s="45">
        <v>2018</v>
      </c>
      <c r="O59" s="8">
        <v>44101</v>
      </c>
      <c r="P59" s="47">
        <v>131.90199999999999</v>
      </c>
      <c r="Q59" s="47"/>
      <c r="R59" s="50">
        <f>IF(P59="","",T59*M59*LOOKUP(RIGHT($D$2,3),定数!$A$6:$A$13,定数!$B$6:$B$13))</f>
        <v>-5503.8487899720803</v>
      </c>
      <c r="S59" s="50"/>
      <c r="T59" s="51">
        <f t="shared" si="7"/>
        <v>-69.300000000001205</v>
      </c>
      <c r="U59" s="51"/>
      <c r="V59" t="str">
        <f t="shared" si="10"/>
        <v/>
      </c>
      <c r="W59">
        <f t="shared" si="2"/>
        <v>1</v>
      </c>
      <c r="X59" s="41">
        <f t="shared" si="8"/>
        <v>185314.77407313077</v>
      </c>
      <c r="Y59" s="42">
        <f t="shared" si="9"/>
        <v>0</v>
      </c>
      <c r="Z59" t="str">
        <f t="shared" si="3"/>
        <v/>
      </c>
      <c r="AA59">
        <f t="shared" si="4"/>
        <v>-5503.8487899720803</v>
      </c>
    </row>
    <row r="60" spans="2:27" x14ac:dyDescent="0.2">
      <c r="B60" s="35">
        <v>52</v>
      </c>
      <c r="C60" s="46">
        <f t="shared" si="0"/>
        <v>179810.92528315869</v>
      </c>
      <c r="D60" s="46"/>
      <c r="E60" s="45">
        <v>2018</v>
      </c>
      <c r="F60" s="8">
        <v>44099</v>
      </c>
      <c r="G60" s="35" t="s">
        <v>4</v>
      </c>
      <c r="H60" s="47">
        <v>132.78700000000001</v>
      </c>
      <c r="I60" s="47"/>
      <c r="J60" s="35">
        <v>36</v>
      </c>
      <c r="K60" s="48">
        <f t="shared" si="6"/>
        <v>5394.3277584947609</v>
      </c>
      <c r="L60" s="49"/>
      <c r="M60" s="6">
        <f>IF(J60="","",(K60/J60)/LOOKUP(RIGHT($D$2,3),定数!$A$6:$A$13,定数!$B$6:$B$13))</f>
        <v>1.4984243773596557</v>
      </c>
      <c r="N60" s="45">
        <v>2018</v>
      </c>
      <c r="O60" s="8">
        <v>44100</v>
      </c>
      <c r="P60" s="47">
        <v>132.42500000000001</v>
      </c>
      <c r="Q60" s="47"/>
      <c r="R60" s="50">
        <f>IF(P60="","",T60*M60*LOOKUP(RIGHT($D$2,3),定数!$A$6:$A$13,定数!$B$6:$B$13))</f>
        <v>-5424.2962460418748</v>
      </c>
      <c r="S60" s="50"/>
      <c r="T60" s="51">
        <f t="shared" si="7"/>
        <v>-36.199999999999477</v>
      </c>
      <c r="U60" s="51"/>
      <c r="V60" t="str">
        <f t="shared" si="10"/>
        <v/>
      </c>
      <c r="W60">
        <f t="shared" si="2"/>
        <v>2</v>
      </c>
      <c r="X60" s="41">
        <f t="shared" si="8"/>
        <v>185314.77407313077</v>
      </c>
      <c r="Y60" s="42">
        <f t="shared" si="9"/>
        <v>2.9700000000000504E-2</v>
      </c>
      <c r="Z60" t="str">
        <f t="shared" si="3"/>
        <v/>
      </c>
      <c r="AA60">
        <f t="shared" si="4"/>
        <v>-5424.2962460418748</v>
      </c>
    </row>
    <row r="61" spans="2:27" x14ac:dyDescent="0.2">
      <c r="B61" s="35">
        <v>53</v>
      </c>
      <c r="C61" s="46">
        <f t="shared" si="0"/>
        <v>174386.62903711683</v>
      </c>
      <c r="D61" s="46"/>
      <c r="E61" s="45">
        <v>2018</v>
      </c>
      <c r="F61" s="8">
        <v>44099</v>
      </c>
      <c r="G61" s="35" t="s">
        <v>4</v>
      </c>
      <c r="H61" s="47">
        <v>132.964</v>
      </c>
      <c r="I61" s="47"/>
      <c r="J61" s="35">
        <v>60</v>
      </c>
      <c r="K61" s="48">
        <f t="shared" si="6"/>
        <v>5231.5988711135051</v>
      </c>
      <c r="L61" s="49"/>
      <c r="M61" s="6">
        <f>IF(J61="","",(K61/J61)/LOOKUP(RIGHT($D$2,3),定数!$A$6:$A$13,定数!$B$6:$B$13))</f>
        <v>0.87193314518558429</v>
      </c>
      <c r="N61" s="45">
        <v>2018</v>
      </c>
      <c r="O61" s="8">
        <v>44100</v>
      </c>
      <c r="P61" s="47">
        <v>132.36699999999999</v>
      </c>
      <c r="Q61" s="47"/>
      <c r="R61" s="50">
        <f>IF(P61="","",T61*M61*LOOKUP(RIGHT($D$2,3),定数!$A$6:$A$13,定数!$B$6:$B$13))</f>
        <v>-5205.4408767580117</v>
      </c>
      <c r="S61" s="50"/>
      <c r="T61" s="51">
        <f t="shared" si="7"/>
        <v>-59.700000000000841</v>
      </c>
      <c r="U61" s="51"/>
      <c r="V61" t="str">
        <f t="shared" si="10"/>
        <v/>
      </c>
      <c r="W61">
        <f t="shared" si="2"/>
        <v>3</v>
      </c>
      <c r="X61" s="41">
        <f t="shared" si="8"/>
        <v>185314.77407313077</v>
      </c>
      <c r="Y61" s="42">
        <f t="shared" si="9"/>
        <v>5.8970716666666645E-2</v>
      </c>
      <c r="Z61" t="str">
        <f t="shared" si="3"/>
        <v/>
      </c>
      <c r="AA61">
        <f t="shared" si="4"/>
        <v>-5205.4408767580117</v>
      </c>
    </row>
    <row r="62" spans="2:27" x14ac:dyDescent="0.2">
      <c r="B62" s="35">
        <v>54</v>
      </c>
      <c r="C62" s="46">
        <f t="shared" si="0"/>
        <v>169181.18816035881</v>
      </c>
      <c r="D62" s="46"/>
      <c r="E62" s="45">
        <v>2018</v>
      </c>
      <c r="F62" s="8">
        <v>44101</v>
      </c>
      <c r="G62" s="35" t="s">
        <v>3</v>
      </c>
      <c r="H62" s="92">
        <v>132.23099999999999</v>
      </c>
      <c r="I62" s="92"/>
      <c r="J62" s="35">
        <v>88</v>
      </c>
      <c r="K62" s="48">
        <f t="shared" si="6"/>
        <v>5075.4356448107637</v>
      </c>
      <c r="L62" s="49"/>
      <c r="M62" s="6">
        <f>IF(J62="","",(K62/J62)/LOOKUP(RIGHT($D$2,3),定数!$A$6:$A$13,定数!$B$6:$B$13))</f>
        <v>0.57675405054667772</v>
      </c>
      <c r="N62" s="45">
        <v>2018</v>
      </c>
      <c r="O62" s="8">
        <v>44112</v>
      </c>
      <c r="P62" s="87">
        <v>130.452</v>
      </c>
      <c r="Q62" s="87"/>
      <c r="R62" s="50">
        <f>IF(P62="","",T62*M62*LOOKUP(RIGHT($D$2,3),定数!$A$6:$A$13,定数!$B$6:$B$13))</f>
        <v>10260.454559225376</v>
      </c>
      <c r="S62" s="50"/>
      <c r="T62" s="51">
        <f t="shared" si="7"/>
        <v>177.89999999999964</v>
      </c>
      <c r="U62" s="51"/>
      <c r="V62" t="str">
        <f t="shared" si="10"/>
        <v/>
      </c>
      <c r="W62">
        <f t="shared" si="2"/>
        <v>0</v>
      </c>
      <c r="X62" s="41">
        <f t="shared" si="8"/>
        <v>185314.77407313077</v>
      </c>
      <c r="Y62" s="42">
        <f t="shared" si="9"/>
        <v>8.706044077416708E-2</v>
      </c>
      <c r="Z62">
        <f t="shared" si="3"/>
        <v>10260.454559225376</v>
      </c>
      <c r="AA62" t="str">
        <f t="shared" si="4"/>
        <v/>
      </c>
    </row>
    <row r="63" spans="2:27" x14ac:dyDescent="0.2">
      <c r="B63" s="35">
        <v>55</v>
      </c>
      <c r="C63" s="46">
        <f t="shared" si="0"/>
        <v>179441.6427195842</v>
      </c>
      <c r="D63" s="46"/>
      <c r="E63" s="45">
        <v>2018</v>
      </c>
      <c r="F63" s="8">
        <v>44102</v>
      </c>
      <c r="G63" s="35" t="s">
        <v>3</v>
      </c>
      <c r="H63" s="47">
        <v>131.637</v>
      </c>
      <c r="I63" s="47"/>
      <c r="J63" s="35">
        <v>67</v>
      </c>
      <c r="K63" s="48">
        <f t="shared" si="6"/>
        <v>5383.2492815875257</v>
      </c>
      <c r="L63" s="49"/>
      <c r="M63" s="6">
        <f>IF(J63="","",(K63/J63)/LOOKUP(RIGHT($D$2,3),定数!$A$6:$A$13,定数!$B$6:$B$13))</f>
        <v>0.80347004202798888</v>
      </c>
      <c r="N63" s="45">
        <v>2018</v>
      </c>
      <c r="O63" s="8">
        <v>44105</v>
      </c>
      <c r="P63" s="47">
        <v>132.30600000000001</v>
      </c>
      <c r="Q63" s="47"/>
      <c r="R63" s="50">
        <f>IF(P63="","",T63*M63*LOOKUP(RIGHT($D$2,3),定数!$A$6:$A$13,定数!$B$6:$B$13))</f>
        <v>-5375.2145811673354</v>
      </c>
      <c r="S63" s="50"/>
      <c r="T63" s="51">
        <f t="shared" si="7"/>
        <v>-66.900000000001114</v>
      </c>
      <c r="U63" s="51"/>
      <c r="V63" t="str">
        <f t="shared" si="10"/>
        <v/>
      </c>
      <c r="W63">
        <f t="shared" si="2"/>
        <v>1</v>
      </c>
      <c r="X63" s="41">
        <f t="shared" si="8"/>
        <v>185314.77407313077</v>
      </c>
      <c r="Y63" s="42">
        <f t="shared" si="9"/>
        <v>3.1692731369755034E-2</v>
      </c>
      <c r="Z63" t="str">
        <f t="shared" si="3"/>
        <v/>
      </c>
      <c r="AA63">
        <f t="shared" si="4"/>
        <v>-5375.2145811673354</v>
      </c>
    </row>
    <row r="64" spans="2:27" x14ac:dyDescent="0.2">
      <c r="B64" s="35">
        <v>56</v>
      </c>
      <c r="C64" s="46">
        <f t="shared" si="0"/>
        <v>174066.42813841687</v>
      </c>
      <c r="D64" s="46"/>
      <c r="E64" s="45">
        <v>2018</v>
      </c>
      <c r="F64" s="8">
        <v>44108</v>
      </c>
      <c r="G64" s="35" t="s">
        <v>3</v>
      </c>
      <c r="H64" s="47">
        <v>130.75299999999999</v>
      </c>
      <c r="I64" s="47"/>
      <c r="J64" s="35">
        <v>88</v>
      </c>
      <c r="K64" s="48">
        <f t="shared" si="6"/>
        <v>5221.9928441525062</v>
      </c>
      <c r="L64" s="49"/>
      <c r="M64" s="6">
        <f>IF(J64="","",(K64/J64)/LOOKUP(RIGHT($D$2,3),定数!$A$6:$A$13,定数!$B$6:$B$13))</f>
        <v>0.59340827774460303</v>
      </c>
      <c r="N64" s="45">
        <v>2018</v>
      </c>
      <c r="O64" s="8">
        <v>44119</v>
      </c>
      <c r="P64" s="87">
        <v>129.113</v>
      </c>
      <c r="Q64" s="87"/>
      <c r="R64" s="50">
        <f>IF(P64="","",T64*M64*LOOKUP(RIGHT($D$2,3),定数!$A$6:$A$13,定数!$B$6:$B$13))</f>
        <v>9731.8957550114101</v>
      </c>
      <c r="S64" s="50"/>
      <c r="T64" s="51">
        <f t="shared" si="7"/>
        <v>163.99999999999864</v>
      </c>
      <c r="U64" s="51"/>
      <c r="V64" t="str">
        <f t="shared" si="10"/>
        <v/>
      </c>
      <c r="W64">
        <f t="shared" si="2"/>
        <v>0</v>
      </c>
      <c r="X64" s="41">
        <f t="shared" si="8"/>
        <v>185314.77407313077</v>
      </c>
      <c r="Y64" s="42">
        <f t="shared" si="9"/>
        <v>6.0698592386783878E-2</v>
      </c>
      <c r="Z64">
        <f t="shared" si="3"/>
        <v>9731.8957550114101</v>
      </c>
      <c r="AA64" t="str">
        <f t="shared" si="4"/>
        <v/>
      </c>
    </row>
    <row r="65" spans="2:27" x14ac:dyDescent="0.2">
      <c r="B65" s="35">
        <v>57</v>
      </c>
      <c r="C65" s="46">
        <f t="shared" si="0"/>
        <v>183798.32389342829</v>
      </c>
      <c r="D65" s="46"/>
      <c r="E65" s="45">
        <v>2018</v>
      </c>
      <c r="F65" s="8">
        <v>44109</v>
      </c>
      <c r="G65" s="35" t="s">
        <v>3</v>
      </c>
      <c r="H65" s="47">
        <v>131.03700000000001</v>
      </c>
      <c r="I65" s="47"/>
      <c r="J65" s="35">
        <v>33</v>
      </c>
      <c r="K65" s="48">
        <f t="shared" si="6"/>
        <v>5513.9497168028483</v>
      </c>
      <c r="L65" s="49"/>
      <c r="M65" s="6">
        <f>IF(J65="","",(K65/J65)/LOOKUP(RIGHT($D$2,3),定数!$A$6:$A$13,定数!$B$6:$B$13))</f>
        <v>1.6708938535766209</v>
      </c>
      <c r="N65" s="45">
        <v>2018</v>
      </c>
      <c r="O65" s="8">
        <v>44109</v>
      </c>
      <c r="P65" s="47">
        <v>131.363</v>
      </c>
      <c r="Q65" s="47"/>
      <c r="R65" s="50">
        <f>IF(P65="","",T65*M65*LOOKUP(RIGHT($D$2,3),定数!$A$6:$A$13,定数!$B$6:$B$13))</f>
        <v>-5447.1139626596741</v>
      </c>
      <c r="S65" s="50"/>
      <c r="T65" s="51">
        <f t="shared" si="7"/>
        <v>-32.599999999999341</v>
      </c>
      <c r="U65" s="51"/>
      <c r="V65" t="str">
        <f t="shared" si="10"/>
        <v/>
      </c>
      <c r="W65">
        <f t="shared" si="2"/>
        <v>1</v>
      </c>
      <c r="X65" s="41">
        <f t="shared" si="8"/>
        <v>185314.77407313077</v>
      </c>
      <c r="Y65" s="42">
        <f t="shared" si="9"/>
        <v>8.183104597499824E-3</v>
      </c>
      <c r="Z65" t="str">
        <f t="shared" si="3"/>
        <v/>
      </c>
      <c r="AA65">
        <f t="shared" si="4"/>
        <v>-5447.1139626596741</v>
      </c>
    </row>
    <row r="66" spans="2:27" x14ac:dyDescent="0.2">
      <c r="B66" s="35">
        <v>58</v>
      </c>
      <c r="C66" s="46">
        <f t="shared" si="0"/>
        <v>178351.20993076861</v>
      </c>
      <c r="D66" s="46"/>
      <c r="E66" s="45">
        <v>2018</v>
      </c>
      <c r="F66" s="8">
        <v>44121</v>
      </c>
      <c r="G66" s="35" t="s">
        <v>3</v>
      </c>
      <c r="H66" s="92">
        <v>129.32499999999999</v>
      </c>
      <c r="I66" s="92"/>
      <c r="J66" s="35">
        <v>59</v>
      </c>
      <c r="K66" s="48">
        <f t="shared" si="6"/>
        <v>5350.5362979230586</v>
      </c>
      <c r="L66" s="49"/>
      <c r="M66" s="6">
        <f>IF(J66="","",(K66/J66)/LOOKUP(RIGHT($D$2,3),定数!$A$6:$A$13,定数!$B$6:$B$13))</f>
        <v>0.9068705589700099</v>
      </c>
      <c r="N66" s="45">
        <v>2018</v>
      </c>
      <c r="O66" s="8">
        <v>44128</v>
      </c>
      <c r="P66" s="87">
        <v>128.13900000000001</v>
      </c>
      <c r="Q66" s="87"/>
      <c r="R66" s="50">
        <f>IF(P66="","",T66*M66*LOOKUP(RIGHT($D$2,3),定数!$A$6:$A$13,定数!$B$6:$B$13))</f>
        <v>10755.484829384122</v>
      </c>
      <c r="S66" s="50"/>
      <c r="T66" s="51">
        <f t="shared" si="7"/>
        <v>118.59999999999786</v>
      </c>
      <c r="U66" s="51"/>
      <c r="V66" t="str">
        <f t="shared" si="10"/>
        <v/>
      </c>
      <c r="W66">
        <f t="shared" si="2"/>
        <v>0</v>
      </c>
      <c r="X66" s="41">
        <f t="shared" si="8"/>
        <v>185314.77407313077</v>
      </c>
      <c r="Y66" s="42">
        <f t="shared" si="9"/>
        <v>3.7576950770336959E-2</v>
      </c>
      <c r="Z66">
        <f t="shared" si="3"/>
        <v>10755.484829384122</v>
      </c>
      <c r="AA66" t="str">
        <f t="shared" si="4"/>
        <v/>
      </c>
    </row>
    <row r="67" spans="2:27" x14ac:dyDescent="0.2">
      <c r="B67" s="35">
        <v>59</v>
      </c>
      <c r="C67" s="46">
        <f t="shared" si="0"/>
        <v>189106.69476015275</v>
      </c>
      <c r="D67" s="46"/>
      <c r="E67" s="45">
        <v>2018</v>
      </c>
      <c r="F67" s="8">
        <v>44122</v>
      </c>
      <c r="G67" s="35" t="s">
        <v>3</v>
      </c>
      <c r="H67" s="92">
        <v>129.31800000000001</v>
      </c>
      <c r="I67" s="92"/>
      <c r="J67" s="35">
        <v>34</v>
      </c>
      <c r="K67" s="48">
        <f t="shared" si="6"/>
        <v>5673.200842804582</v>
      </c>
      <c r="L67" s="49"/>
      <c r="M67" s="6">
        <f>IF(J67="","",(K67/J67)/LOOKUP(RIGHT($D$2,3),定数!$A$6:$A$13,定数!$B$6:$B$13))</f>
        <v>1.6685884831778182</v>
      </c>
      <c r="N67" s="45">
        <v>2018</v>
      </c>
      <c r="O67" s="8">
        <v>44122</v>
      </c>
      <c r="P67" s="47">
        <v>129.66</v>
      </c>
      <c r="Q67" s="47"/>
      <c r="R67" s="50">
        <f>IF(P67="","",T67*M67*LOOKUP(RIGHT($D$2,3),定数!$A$6:$A$13,定数!$B$6:$B$13))</f>
        <v>-5706.5726124678804</v>
      </c>
      <c r="S67" s="50"/>
      <c r="T67" s="51">
        <f t="shared" si="7"/>
        <v>-34.199999999998454</v>
      </c>
      <c r="U67" s="51"/>
      <c r="V67" t="str">
        <f t="shared" si="10"/>
        <v/>
      </c>
      <c r="W67">
        <f t="shared" si="2"/>
        <v>1</v>
      </c>
      <c r="X67" s="41">
        <f t="shared" si="8"/>
        <v>189106.69476015275</v>
      </c>
      <c r="Y67" s="42">
        <f t="shared" si="9"/>
        <v>0</v>
      </c>
      <c r="Z67" t="str">
        <f t="shared" si="3"/>
        <v/>
      </c>
      <c r="AA67">
        <f t="shared" si="4"/>
        <v>-5706.5726124678804</v>
      </c>
    </row>
    <row r="68" spans="2:27" x14ac:dyDescent="0.2">
      <c r="B68" s="35">
        <v>60</v>
      </c>
      <c r="C68" s="46">
        <f t="shared" si="0"/>
        <v>183400.12214768486</v>
      </c>
      <c r="D68" s="46"/>
      <c r="E68" s="45">
        <v>2018</v>
      </c>
      <c r="F68" s="8">
        <v>44127</v>
      </c>
      <c r="G68" s="35" t="s">
        <v>3</v>
      </c>
      <c r="H68" s="92">
        <v>129.131</v>
      </c>
      <c r="I68" s="92"/>
      <c r="J68" s="35">
        <v>29</v>
      </c>
      <c r="K68" s="48">
        <f t="shared" si="6"/>
        <v>5502.0036644305455</v>
      </c>
      <c r="L68" s="49"/>
      <c r="M68" s="6">
        <f>IF(J68="","",(K68/J68)/LOOKUP(RIGHT($D$2,3),定数!$A$6:$A$13,定数!$B$6:$B$13))</f>
        <v>1.8972426429070848</v>
      </c>
      <c r="N68" s="45">
        <v>2018</v>
      </c>
      <c r="O68" s="8">
        <v>44127</v>
      </c>
      <c r="P68" s="87">
        <v>128.54300000000001</v>
      </c>
      <c r="Q68" s="87"/>
      <c r="R68" s="50">
        <f>IF(P68="","",T68*M68*LOOKUP(RIGHT($D$2,3),定数!$A$6:$A$13,定数!$B$6:$B$13))</f>
        <v>11155.786740293541</v>
      </c>
      <c r="S68" s="50"/>
      <c r="T68" s="51">
        <f t="shared" si="7"/>
        <v>58.799999999999386</v>
      </c>
      <c r="U68" s="51"/>
      <c r="V68" t="str">
        <f t="shared" si="10"/>
        <v/>
      </c>
      <c r="W68">
        <f t="shared" si="2"/>
        <v>0</v>
      </c>
      <c r="X68" s="41">
        <f t="shared" si="8"/>
        <v>189106.69476015275</v>
      </c>
      <c r="Y68" s="42">
        <f t="shared" si="9"/>
        <v>3.0176470588234028E-2</v>
      </c>
      <c r="Z68">
        <f t="shared" si="3"/>
        <v>11155.786740293541</v>
      </c>
      <c r="AA68" t="str">
        <f t="shared" si="4"/>
        <v/>
      </c>
    </row>
    <row r="69" spans="2:27" x14ac:dyDescent="0.2">
      <c r="B69" s="35">
        <v>61</v>
      </c>
      <c r="C69" s="46">
        <f t="shared" si="0"/>
        <v>194555.90888797841</v>
      </c>
      <c r="D69" s="46"/>
      <c r="E69" s="45">
        <v>2018</v>
      </c>
      <c r="F69" s="8">
        <v>44130</v>
      </c>
      <c r="G69" s="35" t="s">
        <v>3</v>
      </c>
      <c r="H69" s="47">
        <v>127.715</v>
      </c>
      <c r="I69" s="47"/>
      <c r="J69" s="35">
        <v>72</v>
      </c>
      <c r="K69" s="48">
        <f t="shared" si="6"/>
        <v>5836.6772666393517</v>
      </c>
      <c r="L69" s="49"/>
      <c r="M69" s="6">
        <f>IF(J69="","",(K69/J69)/LOOKUP(RIGHT($D$2,3),定数!$A$6:$A$13,定数!$B$6:$B$13))</f>
        <v>0.81064962036657662</v>
      </c>
      <c r="N69" s="45">
        <v>2018</v>
      </c>
      <c r="O69" s="8">
        <v>44134</v>
      </c>
      <c r="P69" s="47">
        <v>128.435</v>
      </c>
      <c r="Q69" s="47"/>
      <c r="R69" s="50">
        <f>IF(P69="","",T69*M69*LOOKUP(RIGHT($D$2,3),定数!$A$6:$A$13,定数!$B$6:$B$13))</f>
        <v>-5836.6772666393426</v>
      </c>
      <c r="S69" s="50"/>
      <c r="T69" s="51">
        <f t="shared" si="7"/>
        <v>-71.999999999999886</v>
      </c>
      <c r="U69" s="51"/>
      <c r="V69" t="str">
        <f t="shared" si="10"/>
        <v/>
      </c>
      <c r="W69">
        <f t="shared" si="2"/>
        <v>1</v>
      </c>
      <c r="X69" s="41">
        <f t="shared" si="8"/>
        <v>194555.90888797841</v>
      </c>
      <c r="Y69" s="42">
        <f t="shared" si="9"/>
        <v>0</v>
      </c>
      <c r="Z69" t="str">
        <f t="shared" si="3"/>
        <v/>
      </c>
      <c r="AA69">
        <f t="shared" si="4"/>
        <v>-5836.6772666393426</v>
      </c>
    </row>
    <row r="70" spans="2:27" x14ac:dyDescent="0.2">
      <c r="B70" s="35">
        <v>62</v>
      </c>
      <c r="C70" s="46">
        <f t="shared" si="0"/>
        <v>188719.23162133907</v>
      </c>
      <c r="D70" s="46"/>
      <c r="E70" s="45">
        <v>2018</v>
      </c>
      <c r="F70" s="8">
        <v>44140</v>
      </c>
      <c r="G70" s="35" t="s">
        <v>4</v>
      </c>
      <c r="H70" s="47">
        <v>129.09700000000001</v>
      </c>
      <c r="I70" s="47"/>
      <c r="J70" s="35">
        <v>50</v>
      </c>
      <c r="K70" s="48">
        <f t="shared" si="6"/>
        <v>5661.5769486401723</v>
      </c>
      <c r="L70" s="49"/>
      <c r="M70" s="6">
        <f>IF(J70="","",(K70/J70)/LOOKUP(RIGHT($D$2,3),定数!$A$6:$A$13,定数!$B$6:$B$13))</f>
        <v>1.1323153897280345</v>
      </c>
      <c r="N70" s="45">
        <v>2018</v>
      </c>
      <c r="O70" s="8">
        <v>44142</v>
      </c>
      <c r="P70" s="47">
        <v>130.09100000000001</v>
      </c>
      <c r="Q70" s="47"/>
      <c r="R70" s="50">
        <f>IF(P70="","",T70*M70*LOOKUP(RIGHT($D$2,3),定数!$A$6:$A$13,定数!$B$6:$B$13))</f>
        <v>11255.21497389666</v>
      </c>
      <c r="S70" s="50"/>
      <c r="T70" s="51">
        <f t="shared" si="7"/>
        <v>99.399999999999977</v>
      </c>
      <c r="U70" s="51"/>
      <c r="V70" t="str">
        <f t="shared" si="10"/>
        <v/>
      </c>
      <c r="W70">
        <f t="shared" si="2"/>
        <v>0</v>
      </c>
      <c r="X70" s="41">
        <f t="shared" si="8"/>
        <v>194555.90888797841</v>
      </c>
      <c r="Y70" s="42">
        <f t="shared" si="9"/>
        <v>2.9999999999999916E-2</v>
      </c>
      <c r="Z70">
        <f t="shared" si="3"/>
        <v>11255.21497389666</v>
      </c>
      <c r="AA70" t="str">
        <f t="shared" si="4"/>
        <v/>
      </c>
    </row>
    <row r="71" spans="2:27" x14ac:dyDescent="0.2">
      <c r="B71" s="35">
        <v>63</v>
      </c>
      <c r="C71" s="46">
        <f t="shared" si="0"/>
        <v>199974.44659523573</v>
      </c>
      <c r="D71" s="46"/>
      <c r="E71" s="35">
        <v>2018</v>
      </c>
      <c r="F71" s="8">
        <v>44141</v>
      </c>
      <c r="G71" s="35" t="s">
        <v>4</v>
      </c>
      <c r="H71" s="47">
        <v>129.46299999999999</v>
      </c>
      <c r="I71" s="47"/>
      <c r="J71" s="35">
        <v>61</v>
      </c>
      <c r="K71" s="48">
        <f t="shared" si="6"/>
        <v>5999.2333978570714</v>
      </c>
      <c r="L71" s="49"/>
      <c r="M71" s="6">
        <f>IF(J71="","",(K71/J71)/LOOKUP(RIGHT($D$2,3),定数!$A$6:$A$13,定数!$B$6:$B$13))</f>
        <v>0.98348088489460184</v>
      </c>
      <c r="N71" s="45">
        <v>2018</v>
      </c>
      <c r="O71" s="8">
        <v>44144</v>
      </c>
      <c r="P71" s="47">
        <v>128.852</v>
      </c>
      <c r="Q71" s="47"/>
      <c r="R71" s="50">
        <f>IF(P71="","",T71*M71*LOOKUP(RIGHT($D$2,3),定数!$A$6:$A$13,定数!$B$6:$B$13))</f>
        <v>-6009.0682067059188</v>
      </c>
      <c r="S71" s="50"/>
      <c r="T71" s="51">
        <f t="shared" si="7"/>
        <v>-61.099999999999</v>
      </c>
      <c r="U71" s="51"/>
      <c r="V71" t="str">
        <f t="shared" si="10"/>
        <v/>
      </c>
      <c r="W71">
        <f t="shared" si="2"/>
        <v>1</v>
      </c>
      <c r="X71" s="41">
        <f t="shared" si="8"/>
        <v>199974.44659523573</v>
      </c>
      <c r="Y71" s="42">
        <f t="shared" si="9"/>
        <v>0</v>
      </c>
      <c r="Z71" t="str">
        <f t="shared" si="3"/>
        <v/>
      </c>
      <c r="AA71">
        <f t="shared" si="4"/>
        <v>-6009.0682067059188</v>
      </c>
    </row>
    <row r="72" spans="2:27" x14ac:dyDescent="0.2">
      <c r="B72" s="35">
        <v>64</v>
      </c>
      <c r="C72" s="46">
        <f t="shared" si="0"/>
        <v>193965.37838852982</v>
      </c>
      <c r="D72" s="46"/>
      <c r="E72" s="45">
        <v>2018</v>
      </c>
      <c r="F72" s="8">
        <v>44142</v>
      </c>
      <c r="G72" s="35" t="s">
        <v>4</v>
      </c>
      <c r="H72" s="47">
        <v>129.92699999999999</v>
      </c>
      <c r="I72" s="47"/>
      <c r="J72" s="35">
        <v>54</v>
      </c>
      <c r="K72" s="48">
        <f t="shared" si="6"/>
        <v>5818.9613516558948</v>
      </c>
      <c r="L72" s="49"/>
      <c r="M72" s="6">
        <f>IF(J72="","",(K72/J72)/LOOKUP(RIGHT($D$2,3),定数!$A$6:$A$13,定数!$B$6:$B$13))</f>
        <v>1.0775854354918324</v>
      </c>
      <c r="N72" s="45">
        <v>2018</v>
      </c>
      <c r="O72" s="8">
        <v>44143</v>
      </c>
      <c r="P72" s="47">
        <v>129.38900000000001</v>
      </c>
      <c r="Q72" s="47"/>
      <c r="R72" s="50">
        <f>IF(P72="","",T72*M72*LOOKUP(RIGHT($D$2,3),定数!$A$6:$A$13,定数!$B$6:$B$13))</f>
        <v>-5797.4096429458696</v>
      </c>
      <c r="S72" s="50"/>
      <c r="T72" s="51">
        <f t="shared" si="7"/>
        <v>-53.799999999998249</v>
      </c>
      <c r="U72" s="51"/>
      <c r="V72" t="str">
        <f t="shared" si="10"/>
        <v/>
      </c>
      <c r="W72">
        <f t="shared" si="2"/>
        <v>2</v>
      </c>
      <c r="X72" s="41">
        <f t="shared" si="8"/>
        <v>199974.44659523573</v>
      </c>
      <c r="Y72" s="42">
        <f t="shared" si="9"/>
        <v>3.0049180327868297E-2</v>
      </c>
      <c r="Z72" t="str">
        <f t="shared" si="3"/>
        <v/>
      </c>
      <c r="AA72">
        <f t="shared" si="4"/>
        <v>-5797.4096429458696</v>
      </c>
    </row>
    <row r="73" spans="2:27" x14ac:dyDescent="0.2">
      <c r="B73" s="35">
        <v>65</v>
      </c>
      <c r="C73" s="46">
        <f t="shared" si="0"/>
        <v>188167.96874558396</v>
      </c>
      <c r="D73" s="46"/>
      <c r="E73" s="45">
        <v>2018</v>
      </c>
      <c r="F73" s="8">
        <v>44149</v>
      </c>
      <c r="G73" s="35" t="s">
        <v>4</v>
      </c>
      <c r="H73" s="92">
        <v>128.97800000000001</v>
      </c>
      <c r="I73" s="92"/>
      <c r="J73" s="35">
        <v>79</v>
      </c>
      <c r="K73" s="48">
        <f t="shared" si="6"/>
        <v>5645.0390623675185</v>
      </c>
      <c r="L73" s="49"/>
      <c r="M73" s="6">
        <f>IF(J73="","",(K73/J73)/LOOKUP(RIGHT($D$2,3),定数!$A$6:$A$13,定数!$B$6:$B$13))</f>
        <v>0.71456190662879981</v>
      </c>
      <c r="N73" s="45">
        <v>2018</v>
      </c>
      <c r="O73" s="8">
        <v>44150</v>
      </c>
      <c r="P73" s="47">
        <v>128.19200000000001</v>
      </c>
      <c r="Q73" s="47"/>
      <c r="R73" s="50">
        <f>IF(P73="","",T73*M73*LOOKUP(RIGHT($D$2,3),定数!$A$6:$A$13,定数!$B$6:$B$13))</f>
        <v>-5616.4565861023757</v>
      </c>
      <c r="S73" s="50"/>
      <c r="T73" s="51">
        <f t="shared" si="7"/>
        <v>-78.600000000000136</v>
      </c>
      <c r="U73" s="51"/>
      <c r="V73" t="str">
        <f t="shared" si="10"/>
        <v/>
      </c>
      <c r="W73">
        <f t="shared" si="2"/>
        <v>3</v>
      </c>
      <c r="X73" s="41">
        <f t="shared" si="8"/>
        <v>199974.44659523573</v>
      </c>
      <c r="Y73" s="42">
        <f t="shared" si="9"/>
        <v>5.9039932604734391E-2</v>
      </c>
      <c r="Z73" t="str">
        <f t="shared" si="3"/>
        <v/>
      </c>
      <c r="AA73">
        <f t="shared" si="4"/>
        <v>-5616.4565861023757</v>
      </c>
    </row>
    <row r="74" spans="2:27" x14ac:dyDescent="0.2">
      <c r="B74" s="35">
        <v>66</v>
      </c>
      <c r="C74" s="46">
        <f t="shared" ref="C74:C108" si="11">IF(R73="","",C73+R73)</f>
        <v>182551.51215948159</v>
      </c>
      <c r="D74" s="46"/>
      <c r="E74" s="45">
        <v>2018</v>
      </c>
      <c r="F74" s="8">
        <v>44150</v>
      </c>
      <c r="G74" s="35" t="s">
        <v>4</v>
      </c>
      <c r="H74" s="47">
        <v>128.68100000000001</v>
      </c>
      <c r="I74" s="47"/>
      <c r="J74" s="35">
        <v>24</v>
      </c>
      <c r="K74" s="48">
        <f t="shared" si="6"/>
        <v>5476.545364784447</v>
      </c>
      <c r="L74" s="49"/>
      <c r="M74" s="6">
        <f>IF(J74="","",(K74/J74)/LOOKUP(RIGHT($D$2,3),定数!$A$6:$A$13,定数!$B$6:$B$13))</f>
        <v>2.2818939019935196</v>
      </c>
      <c r="N74" s="45">
        <v>2018</v>
      </c>
      <c r="O74" s="8">
        <v>44150</v>
      </c>
      <c r="P74" s="47">
        <v>128.43700000000001</v>
      </c>
      <c r="Q74" s="47"/>
      <c r="R74" s="50">
        <f>IF(P74="","",T74*M74*LOOKUP(RIGHT($D$2,3),定数!$A$6:$A$13,定数!$B$6:$B$13))</f>
        <v>-5567.8211208641824</v>
      </c>
      <c r="S74" s="50"/>
      <c r="T74" s="51">
        <f t="shared" si="7"/>
        <v>-24.399999999999977</v>
      </c>
      <c r="U74" s="51"/>
      <c r="V74" t="str">
        <f t="shared" si="10"/>
        <v/>
      </c>
      <c r="W74">
        <f t="shared" si="10"/>
        <v>4</v>
      </c>
      <c r="X74" s="41">
        <f t="shared" si="8"/>
        <v>199974.44659523573</v>
      </c>
      <c r="Y74" s="42">
        <f t="shared" si="9"/>
        <v>8.7125803983443717E-2</v>
      </c>
      <c r="Z74" t="str">
        <f t="shared" ref="Z74:Z108" si="12">IF(R74&gt;0,R74,"")</f>
        <v/>
      </c>
      <c r="AA74">
        <f t="shared" ref="AA74:AA108" si="13">IF(R74&lt;0,R74,"")</f>
        <v>-5567.8211208641824</v>
      </c>
    </row>
    <row r="75" spans="2:27" x14ac:dyDescent="0.2">
      <c r="B75" s="35">
        <v>67</v>
      </c>
      <c r="C75" s="46">
        <f t="shared" si="11"/>
        <v>176983.6910386174</v>
      </c>
      <c r="D75" s="46"/>
      <c r="E75" s="45">
        <v>2018</v>
      </c>
      <c r="F75" s="8">
        <v>44154</v>
      </c>
      <c r="G75" s="35" t="s">
        <v>4</v>
      </c>
      <c r="H75" s="92">
        <v>128.89099999999999</v>
      </c>
      <c r="I75" s="92"/>
      <c r="J75" s="35">
        <v>77</v>
      </c>
      <c r="K75" s="48">
        <f t="shared" ref="K75:K108" si="14">IF(J75="","",C75*0.03)</f>
        <v>5309.5107311585216</v>
      </c>
      <c r="L75" s="49"/>
      <c r="M75" s="6">
        <f>IF(J75="","",(K75/J75)/LOOKUP(RIGHT($D$2,3),定数!$A$6:$A$13,定数!$B$6:$B$13))</f>
        <v>0.68954684820240542</v>
      </c>
      <c r="N75" s="35">
        <v>2018</v>
      </c>
      <c r="O75" s="8">
        <v>44155</v>
      </c>
      <c r="P75" s="47">
        <v>128.12100000000001</v>
      </c>
      <c r="Q75" s="47"/>
      <c r="R75" s="50">
        <f>IF(P75="","",T75*M75*LOOKUP(RIGHT($D$2,3),定数!$A$6:$A$13,定数!$B$6:$B$13))</f>
        <v>-5309.510731158397</v>
      </c>
      <c r="S75" s="50"/>
      <c r="T75" s="51">
        <f t="shared" si="7"/>
        <v>-76.999999999998181</v>
      </c>
      <c r="U75" s="51"/>
      <c r="V75" t="str">
        <f t="shared" ref="V75:W90" si="15">IF(S75&lt;&gt;"",IF(S75&lt;0,1+V74,0),"")</f>
        <v/>
      </c>
      <c r="W75">
        <f t="shared" si="15"/>
        <v>5</v>
      </c>
      <c r="X75" s="41">
        <f t="shared" si="8"/>
        <v>199974.44659523573</v>
      </c>
      <c r="Y75" s="42">
        <f t="shared" si="9"/>
        <v>0.11496846696194862</v>
      </c>
      <c r="Z75" t="str">
        <f t="shared" si="12"/>
        <v/>
      </c>
      <c r="AA75">
        <f t="shared" si="13"/>
        <v>-5309.510731158397</v>
      </c>
    </row>
    <row r="76" spans="2:27" x14ac:dyDescent="0.2">
      <c r="B76" s="35">
        <v>68</v>
      </c>
      <c r="C76" s="46">
        <f t="shared" si="11"/>
        <v>171674.180307459</v>
      </c>
      <c r="D76" s="46"/>
      <c r="E76" s="45">
        <v>2018</v>
      </c>
      <c r="F76" s="8">
        <v>44154</v>
      </c>
      <c r="G76" s="35" t="s">
        <v>4</v>
      </c>
      <c r="H76" s="47">
        <v>128.92099999999999</v>
      </c>
      <c r="I76" s="47"/>
      <c r="J76" s="35">
        <v>44</v>
      </c>
      <c r="K76" s="48">
        <f t="shared" si="14"/>
        <v>5150.2254092237699</v>
      </c>
      <c r="L76" s="49"/>
      <c r="M76" s="6">
        <f>IF(J76="","",(K76/J76)/LOOKUP(RIGHT($D$2,3),定数!$A$6:$A$13,定数!$B$6:$B$13))</f>
        <v>1.1705057748235841</v>
      </c>
      <c r="N76" s="35">
        <v>2018</v>
      </c>
      <c r="O76" s="8">
        <v>44155</v>
      </c>
      <c r="P76" s="47">
        <v>128.482</v>
      </c>
      <c r="Q76" s="47"/>
      <c r="R76" s="50">
        <f>IF(P76="","",T76*M76*LOOKUP(RIGHT($D$2,3),定数!$A$6:$A$13,定数!$B$6:$B$13))</f>
        <v>-5138.5203514754512</v>
      </c>
      <c r="S76" s="50"/>
      <c r="T76" s="51">
        <f t="shared" ref="T76:T108" si="16">IF(P76="","",IF(G76="買",(P76-H76),(H76-P76))*IF(RIGHT($D$2,3)="JPY",100,10000))</f>
        <v>-43.899999999999295</v>
      </c>
      <c r="U76" s="51"/>
      <c r="V76" t="str">
        <f t="shared" si="15"/>
        <v/>
      </c>
      <c r="W76">
        <f t="shared" si="15"/>
        <v>6</v>
      </c>
      <c r="X76" s="41">
        <f t="shared" ref="X76:X108" si="17">IF(C76&lt;&gt;"",MAX(X75,C76),"")</f>
        <v>199974.44659523573</v>
      </c>
      <c r="Y76" s="42">
        <f t="shared" ref="Y76:Y108" si="18">IF(X76&lt;&gt;"",1-(C76/X76),"")</f>
        <v>0.14151941295308956</v>
      </c>
      <c r="Z76" t="str">
        <f t="shared" si="12"/>
        <v/>
      </c>
      <c r="AA76">
        <f t="shared" si="13"/>
        <v>-5138.5203514754512</v>
      </c>
    </row>
    <row r="77" spans="2:27" x14ac:dyDescent="0.2">
      <c r="B77" s="35">
        <v>69</v>
      </c>
      <c r="C77" s="46">
        <f t="shared" si="11"/>
        <v>166535.65995598354</v>
      </c>
      <c r="D77" s="46"/>
      <c r="E77" s="35">
        <v>2018</v>
      </c>
      <c r="F77" s="8">
        <v>44172</v>
      </c>
      <c r="G77" s="35" t="s">
        <v>4</v>
      </c>
      <c r="H77" s="92">
        <v>128.42400000000001</v>
      </c>
      <c r="I77" s="92"/>
      <c r="J77" s="35">
        <v>29</v>
      </c>
      <c r="K77" s="48">
        <f t="shared" si="14"/>
        <v>4996.0697986795058</v>
      </c>
      <c r="L77" s="49"/>
      <c r="M77" s="6">
        <f>IF(J77="","",(K77/J77)/LOOKUP(RIGHT($D$2,3),定数!$A$6:$A$13,定数!$B$6:$B$13))</f>
        <v>1.7227826891998297</v>
      </c>
      <c r="N77" s="35">
        <v>2018</v>
      </c>
      <c r="O77" s="8">
        <v>44178</v>
      </c>
      <c r="P77" s="47">
        <v>129</v>
      </c>
      <c r="Q77" s="47"/>
      <c r="R77" s="50">
        <f>IF(P77="","",T77*M77*LOOKUP(RIGHT($D$2,3),定数!$A$6:$A$13,定数!$B$6:$B$13))</f>
        <v>9923.2282897909063</v>
      </c>
      <c r="S77" s="50"/>
      <c r="T77" s="51">
        <f t="shared" si="16"/>
        <v>57.599999999999341</v>
      </c>
      <c r="U77" s="51"/>
      <c r="V77" t="str">
        <f t="shared" si="15"/>
        <v/>
      </c>
      <c r="W77">
        <f t="shared" si="15"/>
        <v>0</v>
      </c>
      <c r="X77" s="41">
        <f t="shared" si="17"/>
        <v>199974.44659523573</v>
      </c>
      <c r="Y77" s="42">
        <f t="shared" si="18"/>
        <v>0.1672152977971979</v>
      </c>
      <c r="Z77">
        <f t="shared" si="12"/>
        <v>9923.2282897909063</v>
      </c>
      <c r="AA77" t="str">
        <f t="shared" si="13"/>
        <v/>
      </c>
    </row>
    <row r="78" spans="2:27" x14ac:dyDescent="0.2">
      <c r="B78" s="35">
        <v>70</v>
      </c>
      <c r="C78" s="46">
        <f t="shared" si="11"/>
        <v>176458.88824577446</v>
      </c>
      <c r="D78" s="46"/>
      <c r="E78" s="35">
        <v>2018</v>
      </c>
      <c r="F78" s="8">
        <v>44172</v>
      </c>
      <c r="G78" s="35" t="s">
        <v>4</v>
      </c>
      <c r="H78" s="92">
        <v>128.58199999999999</v>
      </c>
      <c r="I78" s="92"/>
      <c r="J78" s="35">
        <v>40</v>
      </c>
      <c r="K78" s="48">
        <f t="shared" si="14"/>
        <v>5293.7666473732334</v>
      </c>
      <c r="L78" s="49"/>
      <c r="M78" s="6">
        <f>IF(J78="","",(K78/J78)/LOOKUP(RIGHT($D$2,3),定数!$A$6:$A$13,定数!$B$6:$B$13))</f>
        <v>1.3234416618433085</v>
      </c>
      <c r="N78" s="35">
        <v>2018</v>
      </c>
      <c r="O78" s="8">
        <v>44175</v>
      </c>
      <c r="P78" s="47">
        <v>128.18299999999999</v>
      </c>
      <c r="Q78" s="47"/>
      <c r="R78" s="50">
        <f>IF(P78="","",T78*M78*LOOKUP(RIGHT($D$2,3),定数!$A$6:$A$13,定数!$B$6:$B$13))</f>
        <v>-5280.5322307548131</v>
      </c>
      <c r="S78" s="50"/>
      <c r="T78" s="51">
        <f t="shared" si="16"/>
        <v>-39.900000000000091</v>
      </c>
      <c r="U78" s="51"/>
      <c r="V78" t="str">
        <f t="shared" si="15"/>
        <v/>
      </c>
      <c r="W78">
        <f t="shared" si="15"/>
        <v>1</v>
      </c>
      <c r="X78" s="41">
        <f t="shared" si="17"/>
        <v>199974.44659523573</v>
      </c>
      <c r="Y78" s="42">
        <f t="shared" si="18"/>
        <v>0.11759281623145901</v>
      </c>
      <c r="Z78" t="str">
        <f t="shared" si="12"/>
        <v/>
      </c>
      <c r="AA78">
        <f t="shared" si="13"/>
        <v>-5280.5322307548131</v>
      </c>
    </row>
    <row r="79" spans="2:27" x14ac:dyDescent="0.2">
      <c r="B79" s="35">
        <v>71</v>
      </c>
      <c r="C79" s="46">
        <f t="shared" si="11"/>
        <v>171178.35601501964</v>
      </c>
      <c r="D79" s="46"/>
      <c r="E79" s="35">
        <v>2018</v>
      </c>
      <c r="F79" s="8">
        <v>44177</v>
      </c>
      <c r="G79" s="35" t="s">
        <v>4</v>
      </c>
      <c r="H79" s="47">
        <v>128.63200000000001</v>
      </c>
      <c r="I79" s="47"/>
      <c r="J79" s="35">
        <v>28</v>
      </c>
      <c r="K79" s="48">
        <f t="shared" si="14"/>
        <v>5135.3506804505887</v>
      </c>
      <c r="L79" s="49"/>
      <c r="M79" s="6">
        <f>IF(J79="","",(K79/J79)/LOOKUP(RIGHT($D$2,3),定数!$A$6:$A$13,定数!$B$6:$B$13))</f>
        <v>1.8340538144466387</v>
      </c>
      <c r="N79" s="35">
        <v>2018</v>
      </c>
      <c r="O79" s="8">
        <v>44178</v>
      </c>
      <c r="P79" s="47">
        <v>129.18199999999999</v>
      </c>
      <c r="Q79" s="47"/>
      <c r="R79" s="50">
        <f>IF(P79="","",T79*M79*LOOKUP(RIGHT($D$2,3),定数!$A$6:$A$13,定数!$B$6:$B$13))</f>
        <v>10087.295979456201</v>
      </c>
      <c r="S79" s="50"/>
      <c r="T79" s="51">
        <f t="shared" si="16"/>
        <v>54.999999999998295</v>
      </c>
      <c r="U79" s="51"/>
      <c r="V79" t="str">
        <f t="shared" si="15"/>
        <v/>
      </c>
      <c r="W79">
        <f t="shared" si="15"/>
        <v>0</v>
      </c>
      <c r="X79" s="41">
        <f t="shared" si="17"/>
        <v>199974.44659523573</v>
      </c>
      <c r="Y79" s="42">
        <f t="shared" si="18"/>
        <v>0.14399885120573264</v>
      </c>
      <c r="Z79">
        <f t="shared" si="12"/>
        <v>10087.295979456201</v>
      </c>
      <c r="AA79" t="str">
        <f t="shared" si="13"/>
        <v/>
      </c>
    </row>
    <row r="80" spans="2:27" x14ac:dyDescent="0.2">
      <c r="B80" s="35">
        <v>72</v>
      </c>
      <c r="C80" s="46">
        <f t="shared" si="11"/>
        <v>181265.65199447583</v>
      </c>
      <c r="D80" s="46"/>
      <c r="E80" s="35">
        <v>2018</v>
      </c>
      <c r="F80" s="8">
        <v>44178</v>
      </c>
      <c r="G80" s="35" t="s">
        <v>4</v>
      </c>
      <c r="H80" s="47">
        <v>128.94200000000001</v>
      </c>
      <c r="I80" s="47"/>
      <c r="J80" s="35">
        <v>36</v>
      </c>
      <c r="K80" s="48">
        <f t="shared" si="14"/>
        <v>5437.9695598342751</v>
      </c>
      <c r="L80" s="49"/>
      <c r="M80" s="6">
        <f>IF(J80="","",(K80/J80)/LOOKUP(RIGHT($D$2,3),定数!$A$6:$A$13,定数!$B$6:$B$13))</f>
        <v>1.5105470999539654</v>
      </c>
      <c r="N80" s="35">
        <v>2018</v>
      </c>
      <c r="O80" s="8">
        <v>44179</v>
      </c>
      <c r="P80" s="47">
        <v>128.58600000000001</v>
      </c>
      <c r="Q80" s="47"/>
      <c r="R80" s="50">
        <f>IF(P80="","",T80*M80*LOOKUP(RIGHT($D$2,3),定数!$A$6:$A$13,定数!$B$6:$B$13))</f>
        <v>-5377.5476758360337</v>
      </c>
      <c r="S80" s="50"/>
      <c r="T80" s="51">
        <f t="shared" si="16"/>
        <v>-35.599999999999454</v>
      </c>
      <c r="U80" s="51"/>
      <c r="V80" t="str">
        <f t="shared" si="15"/>
        <v/>
      </c>
      <c r="W80">
        <f t="shared" si="15"/>
        <v>1</v>
      </c>
      <c r="X80" s="41">
        <f t="shared" si="17"/>
        <v>199974.44659523573</v>
      </c>
      <c r="Y80" s="42">
        <f t="shared" si="18"/>
        <v>9.3555926366072129E-2</v>
      </c>
      <c r="Z80" t="str">
        <f t="shared" si="12"/>
        <v/>
      </c>
      <c r="AA80">
        <f t="shared" si="13"/>
        <v>-5377.5476758360337</v>
      </c>
    </row>
    <row r="81" spans="2:27" x14ac:dyDescent="0.2">
      <c r="B81" s="35">
        <v>73</v>
      </c>
      <c r="C81" s="46">
        <f t="shared" si="11"/>
        <v>175888.10431863979</v>
      </c>
      <c r="D81" s="46"/>
      <c r="E81" s="35">
        <v>2018</v>
      </c>
      <c r="F81" s="8">
        <v>44182</v>
      </c>
      <c r="G81" s="35" t="s">
        <v>3</v>
      </c>
      <c r="H81" s="47">
        <v>127.97799999999999</v>
      </c>
      <c r="I81" s="47"/>
      <c r="J81" s="35">
        <v>61</v>
      </c>
      <c r="K81" s="48">
        <f t="shared" si="14"/>
        <v>5276.6431295591938</v>
      </c>
      <c r="L81" s="49"/>
      <c r="M81" s="6">
        <f>IF(J81="","",(K81/J81)/LOOKUP(RIGHT($D$2,3),定数!$A$6:$A$13,定数!$B$6:$B$13))</f>
        <v>0.86502346386216289</v>
      </c>
      <c r="N81" s="35">
        <v>2018</v>
      </c>
      <c r="O81" s="8">
        <v>44186</v>
      </c>
      <c r="P81" s="87">
        <v>126.754</v>
      </c>
      <c r="Q81" s="87"/>
      <c r="R81" s="50">
        <f>IF(P81="","",T81*M81*LOOKUP(RIGHT($D$2,3),定数!$A$6:$A$13,定数!$B$6:$B$13))</f>
        <v>10587.887197672784</v>
      </c>
      <c r="S81" s="50"/>
      <c r="T81" s="51">
        <f t="shared" si="16"/>
        <v>122.39999999999895</v>
      </c>
      <c r="U81" s="51"/>
      <c r="V81" t="str">
        <f t="shared" si="15"/>
        <v/>
      </c>
      <c r="W81">
        <f t="shared" si="15"/>
        <v>0</v>
      </c>
      <c r="X81" s="41">
        <f t="shared" si="17"/>
        <v>199974.44659523573</v>
      </c>
      <c r="Y81" s="42">
        <f t="shared" si="18"/>
        <v>0.12044710055054497</v>
      </c>
      <c r="Z81">
        <f t="shared" si="12"/>
        <v>10587.887197672784</v>
      </c>
      <c r="AA81" t="str">
        <f t="shared" si="13"/>
        <v/>
      </c>
    </row>
    <row r="82" spans="2:27" x14ac:dyDescent="0.2">
      <c r="B82" s="35">
        <v>74</v>
      </c>
      <c r="C82" s="46">
        <f t="shared" si="11"/>
        <v>186475.99151631258</v>
      </c>
      <c r="D82" s="46"/>
      <c r="E82" s="35">
        <v>2018</v>
      </c>
      <c r="F82" s="8">
        <v>44186</v>
      </c>
      <c r="G82" s="35" t="s">
        <v>3</v>
      </c>
      <c r="H82" s="47">
        <v>126.878</v>
      </c>
      <c r="I82" s="47"/>
      <c r="J82" s="35">
        <v>81</v>
      </c>
      <c r="K82" s="48">
        <f t="shared" si="14"/>
        <v>5594.2797454893771</v>
      </c>
      <c r="L82" s="49"/>
      <c r="M82" s="6">
        <f>IF(J82="","",(K82/J82)/LOOKUP(RIGHT($D$2,3),定数!$A$6:$A$13,定数!$B$6:$B$13))</f>
        <v>0.69065182043078732</v>
      </c>
      <c r="N82" s="35">
        <v>2019</v>
      </c>
      <c r="O82" s="8">
        <v>43832</v>
      </c>
      <c r="P82" s="87">
        <v>125.264</v>
      </c>
      <c r="Q82" s="87"/>
      <c r="R82" s="50">
        <f>IF(P82="","",T82*M82*LOOKUP(RIGHT($D$2,3),定数!$A$6:$A$13,定数!$B$6:$B$13))</f>
        <v>11147.120381752937</v>
      </c>
      <c r="S82" s="50"/>
      <c r="T82" s="51">
        <f t="shared" si="16"/>
        <v>161.40000000000043</v>
      </c>
      <c r="U82" s="51"/>
      <c r="V82" t="str">
        <f t="shared" si="15"/>
        <v/>
      </c>
      <c r="W82">
        <f t="shared" si="15"/>
        <v>0</v>
      </c>
      <c r="X82" s="41">
        <f t="shared" si="17"/>
        <v>199974.44659523573</v>
      </c>
      <c r="Y82" s="42">
        <f t="shared" si="18"/>
        <v>6.7500899783686341E-2</v>
      </c>
      <c r="Z82">
        <f t="shared" si="12"/>
        <v>11147.120381752937</v>
      </c>
      <c r="AA82" t="str">
        <f t="shared" si="13"/>
        <v/>
      </c>
    </row>
    <row r="83" spans="2:27" x14ac:dyDescent="0.2">
      <c r="B83" s="35">
        <v>75</v>
      </c>
      <c r="C83" s="46">
        <f t="shared" si="11"/>
        <v>197623.11189806552</v>
      </c>
      <c r="D83" s="46"/>
      <c r="E83" s="35">
        <v>2018</v>
      </c>
      <c r="F83" s="8">
        <v>44192</v>
      </c>
      <c r="G83" s="35" t="s">
        <v>4</v>
      </c>
      <c r="H83" s="92">
        <v>126.681</v>
      </c>
      <c r="I83" s="92"/>
      <c r="J83" s="35">
        <v>70</v>
      </c>
      <c r="K83" s="48">
        <f t="shared" si="14"/>
        <v>5928.6933569419652</v>
      </c>
      <c r="L83" s="49"/>
      <c r="M83" s="6">
        <f>IF(J83="","",(K83/J83)/LOOKUP(RIGHT($D$2,3),定数!$A$6:$A$13,定数!$B$6:$B$13))</f>
        <v>0.84695619384885223</v>
      </c>
      <c r="N83" s="35">
        <v>2018</v>
      </c>
      <c r="O83" s="8">
        <v>44196</v>
      </c>
      <c r="P83" s="47">
        <v>125.99</v>
      </c>
      <c r="Q83" s="47"/>
      <c r="R83" s="50">
        <f>IF(P83="","",T83*M83*LOOKUP(RIGHT($D$2,3),定数!$A$6:$A$13,定数!$B$6:$B$13))</f>
        <v>-5852.4672994955899</v>
      </c>
      <c r="S83" s="50"/>
      <c r="T83" s="51">
        <f t="shared" si="16"/>
        <v>-69.10000000000025</v>
      </c>
      <c r="U83" s="51"/>
      <c r="V83" t="str">
        <f t="shared" si="15"/>
        <v/>
      </c>
      <c r="W83">
        <f t="shared" si="15"/>
        <v>1</v>
      </c>
      <c r="X83" s="41">
        <f t="shared" si="17"/>
        <v>199974.44659523573</v>
      </c>
      <c r="Y83" s="42">
        <f t="shared" si="18"/>
        <v>1.1758175792977665E-2</v>
      </c>
      <c r="Z83" t="str">
        <f t="shared" si="12"/>
        <v/>
      </c>
      <c r="AA83">
        <f t="shared" si="13"/>
        <v>-5852.4672994955899</v>
      </c>
    </row>
    <row r="84" spans="2:27" x14ac:dyDescent="0.2">
      <c r="B84" s="35">
        <v>76</v>
      </c>
      <c r="C84" s="46">
        <f t="shared" si="11"/>
        <v>191770.64459856992</v>
      </c>
      <c r="D84" s="46"/>
      <c r="E84" s="35">
        <v>2019</v>
      </c>
      <c r="F84" s="8">
        <v>43837</v>
      </c>
      <c r="G84" s="35" t="s">
        <v>4</v>
      </c>
      <c r="H84" s="47">
        <v>123.85599999999999</v>
      </c>
      <c r="I84" s="47"/>
      <c r="J84" s="35">
        <v>45</v>
      </c>
      <c r="K84" s="48">
        <f t="shared" si="14"/>
        <v>5753.1193379570977</v>
      </c>
      <c r="L84" s="49"/>
      <c r="M84" s="6">
        <f>IF(J84="","",(K84/J84)/LOOKUP(RIGHT($D$2,3),定数!$A$6:$A$13,定数!$B$6:$B$13))</f>
        <v>1.2784709639904661</v>
      </c>
      <c r="N84" s="35">
        <v>2019</v>
      </c>
      <c r="O84" s="8">
        <v>43837</v>
      </c>
      <c r="P84" s="47">
        <v>124.756</v>
      </c>
      <c r="Q84" s="47"/>
      <c r="R84" s="50">
        <f>IF(P84="","",T84*M84*LOOKUP(RIGHT($D$2,3),定数!$A$6:$A$13,定数!$B$6:$B$13))</f>
        <v>11506.238675914268</v>
      </c>
      <c r="S84" s="50"/>
      <c r="T84" s="51">
        <f t="shared" si="16"/>
        <v>90.000000000000568</v>
      </c>
      <c r="U84" s="51"/>
      <c r="V84" t="str">
        <f t="shared" si="15"/>
        <v/>
      </c>
      <c r="W84">
        <f t="shared" si="15"/>
        <v>0</v>
      </c>
      <c r="X84" s="41">
        <f t="shared" si="17"/>
        <v>199974.44659523573</v>
      </c>
      <c r="Y84" s="42">
        <f t="shared" si="18"/>
        <v>4.1024251529851452E-2</v>
      </c>
      <c r="Z84">
        <f t="shared" si="12"/>
        <v>11506.238675914268</v>
      </c>
      <c r="AA84" t="str">
        <f t="shared" si="13"/>
        <v/>
      </c>
    </row>
    <row r="85" spans="2:27" x14ac:dyDescent="0.2">
      <c r="B85" s="35">
        <v>77</v>
      </c>
      <c r="C85" s="46">
        <f t="shared" si="11"/>
        <v>203276.88327448419</v>
      </c>
      <c r="D85" s="46"/>
      <c r="E85" s="35">
        <v>2019</v>
      </c>
      <c r="F85" s="8">
        <v>43839</v>
      </c>
      <c r="G85" s="35" t="s">
        <v>4</v>
      </c>
      <c r="H85" s="47">
        <v>124.616</v>
      </c>
      <c r="I85" s="47"/>
      <c r="J85" s="35">
        <v>50</v>
      </c>
      <c r="K85" s="48">
        <f t="shared" si="14"/>
        <v>6098.3064982345259</v>
      </c>
      <c r="L85" s="49"/>
      <c r="M85" s="6">
        <f>IF(J85="","",(K85/J85)/LOOKUP(RIGHT($D$2,3),定数!$A$6:$A$13,定数!$B$6:$B$13))</f>
        <v>1.2196612996469052</v>
      </c>
      <c r="N85" s="35">
        <v>2019</v>
      </c>
      <c r="O85" s="8">
        <v>43844</v>
      </c>
      <c r="P85" s="47">
        <v>124.121</v>
      </c>
      <c r="Q85" s="47"/>
      <c r="R85" s="50">
        <f>IF(P85="","",T85*M85*LOOKUP(RIGHT($D$2,3),定数!$A$6:$A$13,定数!$B$6:$B$13))</f>
        <v>-6037.3234332522361</v>
      </c>
      <c r="S85" s="50"/>
      <c r="T85" s="51">
        <f t="shared" si="16"/>
        <v>-49.500000000000455</v>
      </c>
      <c r="U85" s="51"/>
      <c r="V85" t="str">
        <f t="shared" si="15"/>
        <v/>
      </c>
      <c r="W85">
        <f t="shared" si="15"/>
        <v>1</v>
      </c>
      <c r="X85" s="41">
        <f t="shared" si="17"/>
        <v>203276.88327448419</v>
      </c>
      <c r="Y85" s="42">
        <f t="shared" si="18"/>
        <v>0</v>
      </c>
      <c r="Z85" t="str">
        <f t="shared" si="12"/>
        <v/>
      </c>
      <c r="AA85">
        <f t="shared" si="13"/>
        <v>-6037.3234332522361</v>
      </c>
    </row>
    <row r="86" spans="2:27" x14ac:dyDescent="0.2">
      <c r="B86" s="35">
        <v>78</v>
      </c>
      <c r="C86" s="46">
        <f t="shared" si="11"/>
        <v>197239.55984123197</v>
      </c>
      <c r="D86" s="46"/>
      <c r="E86" s="45">
        <v>2019</v>
      </c>
      <c r="F86" s="8">
        <v>43841</v>
      </c>
      <c r="G86" s="35" t="s">
        <v>4</v>
      </c>
      <c r="H86" s="47">
        <v>124.89100000000001</v>
      </c>
      <c r="I86" s="47"/>
      <c r="J86" s="35">
        <v>43</v>
      </c>
      <c r="K86" s="48">
        <f t="shared" si="14"/>
        <v>5917.1867952369585</v>
      </c>
      <c r="L86" s="49"/>
      <c r="M86" s="6">
        <f>IF(J86="","",(K86/J86)/LOOKUP(RIGHT($D$2,3),定数!$A$6:$A$13,定数!$B$6:$B$13))</f>
        <v>1.3760899523806882</v>
      </c>
      <c r="N86" s="45">
        <v>2019</v>
      </c>
      <c r="O86" s="8">
        <v>43841</v>
      </c>
      <c r="P86" s="47">
        <v>124.465</v>
      </c>
      <c r="Q86" s="47"/>
      <c r="R86" s="50">
        <f>IF(P86="","",T86*M86*LOOKUP(RIGHT($D$2,3),定数!$A$6:$A$13,定数!$B$6:$B$13))</f>
        <v>-5862.1431971417587</v>
      </c>
      <c r="S86" s="50"/>
      <c r="T86" s="51">
        <f t="shared" si="16"/>
        <v>-42.600000000000193</v>
      </c>
      <c r="U86" s="51"/>
      <c r="V86" t="str">
        <f t="shared" si="15"/>
        <v/>
      </c>
      <c r="W86">
        <f t="shared" si="15"/>
        <v>2</v>
      </c>
      <c r="X86" s="41">
        <f t="shared" si="17"/>
        <v>203276.88327448419</v>
      </c>
      <c r="Y86" s="42">
        <f t="shared" si="18"/>
        <v>2.9700000000000171E-2</v>
      </c>
      <c r="Z86" t="str">
        <f t="shared" si="12"/>
        <v/>
      </c>
      <c r="AA86">
        <f t="shared" si="13"/>
        <v>-5862.1431971417587</v>
      </c>
    </row>
    <row r="87" spans="2:27" x14ac:dyDescent="0.2">
      <c r="B87" s="35">
        <v>79</v>
      </c>
      <c r="C87" s="46">
        <f t="shared" si="11"/>
        <v>191377.4166440902</v>
      </c>
      <c r="D87" s="46"/>
      <c r="E87" s="45">
        <v>2019</v>
      </c>
      <c r="F87" s="8">
        <v>43853</v>
      </c>
      <c r="G87" s="35" t="s">
        <v>4</v>
      </c>
      <c r="H87" s="92">
        <v>124.765</v>
      </c>
      <c r="I87" s="92"/>
      <c r="J87" s="35">
        <v>38</v>
      </c>
      <c r="K87" s="48">
        <f t="shared" si="14"/>
        <v>5741.3224993227059</v>
      </c>
      <c r="L87" s="49"/>
      <c r="M87" s="6">
        <f>IF(J87="","",(K87/J87)/LOOKUP(RIGHT($D$2,3),定数!$A$6:$A$13,定数!$B$6:$B$13))</f>
        <v>1.5108743419270276</v>
      </c>
      <c r="N87" s="45">
        <v>2019</v>
      </c>
      <c r="O87" s="8">
        <v>43854</v>
      </c>
      <c r="P87" s="47">
        <v>124.387</v>
      </c>
      <c r="Q87" s="47"/>
      <c r="R87" s="50">
        <f>IF(P87="","",T87*M87*LOOKUP(RIGHT($D$2,3),定数!$A$6:$A$13,定数!$B$6:$B$13))</f>
        <v>-5711.1050124841659</v>
      </c>
      <c r="S87" s="50"/>
      <c r="T87" s="51">
        <f t="shared" si="16"/>
        <v>-37.800000000000011</v>
      </c>
      <c r="U87" s="51"/>
      <c r="V87" t="str">
        <f t="shared" si="15"/>
        <v/>
      </c>
      <c r="W87">
        <f t="shared" si="15"/>
        <v>3</v>
      </c>
      <c r="X87" s="41">
        <f t="shared" si="17"/>
        <v>203276.88327448419</v>
      </c>
      <c r="Y87" s="42">
        <f t="shared" si="18"/>
        <v>5.8538218604651582E-2</v>
      </c>
      <c r="Z87" t="str">
        <f t="shared" si="12"/>
        <v/>
      </c>
      <c r="AA87">
        <f t="shared" si="13"/>
        <v>-5711.1050124841659</v>
      </c>
    </row>
    <row r="88" spans="2:27" x14ac:dyDescent="0.2">
      <c r="B88" s="35">
        <v>80</v>
      </c>
      <c r="C88" s="46">
        <f t="shared" si="11"/>
        <v>185666.31163160605</v>
      </c>
      <c r="D88" s="46"/>
      <c r="E88" s="45">
        <v>2019</v>
      </c>
      <c r="F88" s="8">
        <v>43859</v>
      </c>
      <c r="G88" s="35" t="s">
        <v>4</v>
      </c>
      <c r="H88" s="47">
        <v>124.99</v>
      </c>
      <c r="I88" s="47"/>
      <c r="J88" s="35">
        <v>31</v>
      </c>
      <c r="K88" s="48">
        <f t="shared" si="14"/>
        <v>5569.989348948181</v>
      </c>
      <c r="L88" s="49"/>
      <c r="M88" s="6">
        <f>IF(J88="","",(K88/J88)/LOOKUP(RIGHT($D$2,3),定数!$A$6:$A$13,定数!$B$6:$B$13))</f>
        <v>1.7967707577252197</v>
      </c>
      <c r="N88" s="45">
        <v>2019</v>
      </c>
      <c r="O88" s="8">
        <v>43861</v>
      </c>
      <c r="P88" s="47">
        <v>124.685</v>
      </c>
      <c r="Q88" s="47"/>
      <c r="R88" s="50">
        <f>IF(P88="","",T88*M88*LOOKUP(RIGHT($D$2,3),定数!$A$6:$A$13,定数!$B$6:$B$13))</f>
        <v>-5480.150811061787</v>
      </c>
      <c r="S88" s="50"/>
      <c r="T88" s="51">
        <f t="shared" si="16"/>
        <v>-30.499999999999261</v>
      </c>
      <c r="U88" s="51"/>
      <c r="V88" t="str">
        <f t="shared" si="15"/>
        <v/>
      </c>
      <c r="W88">
        <f t="shared" si="15"/>
        <v>4</v>
      </c>
      <c r="X88" s="41">
        <f t="shared" si="17"/>
        <v>203276.88327448419</v>
      </c>
      <c r="Y88" s="42">
        <f t="shared" si="18"/>
        <v>8.663342018629161E-2</v>
      </c>
      <c r="Z88" t="str">
        <f t="shared" si="12"/>
        <v/>
      </c>
      <c r="AA88">
        <f t="shared" si="13"/>
        <v>-5480.150811061787</v>
      </c>
    </row>
    <row r="89" spans="2:27" x14ac:dyDescent="0.2">
      <c r="B89" s="35">
        <v>81</v>
      </c>
      <c r="C89" s="46">
        <f t="shared" si="11"/>
        <v>180186.16082054426</v>
      </c>
      <c r="D89" s="46"/>
      <c r="E89" s="45">
        <v>2019</v>
      </c>
      <c r="F89" s="8">
        <v>43860</v>
      </c>
      <c r="G89" s="35" t="s">
        <v>4</v>
      </c>
      <c r="H89" s="47">
        <v>125.22499999999999</v>
      </c>
      <c r="I89" s="47"/>
      <c r="J89" s="35">
        <v>34</v>
      </c>
      <c r="K89" s="48">
        <f t="shared" si="14"/>
        <v>5405.5848246163278</v>
      </c>
      <c r="L89" s="49"/>
      <c r="M89" s="6">
        <f>IF(J89="","",(K89/J89)/LOOKUP(RIGHT($D$2,3),定数!$A$6:$A$13,定数!$B$6:$B$13))</f>
        <v>1.5898778895930377</v>
      </c>
      <c r="N89" s="45">
        <v>2019</v>
      </c>
      <c r="O89" s="8">
        <v>43861</v>
      </c>
      <c r="P89" s="47">
        <v>124.88500000000001</v>
      </c>
      <c r="Q89" s="47"/>
      <c r="R89" s="50">
        <f>IF(P89="","",T89*M89*LOOKUP(RIGHT($D$2,3),定数!$A$6:$A$13,定数!$B$6:$B$13))</f>
        <v>-5405.5848246161568</v>
      </c>
      <c r="S89" s="50"/>
      <c r="T89" s="51">
        <f t="shared" si="16"/>
        <v>-33.99999999999892</v>
      </c>
      <c r="U89" s="51"/>
      <c r="V89" t="str">
        <f t="shared" si="15"/>
        <v/>
      </c>
      <c r="W89">
        <f t="shared" si="15"/>
        <v>5</v>
      </c>
      <c r="X89" s="41">
        <f t="shared" si="17"/>
        <v>203276.88327448419</v>
      </c>
      <c r="Y89" s="42">
        <f t="shared" si="18"/>
        <v>0.11359246600982464</v>
      </c>
      <c r="Z89" t="str">
        <f t="shared" si="12"/>
        <v/>
      </c>
      <c r="AA89">
        <f t="shared" si="13"/>
        <v>-5405.5848246161568</v>
      </c>
    </row>
    <row r="90" spans="2:27" x14ac:dyDescent="0.2">
      <c r="B90" s="35">
        <v>82</v>
      </c>
      <c r="C90" s="46">
        <f t="shared" si="11"/>
        <v>174780.57599592811</v>
      </c>
      <c r="D90" s="46"/>
      <c r="E90" s="45">
        <v>2019</v>
      </c>
      <c r="F90" s="8">
        <v>43881</v>
      </c>
      <c r="G90" s="35" t="s">
        <v>4</v>
      </c>
      <c r="H90" s="47">
        <v>125.53700000000001</v>
      </c>
      <c r="I90" s="47"/>
      <c r="J90" s="35">
        <v>66</v>
      </c>
      <c r="K90" s="48">
        <f t="shared" si="14"/>
        <v>5243.4172798778436</v>
      </c>
      <c r="L90" s="49"/>
      <c r="M90" s="6">
        <f>IF(J90="","",(K90/J90)/LOOKUP(RIGHT($D$2,3),定数!$A$6:$A$13,定数!$B$6:$B$13))</f>
        <v>0.79445716361785512</v>
      </c>
      <c r="N90" s="45">
        <v>2019</v>
      </c>
      <c r="O90" s="8">
        <v>43889</v>
      </c>
      <c r="P90" s="47">
        <v>126.85899999999999</v>
      </c>
      <c r="Q90" s="47"/>
      <c r="R90" s="50">
        <f>IF(P90="","",T90*M90*LOOKUP(RIGHT($D$2,3),定数!$A$6:$A$13,定数!$B$6:$B$13))</f>
        <v>10502.723703027954</v>
      </c>
      <c r="S90" s="50"/>
      <c r="T90" s="51">
        <f t="shared" si="16"/>
        <v>132.19999999999885</v>
      </c>
      <c r="U90" s="51"/>
      <c r="V90" t="str">
        <f t="shared" si="15"/>
        <v/>
      </c>
      <c r="W90">
        <f t="shared" si="15"/>
        <v>0</v>
      </c>
      <c r="X90" s="41">
        <f t="shared" si="17"/>
        <v>203276.88327448419</v>
      </c>
      <c r="Y90" s="42">
        <f t="shared" si="18"/>
        <v>0.14018469202952899</v>
      </c>
      <c r="Z90">
        <f t="shared" si="12"/>
        <v>10502.723703027954</v>
      </c>
      <c r="AA90" t="str">
        <f t="shared" si="13"/>
        <v/>
      </c>
    </row>
    <row r="91" spans="2:27" x14ac:dyDescent="0.2">
      <c r="B91" s="35">
        <v>83</v>
      </c>
      <c r="C91" s="46">
        <f t="shared" si="11"/>
        <v>185283.29969895608</v>
      </c>
      <c r="D91" s="46"/>
      <c r="E91" s="45">
        <v>2019</v>
      </c>
      <c r="F91" s="8">
        <v>43886</v>
      </c>
      <c r="G91" s="35" t="s">
        <v>4</v>
      </c>
      <c r="H91" s="47">
        <v>125.866</v>
      </c>
      <c r="I91" s="47"/>
      <c r="J91" s="35">
        <v>54</v>
      </c>
      <c r="K91" s="48">
        <f t="shared" si="14"/>
        <v>5558.4989909686819</v>
      </c>
      <c r="L91" s="49"/>
      <c r="M91" s="6">
        <f>IF(J91="","",(K91/J91)/LOOKUP(RIGHT($D$2,3),定数!$A$6:$A$13,定数!$B$6:$B$13))</f>
        <v>1.0293516649942003</v>
      </c>
      <c r="N91" s="45">
        <v>2019</v>
      </c>
      <c r="O91" s="8">
        <v>43889</v>
      </c>
      <c r="P91" s="47">
        <v>126.958</v>
      </c>
      <c r="Q91" s="47"/>
      <c r="R91" s="50">
        <f>IF(P91="","",T91*M91*LOOKUP(RIGHT($D$2,3),定数!$A$6:$A$13,定数!$B$6:$B$13))</f>
        <v>11240.520181736654</v>
      </c>
      <c r="S91" s="50"/>
      <c r="T91" s="51">
        <f t="shared" si="16"/>
        <v>109.19999999999987</v>
      </c>
      <c r="U91" s="51"/>
      <c r="V91" t="str">
        <f t="shared" ref="V91:W106" si="19">IF(S91&lt;&gt;"",IF(S91&lt;0,1+V90,0),"")</f>
        <v/>
      </c>
      <c r="W91">
        <f t="shared" si="19"/>
        <v>0</v>
      </c>
      <c r="X91" s="41">
        <f t="shared" si="17"/>
        <v>203276.88327448419</v>
      </c>
      <c r="Y91" s="42">
        <f t="shared" si="18"/>
        <v>8.8517608523303815E-2</v>
      </c>
      <c r="Z91">
        <f t="shared" si="12"/>
        <v>11240.520181736654</v>
      </c>
      <c r="AA91" t="str">
        <f t="shared" si="13"/>
        <v/>
      </c>
    </row>
    <row r="92" spans="2:27" x14ac:dyDescent="0.2">
      <c r="B92" s="35">
        <v>84</v>
      </c>
      <c r="C92" s="46">
        <f t="shared" si="11"/>
        <v>196523.81988069272</v>
      </c>
      <c r="D92" s="46"/>
      <c r="E92" s="45">
        <v>2019</v>
      </c>
      <c r="F92" s="8">
        <v>43887</v>
      </c>
      <c r="G92" s="35" t="s">
        <v>4</v>
      </c>
      <c r="H92" s="47">
        <v>126.005</v>
      </c>
      <c r="I92" s="47"/>
      <c r="J92" s="35">
        <v>28</v>
      </c>
      <c r="K92" s="48">
        <f t="shared" si="14"/>
        <v>5895.7145964207812</v>
      </c>
      <c r="L92" s="49"/>
      <c r="M92" s="6">
        <f>IF(J92="","",(K92/J92)/LOOKUP(RIGHT($D$2,3),定数!$A$6:$A$13,定数!$B$6:$B$13))</f>
        <v>2.1056123558645647</v>
      </c>
      <c r="N92" s="45">
        <v>2019</v>
      </c>
      <c r="O92" s="8">
        <v>43887</v>
      </c>
      <c r="P92" s="47">
        <v>125.73</v>
      </c>
      <c r="Q92" s="47"/>
      <c r="R92" s="50">
        <f>IF(P92="","",T92*M92*LOOKUP(RIGHT($D$2,3),定数!$A$6:$A$13,定数!$B$6:$B$13))</f>
        <v>-5790.433978627374</v>
      </c>
      <c r="S92" s="50"/>
      <c r="T92" s="51">
        <f t="shared" si="16"/>
        <v>-27.499999999999147</v>
      </c>
      <c r="U92" s="51"/>
      <c r="V92" t="str">
        <f t="shared" si="19"/>
        <v/>
      </c>
      <c r="W92">
        <f t="shared" si="19"/>
        <v>1</v>
      </c>
      <c r="X92" s="41">
        <f t="shared" si="17"/>
        <v>203276.88327448419</v>
      </c>
      <c r="Y92" s="42">
        <f t="shared" si="18"/>
        <v>3.322101010705103E-2</v>
      </c>
      <c r="Z92" t="str">
        <f t="shared" si="12"/>
        <v/>
      </c>
      <c r="AA92">
        <f t="shared" si="13"/>
        <v>-5790.433978627374</v>
      </c>
    </row>
    <row r="93" spans="2:27" x14ac:dyDescent="0.2">
      <c r="B93" s="35">
        <v>85</v>
      </c>
      <c r="C93" s="46">
        <f t="shared" si="11"/>
        <v>190733.38590206535</v>
      </c>
      <c r="D93" s="46"/>
      <c r="E93" s="45">
        <v>2019</v>
      </c>
      <c r="F93" s="8">
        <v>43889</v>
      </c>
      <c r="G93" s="35" t="s">
        <v>4</v>
      </c>
      <c r="H93" s="47">
        <v>126.221</v>
      </c>
      <c r="I93" s="47"/>
      <c r="J93" s="35">
        <v>33</v>
      </c>
      <c r="K93" s="48">
        <f t="shared" si="14"/>
        <v>5722.0015770619602</v>
      </c>
      <c r="L93" s="49"/>
      <c r="M93" s="6">
        <f>IF(J93="","",(K93/J93)/LOOKUP(RIGHT($D$2,3),定数!$A$6:$A$13,定数!$B$6:$B$13))</f>
        <v>1.7339398718369576</v>
      </c>
      <c r="N93" s="45">
        <v>2019</v>
      </c>
      <c r="O93" s="8">
        <v>43889</v>
      </c>
      <c r="P93" s="47">
        <v>126.883</v>
      </c>
      <c r="Q93" s="47"/>
      <c r="R93" s="50">
        <f>IF(P93="","",T93*M93*LOOKUP(RIGHT($D$2,3),定数!$A$6:$A$13,定数!$B$6:$B$13))</f>
        <v>11478.68195156052</v>
      </c>
      <c r="S93" s="50"/>
      <c r="T93" s="51">
        <f t="shared" si="16"/>
        <v>66.199999999999193</v>
      </c>
      <c r="U93" s="51"/>
      <c r="V93" t="str">
        <f t="shared" si="19"/>
        <v/>
      </c>
      <c r="W93">
        <f t="shared" si="19"/>
        <v>0</v>
      </c>
      <c r="X93" s="41">
        <f t="shared" si="17"/>
        <v>203276.88327448419</v>
      </c>
      <c r="Y93" s="42">
        <f t="shared" si="18"/>
        <v>6.170646248782452E-2</v>
      </c>
      <c r="Z93">
        <f t="shared" si="12"/>
        <v>11478.68195156052</v>
      </c>
      <c r="AA93" t="str">
        <f t="shared" si="13"/>
        <v/>
      </c>
    </row>
    <row r="94" spans="2:27" x14ac:dyDescent="0.2">
      <c r="B94" s="35">
        <v>86</v>
      </c>
      <c r="C94" s="46">
        <f t="shared" si="11"/>
        <v>202212.06785362586</v>
      </c>
      <c r="D94" s="46"/>
      <c r="E94" s="45">
        <v>2019</v>
      </c>
      <c r="F94" s="8">
        <v>43897</v>
      </c>
      <c r="G94" s="35" t="s">
        <v>3</v>
      </c>
      <c r="H94" s="47">
        <v>126.051</v>
      </c>
      <c r="I94" s="47"/>
      <c r="J94" s="35">
        <v>38</v>
      </c>
      <c r="K94" s="48">
        <f t="shared" si="14"/>
        <v>6066.3620356087758</v>
      </c>
      <c r="L94" s="49"/>
      <c r="M94" s="6">
        <f>IF(J94="","",(K94/J94)/LOOKUP(RIGHT($D$2,3),定数!$A$6:$A$13,定数!$B$6:$B$13))</f>
        <v>1.5964110620023095</v>
      </c>
      <c r="N94" s="45">
        <v>2019</v>
      </c>
      <c r="O94" s="8">
        <v>43897</v>
      </c>
      <c r="P94" s="87">
        <v>125.297</v>
      </c>
      <c r="Q94" s="87"/>
      <c r="R94" s="50">
        <f>IF(P94="","",T94*M94*LOOKUP(RIGHT($D$2,3),定数!$A$6:$A$13,定数!$B$6:$B$13))</f>
        <v>12036.939407497492</v>
      </c>
      <c r="S94" s="50"/>
      <c r="T94" s="51">
        <f t="shared" si="16"/>
        <v>75.400000000000489</v>
      </c>
      <c r="U94" s="51"/>
      <c r="V94" t="str">
        <f t="shared" si="19"/>
        <v/>
      </c>
      <c r="W94">
        <f t="shared" si="19"/>
        <v>0</v>
      </c>
      <c r="X94" s="41">
        <f t="shared" si="17"/>
        <v>203276.88327448419</v>
      </c>
      <c r="Y94" s="42">
        <f t="shared" si="18"/>
        <v>5.2382514120925538E-3</v>
      </c>
      <c r="Z94">
        <f t="shared" si="12"/>
        <v>12036.939407497492</v>
      </c>
      <c r="AA94" t="str">
        <f t="shared" si="13"/>
        <v/>
      </c>
    </row>
    <row r="95" spans="2:27" x14ac:dyDescent="0.2">
      <c r="B95" s="35">
        <v>87</v>
      </c>
      <c r="C95" s="46">
        <f t="shared" si="11"/>
        <v>214249.00726112336</v>
      </c>
      <c r="D95" s="46"/>
      <c r="E95" s="45">
        <v>2019</v>
      </c>
      <c r="F95" s="8">
        <v>43903</v>
      </c>
      <c r="G95" s="35" t="s">
        <v>4</v>
      </c>
      <c r="H95" s="47">
        <v>125.824</v>
      </c>
      <c r="I95" s="47"/>
      <c r="J95" s="35">
        <v>75</v>
      </c>
      <c r="K95" s="48">
        <f t="shared" si="14"/>
        <v>6427.4702178337002</v>
      </c>
      <c r="L95" s="49"/>
      <c r="M95" s="6">
        <f>IF(J95="","",(K95/J95)/LOOKUP(RIGHT($D$2,3),定数!$A$6:$A$13,定数!$B$6:$B$13))</f>
        <v>0.85699602904449335</v>
      </c>
      <c r="N95" s="45">
        <v>2019</v>
      </c>
      <c r="O95" s="8">
        <v>43912</v>
      </c>
      <c r="P95" s="47">
        <v>125.07</v>
      </c>
      <c r="Q95" s="47"/>
      <c r="R95" s="50">
        <f>IF(P95="","",T95*M95*LOOKUP(RIGHT($D$2,3),定数!$A$6:$A$13,定数!$B$6:$B$13))</f>
        <v>-6461.7500589955216</v>
      </c>
      <c r="S95" s="50"/>
      <c r="T95" s="51">
        <f t="shared" si="16"/>
        <v>-75.400000000000489</v>
      </c>
      <c r="U95" s="51"/>
      <c r="V95" t="str">
        <f t="shared" si="19"/>
        <v/>
      </c>
      <c r="W95">
        <f t="shared" si="19"/>
        <v>1</v>
      </c>
      <c r="X95" s="41">
        <f t="shared" si="17"/>
        <v>214249.00726112336</v>
      </c>
      <c r="Y95" s="42">
        <f t="shared" si="18"/>
        <v>0</v>
      </c>
      <c r="Z95" t="str">
        <f t="shared" si="12"/>
        <v/>
      </c>
      <c r="AA95">
        <f t="shared" si="13"/>
        <v>-6461.7500589955216</v>
      </c>
    </row>
    <row r="96" spans="2:27" x14ac:dyDescent="0.2">
      <c r="B96" s="35">
        <v>88</v>
      </c>
      <c r="C96" s="46">
        <f t="shared" si="11"/>
        <v>207787.25720212783</v>
      </c>
      <c r="D96" s="46"/>
      <c r="E96" s="45">
        <v>2019</v>
      </c>
      <c r="F96" s="8">
        <v>43904</v>
      </c>
      <c r="G96" s="35" t="s">
        <v>4</v>
      </c>
      <c r="H96" s="47">
        <v>126.029</v>
      </c>
      <c r="I96" s="47"/>
      <c r="J96" s="35">
        <v>39</v>
      </c>
      <c r="K96" s="48">
        <f t="shared" si="14"/>
        <v>6233.6177160638345</v>
      </c>
      <c r="L96" s="49"/>
      <c r="M96" s="6">
        <f>IF(J96="","",(K96/J96)/LOOKUP(RIGHT($D$2,3),定数!$A$6:$A$13,定数!$B$6:$B$13))</f>
        <v>1.5983635169394446</v>
      </c>
      <c r="N96" s="45">
        <v>2019</v>
      </c>
      <c r="O96" s="8">
        <v>43912</v>
      </c>
      <c r="P96" s="47">
        <v>125.64</v>
      </c>
      <c r="Q96" s="47"/>
      <c r="R96" s="50">
        <f>IF(P96="","",T96*M96*LOOKUP(RIGHT($D$2,3),定数!$A$6:$A$13,定数!$B$6:$B$13))</f>
        <v>-6217.6340808943723</v>
      </c>
      <c r="S96" s="50"/>
      <c r="T96" s="51">
        <f t="shared" si="16"/>
        <v>-38.899999999999579</v>
      </c>
      <c r="U96" s="51"/>
      <c r="V96" t="str">
        <f t="shared" si="19"/>
        <v/>
      </c>
      <c r="W96">
        <f t="shared" si="19"/>
        <v>2</v>
      </c>
      <c r="X96" s="41">
        <f t="shared" si="17"/>
        <v>214249.00726112336</v>
      </c>
      <c r="Y96" s="42">
        <f t="shared" si="18"/>
        <v>3.0160000000000187E-2</v>
      </c>
      <c r="Z96" t="str">
        <f t="shared" si="12"/>
        <v/>
      </c>
      <c r="AA96">
        <f t="shared" si="13"/>
        <v>-6217.6340808943723</v>
      </c>
    </row>
    <row r="97" spans="2:27" x14ac:dyDescent="0.2">
      <c r="B97" s="35">
        <v>89</v>
      </c>
      <c r="C97" s="46">
        <f t="shared" si="11"/>
        <v>201569.62312123345</v>
      </c>
      <c r="D97" s="46"/>
      <c r="E97" s="45">
        <v>2019</v>
      </c>
      <c r="F97" s="8">
        <v>43915</v>
      </c>
      <c r="G97" s="35" t="s">
        <v>3</v>
      </c>
      <c r="H97" s="47">
        <v>124.349</v>
      </c>
      <c r="I97" s="47"/>
      <c r="J97" s="35">
        <v>47</v>
      </c>
      <c r="K97" s="48">
        <f t="shared" si="14"/>
        <v>6047.0886936370034</v>
      </c>
      <c r="L97" s="49"/>
      <c r="M97" s="6">
        <f>IF(J97="","",(K97/J97)/LOOKUP(RIGHT($D$2,3),定数!$A$6:$A$13,定数!$B$6:$B$13))</f>
        <v>1.2866146156674474</v>
      </c>
      <c r="N97" s="45">
        <v>2019</v>
      </c>
      <c r="O97" s="8">
        <v>43916</v>
      </c>
      <c r="P97" s="47">
        <v>124.82</v>
      </c>
      <c r="Q97" s="47"/>
      <c r="R97" s="50">
        <f>IF(P97="","",T97*M97*LOOKUP(RIGHT($D$2,3),定数!$A$6:$A$13,定数!$B$6:$B$13))</f>
        <v>-6059.9548397935414</v>
      </c>
      <c r="S97" s="50"/>
      <c r="T97" s="51">
        <f t="shared" si="16"/>
        <v>-47.099999999998943</v>
      </c>
      <c r="U97" s="51"/>
      <c r="V97" t="str">
        <f t="shared" si="19"/>
        <v/>
      </c>
      <c r="W97">
        <f t="shared" si="19"/>
        <v>3</v>
      </c>
      <c r="X97" s="41">
        <f t="shared" si="17"/>
        <v>214249.00726112336</v>
      </c>
      <c r="Y97" s="42">
        <f t="shared" si="18"/>
        <v>5.9180596923076867E-2</v>
      </c>
      <c r="Z97" t="str">
        <f t="shared" si="12"/>
        <v/>
      </c>
      <c r="AA97">
        <f t="shared" si="13"/>
        <v>-6059.9548397935414</v>
      </c>
    </row>
    <row r="98" spans="2:27" x14ac:dyDescent="0.2">
      <c r="B98" s="35">
        <v>90</v>
      </c>
      <c r="C98" s="46">
        <f t="shared" si="11"/>
        <v>195509.66828143992</v>
      </c>
      <c r="D98" s="46"/>
      <c r="E98" s="45">
        <v>2019</v>
      </c>
      <c r="F98" s="8">
        <v>43945</v>
      </c>
      <c r="G98" s="35" t="s">
        <v>3</v>
      </c>
      <c r="H98" s="47">
        <v>125.172</v>
      </c>
      <c r="I98" s="47"/>
      <c r="J98" s="35">
        <v>40</v>
      </c>
      <c r="K98" s="48">
        <f t="shared" si="14"/>
        <v>5865.2900484431975</v>
      </c>
      <c r="L98" s="49"/>
      <c r="M98" s="6">
        <f>IF(J98="","",(K98/J98)/LOOKUP(RIGHT($D$2,3),定数!$A$6:$A$13,定数!$B$6:$B$13))</f>
        <v>1.4663225121107992</v>
      </c>
      <c r="N98" s="45">
        <v>2019</v>
      </c>
      <c r="O98" s="8">
        <v>43946</v>
      </c>
      <c r="P98" s="87">
        <v>124.364</v>
      </c>
      <c r="Q98" s="87"/>
      <c r="R98" s="50">
        <f>IF(P98="","",T98*M98*LOOKUP(RIGHT($D$2,3),定数!$A$6:$A$13,定数!$B$6:$B$13))</f>
        <v>11847.885897855151</v>
      </c>
      <c r="S98" s="50"/>
      <c r="T98" s="51">
        <f t="shared" si="16"/>
        <v>80.799999999999272</v>
      </c>
      <c r="U98" s="51"/>
      <c r="V98" t="str">
        <f t="shared" si="19"/>
        <v/>
      </c>
      <c r="W98">
        <f t="shared" si="19"/>
        <v>0</v>
      </c>
      <c r="X98" s="41">
        <f t="shared" si="17"/>
        <v>214249.00726112336</v>
      </c>
      <c r="Y98" s="42">
        <f t="shared" si="18"/>
        <v>8.7465231317707892E-2</v>
      </c>
      <c r="Z98">
        <f t="shared" si="12"/>
        <v>11847.885897855151</v>
      </c>
      <c r="AA98" t="str">
        <f t="shared" si="13"/>
        <v/>
      </c>
    </row>
    <row r="99" spans="2:27" x14ac:dyDescent="0.2">
      <c r="B99" s="35">
        <v>91</v>
      </c>
      <c r="C99" s="46">
        <f t="shared" si="11"/>
        <v>207357.55417929508</v>
      </c>
      <c r="D99" s="46"/>
      <c r="E99" s="45">
        <v>2019</v>
      </c>
      <c r="F99" s="8">
        <v>43952</v>
      </c>
      <c r="G99" s="35" t="s">
        <v>4</v>
      </c>
      <c r="H99" s="47">
        <v>125.089</v>
      </c>
      <c r="I99" s="47"/>
      <c r="J99" s="35">
        <v>35</v>
      </c>
      <c r="K99" s="48">
        <f t="shared" si="14"/>
        <v>6220.7266253788521</v>
      </c>
      <c r="L99" s="49"/>
      <c r="M99" s="6">
        <f>IF(J99="","",(K99/J99)/LOOKUP(RIGHT($D$2,3),定数!$A$6:$A$13,定数!$B$6:$B$13))</f>
        <v>1.7773504643939577</v>
      </c>
      <c r="N99" s="45">
        <v>2019</v>
      </c>
      <c r="O99" s="8">
        <v>43952</v>
      </c>
      <c r="P99" s="47">
        <v>124.744</v>
      </c>
      <c r="Q99" s="47"/>
      <c r="R99" s="50">
        <f>IF(P99="","",T99*M99*LOOKUP(RIGHT($D$2,3),定数!$A$6:$A$13,定数!$B$6:$B$13))</f>
        <v>-6131.8591021591337</v>
      </c>
      <c r="S99" s="50"/>
      <c r="T99" s="51">
        <f t="shared" si="16"/>
        <v>-34.499999999999886</v>
      </c>
      <c r="U99" s="51"/>
      <c r="V99" t="str">
        <f t="shared" si="19"/>
        <v/>
      </c>
      <c r="W99">
        <f t="shared" si="19"/>
        <v>1</v>
      </c>
      <c r="X99" s="41">
        <f t="shared" si="17"/>
        <v>214249.00726112336</v>
      </c>
      <c r="Y99" s="42">
        <f t="shared" si="18"/>
        <v>3.2165624335561471E-2</v>
      </c>
      <c r="Z99" t="str">
        <f t="shared" si="12"/>
        <v/>
      </c>
      <c r="AA99">
        <f t="shared" si="13"/>
        <v>-6131.8591021591337</v>
      </c>
    </row>
    <row r="100" spans="2:27" x14ac:dyDescent="0.2">
      <c r="B100" s="35">
        <v>92</v>
      </c>
      <c r="C100" s="46">
        <f t="shared" si="11"/>
        <v>201225.69507713596</v>
      </c>
      <c r="D100" s="46"/>
      <c r="E100" s="45">
        <v>2019</v>
      </c>
      <c r="F100" s="8">
        <v>43958</v>
      </c>
      <c r="G100" s="35" t="s">
        <v>3</v>
      </c>
      <c r="H100" s="47">
        <v>123.779</v>
      </c>
      <c r="I100" s="47"/>
      <c r="J100" s="35">
        <v>47</v>
      </c>
      <c r="K100" s="48">
        <f t="shared" si="14"/>
        <v>6036.7708523140782</v>
      </c>
      <c r="L100" s="49"/>
      <c r="M100" s="6">
        <f>IF(J100="","",(K100/J100)/LOOKUP(RIGHT($D$2,3),定数!$A$6:$A$13,定数!$B$6:$B$13))</f>
        <v>1.2844193302795912</v>
      </c>
      <c r="N100" s="45">
        <v>2019</v>
      </c>
      <c r="O100" s="8">
        <v>43960</v>
      </c>
      <c r="P100" s="47">
        <v>122.83499999999999</v>
      </c>
      <c r="Q100" s="47"/>
      <c r="R100" s="50">
        <f>IF(P100="","",T100*M100*LOOKUP(RIGHT($D$2,3),定数!$A$6:$A$13,定数!$B$6:$B$13))</f>
        <v>12124.918477839374</v>
      </c>
      <c r="S100" s="50"/>
      <c r="T100" s="51">
        <f t="shared" si="16"/>
        <v>94.400000000000261</v>
      </c>
      <c r="U100" s="51"/>
      <c r="V100" t="str">
        <f t="shared" si="19"/>
        <v/>
      </c>
      <c r="W100">
        <f t="shared" si="19"/>
        <v>0</v>
      </c>
      <c r="X100" s="41">
        <f t="shared" si="17"/>
        <v>214249.00726112336</v>
      </c>
      <c r="Y100" s="42">
        <f t="shared" si="18"/>
        <v>6.0785869444495488E-2</v>
      </c>
      <c r="Z100">
        <f t="shared" si="12"/>
        <v>12124.918477839374</v>
      </c>
      <c r="AA100" t="str">
        <f t="shared" si="13"/>
        <v/>
      </c>
    </row>
    <row r="101" spans="2:27" x14ac:dyDescent="0.2">
      <c r="B101" s="35">
        <v>93</v>
      </c>
      <c r="C101" s="46">
        <f t="shared" si="11"/>
        <v>213350.61355497534</v>
      </c>
      <c r="D101" s="46"/>
      <c r="E101" s="45">
        <v>2019</v>
      </c>
      <c r="F101" s="8">
        <v>43960</v>
      </c>
      <c r="G101" s="35" t="s">
        <v>3</v>
      </c>
      <c r="H101" s="47">
        <v>123.108</v>
      </c>
      <c r="I101" s="47"/>
      <c r="J101" s="35">
        <v>41</v>
      </c>
      <c r="K101" s="48">
        <f t="shared" si="14"/>
        <v>6400.5184066492602</v>
      </c>
      <c r="L101" s="49"/>
      <c r="M101" s="6">
        <f>IF(J101="","",(K101/J101)/LOOKUP(RIGHT($D$2,3),定数!$A$6:$A$13,定数!$B$6:$B$13))</f>
        <v>1.5611020504022586</v>
      </c>
      <c r="N101" s="45">
        <v>2019</v>
      </c>
      <c r="O101" s="8">
        <v>43961</v>
      </c>
      <c r="P101" s="47">
        <v>123.518</v>
      </c>
      <c r="Q101" s="47"/>
      <c r="R101" s="50">
        <f>IF(P101="","",T101*M101*LOOKUP(RIGHT($D$2,3),定数!$A$6:$A$13,定数!$B$6:$B$13))</f>
        <v>-6400.5184066492066</v>
      </c>
      <c r="S101" s="50"/>
      <c r="T101" s="51">
        <f t="shared" si="16"/>
        <v>-40.999999999999659</v>
      </c>
      <c r="U101" s="51"/>
      <c r="V101" t="str">
        <f t="shared" si="19"/>
        <v/>
      </c>
      <c r="W101">
        <f t="shared" si="19"/>
        <v>1</v>
      </c>
      <c r="X101" s="41">
        <f t="shared" si="17"/>
        <v>214249.00726112336</v>
      </c>
      <c r="Y101" s="42">
        <f t="shared" si="18"/>
        <v>4.1932222586827939E-3</v>
      </c>
      <c r="Z101" t="str">
        <f t="shared" si="12"/>
        <v/>
      </c>
      <c r="AA101">
        <f t="shared" si="13"/>
        <v>-6400.5184066492066</v>
      </c>
    </row>
    <row r="102" spans="2:27" x14ac:dyDescent="0.2">
      <c r="B102" s="35">
        <v>94</v>
      </c>
      <c r="C102" s="46">
        <f t="shared" si="11"/>
        <v>206950.09514832613</v>
      </c>
      <c r="D102" s="46"/>
      <c r="E102" s="45">
        <v>2019</v>
      </c>
      <c r="F102" s="8">
        <v>43966</v>
      </c>
      <c r="G102" s="35" t="s">
        <v>3</v>
      </c>
      <c r="H102" s="47">
        <v>122.747</v>
      </c>
      <c r="I102" s="47"/>
      <c r="J102" s="35">
        <v>27</v>
      </c>
      <c r="K102" s="48">
        <f t="shared" si="14"/>
        <v>6208.5028544497836</v>
      </c>
      <c r="L102" s="49"/>
      <c r="M102" s="6">
        <f>IF(J102="","",(K102/J102)/LOOKUP(RIGHT($D$2,3),定数!$A$6:$A$13,定数!$B$6:$B$13))</f>
        <v>2.2994455016480679</v>
      </c>
      <c r="N102" s="45">
        <v>2019</v>
      </c>
      <c r="O102" s="8">
        <v>43966</v>
      </c>
      <c r="P102" s="47">
        <v>122.199</v>
      </c>
      <c r="Q102" s="47"/>
      <c r="R102" s="50">
        <f>IF(P102="","",T102*M102*LOOKUP(RIGHT($D$2,3),定数!$A$6:$A$13,定数!$B$6:$B$13))</f>
        <v>12600.961349031453</v>
      </c>
      <c r="S102" s="50"/>
      <c r="T102" s="51">
        <f t="shared" si="16"/>
        <v>54.800000000000182</v>
      </c>
      <c r="U102" s="51"/>
      <c r="V102" t="str">
        <f t="shared" si="19"/>
        <v/>
      </c>
      <c r="W102">
        <f t="shared" si="19"/>
        <v>0</v>
      </c>
      <c r="X102" s="41">
        <f t="shared" si="17"/>
        <v>214249.00726112336</v>
      </c>
      <c r="Y102" s="42">
        <f t="shared" si="18"/>
        <v>3.4067425590922018E-2</v>
      </c>
      <c r="Z102">
        <f t="shared" si="12"/>
        <v>12600.961349031453</v>
      </c>
      <c r="AA102" t="str">
        <f t="shared" si="13"/>
        <v/>
      </c>
    </row>
    <row r="103" spans="2:27" x14ac:dyDescent="0.2">
      <c r="B103" s="35">
        <v>95</v>
      </c>
      <c r="C103" s="46">
        <f t="shared" si="11"/>
        <v>219551.05649735758</v>
      </c>
      <c r="D103" s="46"/>
      <c r="E103" s="45">
        <v>2019</v>
      </c>
      <c r="F103" s="8">
        <v>43966</v>
      </c>
      <c r="G103" s="35" t="s">
        <v>3</v>
      </c>
      <c r="H103" s="47">
        <v>122.669</v>
      </c>
      <c r="I103" s="47"/>
      <c r="J103" s="35">
        <v>32</v>
      </c>
      <c r="K103" s="48">
        <f t="shared" si="14"/>
        <v>6586.5316949207272</v>
      </c>
      <c r="L103" s="49"/>
      <c r="M103" s="6">
        <f>IF(J103="","",(K103/J103)/LOOKUP(RIGHT($D$2,3),定数!$A$6:$A$13,定数!$B$6:$B$13))</f>
        <v>2.0582911546627272</v>
      </c>
      <c r="N103" s="45">
        <v>2019</v>
      </c>
      <c r="O103" s="8">
        <v>43966</v>
      </c>
      <c r="P103" s="47">
        <v>122.988</v>
      </c>
      <c r="Q103" s="47"/>
      <c r="R103" s="50">
        <f>IF(P103="","",T103*M103*LOOKUP(RIGHT($D$2,3),定数!$A$6:$A$13,定数!$B$6:$B$13))</f>
        <v>-6565.9487833741532</v>
      </c>
      <c r="S103" s="50"/>
      <c r="T103" s="51">
        <f t="shared" si="16"/>
        <v>-31.900000000000261</v>
      </c>
      <c r="U103" s="51"/>
      <c r="V103" t="str">
        <f t="shared" si="19"/>
        <v/>
      </c>
      <c r="W103">
        <f t="shared" si="19"/>
        <v>1</v>
      </c>
      <c r="X103" s="41">
        <f t="shared" si="17"/>
        <v>219551.05649735758</v>
      </c>
      <c r="Y103" s="42">
        <f t="shared" si="18"/>
        <v>0</v>
      </c>
      <c r="Z103" t="str">
        <f t="shared" si="12"/>
        <v/>
      </c>
      <c r="AA103">
        <f t="shared" si="13"/>
        <v>-6565.9487833741532</v>
      </c>
    </row>
    <row r="104" spans="2:27" x14ac:dyDescent="0.2">
      <c r="B104" s="35">
        <v>96</v>
      </c>
      <c r="C104" s="46">
        <f t="shared" si="11"/>
        <v>212985.10771398342</v>
      </c>
      <c r="D104" s="46"/>
      <c r="E104" s="45">
        <v>2019</v>
      </c>
      <c r="F104" s="8">
        <v>43968</v>
      </c>
      <c r="G104" s="35" t="s">
        <v>4</v>
      </c>
      <c r="H104" s="92">
        <v>122.901</v>
      </c>
      <c r="I104" s="92"/>
      <c r="J104" s="35">
        <v>26</v>
      </c>
      <c r="K104" s="48">
        <f t="shared" si="14"/>
        <v>6389.5532314195025</v>
      </c>
      <c r="L104" s="49"/>
      <c r="M104" s="6">
        <f>IF(J104="","",(K104/J104)/LOOKUP(RIGHT($D$2,3),定数!$A$6:$A$13,定数!$B$6:$B$13))</f>
        <v>2.4575204736228855</v>
      </c>
      <c r="N104" s="45">
        <v>2019</v>
      </c>
      <c r="O104" s="8">
        <v>43968</v>
      </c>
      <c r="P104" s="47">
        <v>122.63800000000001</v>
      </c>
      <c r="Q104" s="47"/>
      <c r="R104" s="50">
        <f>IF(P104="","",T104*M104*LOOKUP(RIGHT($D$2,3),定数!$A$6:$A$13,定数!$B$6:$B$13))</f>
        <v>-6463.2788456279686</v>
      </c>
      <c r="S104" s="50"/>
      <c r="T104" s="51">
        <f t="shared" si="16"/>
        <v>-26.299999999999102</v>
      </c>
      <c r="U104" s="51"/>
      <c r="V104" t="str">
        <f t="shared" si="19"/>
        <v/>
      </c>
      <c r="W104">
        <f t="shared" si="19"/>
        <v>2</v>
      </c>
      <c r="X104" s="41">
        <f t="shared" si="17"/>
        <v>219551.05649735758</v>
      </c>
      <c r="Y104" s="42">
        <f t="shared" si="18"/>
        <v>2.9906250000000245E-2</v>
      </c>
      <c r="Z104" t="str">
        <f t="shared" si="12"/>
        <v/>
      </c>
      <c r="AA104">
        <f t="shared" si="13"/>
        <v>-6463.2788456279686</v>
      </c>
    </row>
    <row r="105" spans="2:27" x14ac:dyDescent="0.2">
      <c r="B105" s="35">
        <v>97</v>
      </c>
      <c r="C105" s="46">
        <f t="shared" si="11"/>
        <v>206521.82886835546</v>
      </c>
      <c r="D105" s="46"/>
      <c r="E105" s="45">
        <v>2019</v>
      </c>
      <c r="F105" s="8">
        <v>43974</v>
      </c>
      <c r="G105" s="35" t="s">
        <v>3</v>
      </c>
      <c r="H105" s="92">
        <v>122.617</v>
      </c>
      <c r="I105" s="92"/>
      <c r="J105" s="35">
        <v>43</v>
      </c>
      <c r="K105" s="48">
        <f t="shared" si="14"/>
        <v>6195.6548660506633</v>
      </c>
      <c r="L105" s="49"/>
      <c r="M105" s="6">
        <f>IF(J105="","",(K105/J105)/LOOKUP(RIGHT($D$2,3),定数!$A$6:$A$13,定数!$B$6:$B$13))</f>
        <v>1.4408499688489913</v>
      </c>
      <c r="N105" s="45">
        <v>2019</v>
      </c>
      <c r="O105" s="8">
        <v>43980</v>
      </c>
      <c r="P105" s="87">
        <v>121.755</v>
      </c>
      <c r="Q105" s="87"/>
      <c r="R105" s="50">
        <f>IF(P105="","",T105*M105*LOOKUP(RIGHT($D$2,3),定数!$A$6:$A$13,定数!$B$6:$B$13))</f>
        <v>12420.126731478435</v>
      </c>
      <c r="S105" s="50"/>
      <c r="T105" s="51">
        <f t="shared" si="16"/>
        <v>86.200000000000898</v>
      </c>
      <c r="U105" s="51"/>
      <c r="V105" t="str">
        <f t="shared" si="19"/>
        <v/>
      </c>
      <c r="W105">
        <f t="shared" si="19"/>
        <v>0</v>
      </c>
      <c r="X105" s="41">
        <f t="shared" si="17"/>
        <v>219551.05649735758</v>
      </c>
      <c r="Y105" s="42">
        <f t="shared" si="18"/>
        <v>5.9344864182691581E-2</v>
      </c>
      <c r="Z105">
        <f t="shared" si="12"/>
        <v>12420.126731478435</v>
      </c>
      <c r="AA105" t="str">
        <f t="shared" si="13"/>
        <v/>
      </c>
    </row>
    <row r="106" spans="2:27" x14ac:dyDescent="0.2">
      <c r="B106" s="35">
        <v>98</v>
      </c>
      <c r="C106" s="46">
        <f t="shared" si="11"/>
        <v>218941.95559983389</v>
      </c>
      <c r="D106" s="46"/>
      <c r="E106" s="45">
        <v>2019</v>
      </c>
      <c r="F106" s="8">
        <v>43982</v>
      </c>
      <c r="G106" s="35" t="s">
        <v>3</v>
      </c>
      <c r="H106" s="47">
        <v>121.902</v>
      </c>
      <c r="I106" s="47"/>
      <c r="J106" s="35">
        <v>36</v>
      </c>
      <c r="K106" s="48">
        <f t="shared" si="14"/>
        <v>6568.2586679950164</v>
      </c>
      <c r="L106" s="49"/>
      <c r="M106" s="6">
        <f>IF(J106="","",(K106/J106)/LOOKUP(RIGHT($D$2,3),定数!$A$6:$A$13,定数!$B$6:$B$13))</f>
        <v>1.8245162966652821</v>
      </c>
      <c r="N106" s="45">
        <v>2019</v>
      </c>
      <c r="O106" s="8">
        <v>43982</v>
      </c>
      <c r="P106" s="87">
        <v>121.188</v>
      </c>
      <c r="Q106" s="87"/>
      <c r="R106" s="50">
        <f>IF(P106="","",T106*M106*LOOKUP(RIGHT($D$2,3),定数!$A$6:$A$13,定数!$B$6:$B$13))</f>
        <v>13027.046358190088</v>
      </c>
      <c r="S106" s="50"/>
      <c r="T106" s="51">
        <f t="shared" si="16"/>
        <v>71.399999999999864</v>
      </c>
      <c r="U106" s="51"/>
      <c r="V106" t="str">
        <f t="shared" si="19"/>
        <v/>
      </c>
      <c r="W106">
        <f t="shared" si="19"/>
        <v>0</v>
      </c>
      <c r="X106" s="41">
        <f t="shared" si="17"/>
        <v>219551.05649735758</v>
      </c>
      <c r="Y106" s="42">
        <f t="shared" si="18"/>
        <v>2.7743018286546794E-3</v>
      </c>
      <c r="Z106">
        <f t="shared" si="12"/>
        <v>13027.046358190088</v>
      </c>
      <c r="AA106" t="str">
        <f t="shared" si="13"/>
        <v/>
      </c>
    </row>
    <row r="107" spans="2:27" x14ac:dyDescent="0.2">
      <c r="B107" s="35">
        <v>99</v>
      </c>
      <c r="C107" s="46">
        <f t="shared" si="11"/>
        <v>231969.00195802399</v>
      </c>
      <c r="D107" s="46"/>
      <c r="E107" s="45">
        <v>2019</v>
      </c>
      <c r="F107" s="8">
        <v>43987</v>
      </c>
      <c r="G107" s="35" t="s">
        <v>4</v>
      </c>
      <c r="H107" s="47">
        <v>121.78400000000001</v>
      </c>
      <c r="I107" s="47"/>
      <c r="J107" s="35">
        <v>35</v>
      </c>
      <c r="K107" s="48">
        <f t="shared" si="14"/>
        <v>6959.0700587407191</v>
      </c>
      <c r="L107" s="49"/>
      <c r="M107" s="6">
        <f>IF(J107="","",(K107/J107)/LOOKUP(RIGHT($D$2,3),定数!$A$6:$A$13,定数!$B$6:$B$13))</f>
        <v>1.9883057310687768</v>
      </c>
      <c r="N107" s="45">
        <v>2019</v>
      </c>
      <c r="O107" s="8">
        <v>43988</v>
      </c>
      <c r="P107" s="47">
        <v>121.438</v>
      </c>
      <c r="Q107" s="47"/>
      <c r="R107" s="50">
        <f>IF(P107="","",T107*M107*LOOKUP(RIGHT($D$2,3),定数!$A$6:$A$13,定数!$B$6:$B$13))</f>
        <v>-6879.5378294980392</v>
      </c>
      <c r="S107" s="50"/>
      <c r="T107" s="51">
        <f t="shared" si="16"/>
        <v>-34.600000000000364</v>
      </c>
      <c r="U107" s="51"/>
      <c r="V107" t="str">
        <f>IF(S107&lt;&gt;"",IF(S107&lt;0,1+V106,0),"")</f>
        <v/>
      </c>
      <c r="W107">
        <f>IF(T107&lt;&gt;"",IF(T107&lt;0,1+W106,0),"")</f>
        <v>1</v>
      </c>
      <c r="X107" s="41">
        <f t="shared" si="17"/>
        <v>231969.00195802399</v>
      </c>
      <c r="Y107" s="42">
        <f t="shared" si="18"/>
        <v>0</v>
      </c>
      <c r="Z107" t="str">
        <f t="shared" si="12"/>
        <v/>
      </c>
      <c r="AA107">
        <f t="shared" si="13"/>
        <v>-6879.5378294980392</v>
      </c>
    </row>
    <row r="108" spans="2:27" x14ac:dyDescent="0.2">
      <c r="B108" s="35">
        <v>100</v>
      </c>
      <c r="C108" s="46">
        <f t="shared" si="11"/>
        <v>225089.46412852596</v>
      </c>
      <c r="D108" s="46"/>
      <c r="E108" s="45">
        <v>2019</v>
      </c>
      <c r="F108" s="8">
        <v>43994</v>
      </c>
      <c r="G108" s="35" t="s">
        <v>3</v>
      </c>
      <c r="H108" s="92">
        <v>122.52</v>
      </c>
      <c r="I108" s="92"/>
      <c r="J108" s="35">
        <v>31</v>
      </c>
      <c r="K108" s="48">
        <f t="shared" si="14"/>
        <v>6752.6839238557786</v>
      </c>
      <c r="L108" s="49"/>
      <c r="M108" s="6">
        <f>IF(J108="","",(K108/J108)/LOOKUP(RIGHT($D$2,3),定数!$A$6:$A$13,定数!$B$6:$B$13))</f>
        <v>2.1782851367276708</v>
      </c>
      <c r="N108" s="45">
        <v>2019</v>
      </c>
      <c r="O108" s="8">
        <v>43996</v>
      </c>
      <c r="P108" s="87">
        <v>121.89</v>
      </c>
      <c r="Q108" s="87"/>
      <c r="R108" s="50">
        <f>IF(P108="","",T108*M108*LOOKUP(RIGHT($D$2,3),定数!$A$6:$A$13,定数!$B$6:$B$13))</f>
        <v>13723.196361384225</v>
      </c>
      <c r="S108" s="50"/>
      <c r="T108" s="51">
        <f t="shared" si="16"/>
        <v>62.999999999999545</v>
      </c>
      <c r="U108" s="51"/>
      <c r="V108" t="str">
        <f>IF(S108&lt;&gt;"",IF(S108&lt;0,1+V107,0),"")</f>
        <v/>
      </c>
      <c r="W108">
        <f>IF(T108&lt;&gt;"",IF(T108&lt;0,1+W107,0),"")</f>
        <v>0</v>
      </c>
      <c r="X108" s="41">
        <f t="shared" si="17"/>
        <v>231969.00195802399</v>
      </c>
      <c r="Y108" s="42">
        <f t="shared" si="18"/>
        <v>2.9657142857143159E-2</v>
      </c>
      <c r="Z108">
        <f t="shared" si="12"/>
        <v>13723.196361384225</v>
      </c>
      <c r="AA108" t="str">
        <f t="shared" si="13"/>
        <v/>
      </c>
    </row>
    <row r="109" spans="2:27" x14ac:dyDescent="0.2">
      <c r="B109" s="1"/>
      <c r="C109" s="1"/>
      <c r="D109" s="1"/>
      <c r="E109" s="1"/>
      <c r="F109" s="1"/>
      <c r="G109" s="1"/>
      <c r="H109" s="1"/>
      <c r="I109" s="1"/>
      <c r="J109" s="1"/>
      <c r="K109" s="1"/>
      <c r="L109" s="1"/>
      <c r="M109" s="1"/>
      <c r="N109" s="1"/>
      <c r="O109" s="1"/>
      <c r="P109" s="1"/>
      <c r="Q109" s="1"/>
      <c r="R109" s="1"/>
    </row>
  </sheetData>
  <mergeCells count="635">
    <mergeCell ref="C108:D108"/>
    <mergeCell ref="H108:I108"/>
    <mergeCell ref="K108:L108"/>
    <mergeCell ref="P108:Q108"/>
    <mergeCell ref="R108:S108"/>
    <mergeCell ref="T108:U108"/>
    <mergeCell ref="C107:D107"/>
    <mergeCell ref="H107:I107"/>
    <mergeCell ref="K107:L107"/>
    <mergeCell ref="P107:Q107"/>
    <mergeCell ref="R107:S107"/>
    <mergeCell ref="T107:U107"/>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0:D100"/>
    <mergeCell ref="H100:I100"/>
    <mergeCell ref="K100:L100"/>
    <mergeCell ref="P100:Q100"/>
    <mergeCell ref="R100:S100"/>
    <mergeCell ref="T100:U100"/>
    <mergeCell ref="C99:D99"/>
    <mergeCell ref="H99:I99"/>
    <mergeCell ref="K99:L99"/>
    <mergeCell ref="P99:Q99"/>
    <mergeCell ref="R99:S99"/>
    <mergeCell ref="T99:U99"/>
    <mergeCell ref="C98:D98"/>
    <mergeCell ref="H98:I98"/>
    <mergeCell ref="K98:L98"/>
    <mergeCell ref="P98:Q98"/>
    <mergeCell ref="R98:S98"/>
    <mergeCell ref="T98:U98"/>
    <mergeCell ref="C97:D97"/>
    <mergeCell ref="H97:I97"/>
    <mergeCell ref="K97:L97"/>
    <mergeCell ref="P97:Q97"/>
    <mergeCell ref="R97:S97"/>
    <mergeCell ref="T97:U97"/>
    <mergeCell ref="C96:D96"/>
    <mergeCell ref="H96:I96"/>
    <mergeCell ref="K96:L96"/>
    <mergeCell ref="P96:Q96"/>
    <mergeCell ref="R96:S96"/>
    <mergeCell ref="T96:U96"/>
    <mergeCell ref="C95:D95"/>
    <mergeCell ref="H95:I95"/>
    <mergeCell ref="K95:L95"/>
    <mergeCell ref="P95:Q95"/>
    <mergeCell ref="R95:S95"/>
    <mergeCell ref="T95:U95"/>
    <mergeCell ref="C94:D94"/>
    <mergeCell ref="H94:I94"/>
    <mergeCell ref="K94:L94"/>
    <mergeCell ref="P94:Q94"/>
    <mergeCell ref="R94:S94"/>
    <mergeCell ref="T94:U94"/>
    <mergeCell ref="C93:D93"/>
    <mergeCell ref="H93:I93"/>
    <mergeCell ref="K93:L93"/>
    <mergeCell ref="P93:Q93"/>
    <mergeCell ref="R93:S93"/>
    <mergeCell ref="T93:U93"/>
    <mergeCell ref="C92:D92"/>
    <mergeCell ref="H92:I92"/>
    <mergeCell ref="K92:L92"/>
    <mergeCell ref="P92:Q92"/>
    <mergeCell ref="R92:S92"/>
    <mergeCell ref="T92:U92"/>
    <mergeCell ref="C91:D91"/>
    <mergeCell ref="H91:I91"/>
    <mergeCell ref="K91:L91"/>
    <mergeCell ref="P91:Q91"/>
    <mergeCell ref="R91:S91"/>
    <mergeCell ref="T91:U91"/>
    <mergeCell ref="C90:D90"/>
    <mergeCell ref="H90:I90"/>
    <mergeCell ref="K90:L90"/>
    <mergeCell ref="P90:Q90"/>
    <mergeCell ref="R90:S90"/>
    <mergeCell ref="T90:U90"/>
    <mergeCell ref="C89:D89"/>
    <mergeCell ref="H89:I89"/>
    <mergeCell ref="K89:L89"/>
    <mergeCell ref="P89:Q89"/>
    <mergeCell ref="R89:S89"/>
    <mergeCell ref="T89:U89"/>
    <mergeCell ref="C88:D88"/>
    <mergeCell ref="H88:I88"/>
    <mergeCell ref="K88:L88"/>
    <mergeCell ref="P88:Q88"/>
    <mergeCell ref="R88:S88"/>
    <mergeCell ref="T88:U88"/>
    <mergeCell ref="C87:D87"/>
    <mergeCell ref="H87:I87"/>
    <mergeCell ref="K87:L87"/>
    <mergeCell ref="P87:Q87"/>
    <mergeCell ref="R87:S87"/>
    <mergeCell ref="T87:U87"/>
    <mergeCell ref="C86:D86"/>
    <mergeCell ref="H86:I86"/>
    <mergeCell ref="K86:L86"/>
    <mergeCell ref="P86:Q86"/>
    <mergeCell ref="R86:S86"/>
    <mergeCell ref="T86:U86"/>
    <mergeCell ref="C85:D85"/>
    <mergeCell ref="H85:I85"/>
    <mergeCell ref="K85:L85"/>
    <mergeCell ref="P85:Q85"/>
    <mergeCell ref="R85:S85"/>
    <mergeCell ref="T85:U85"/>
    <mergeCell ref="C84:D84"/>
    <mergeCell ref="H84:I84"/>
    <mergeCell ref="K84:L84"/>
    <mergeCell ref="P84:Q84"/>
    <mergeCell ref="R84:S84"/>
    <mergeCell ref="T84:U84"/>
    <mergeCell ref="C83:D83"/>
    <mergeCell ref="H83:I83"/>
    <mergeCell ref="K83:L83"/>
    <mergeCell ref="P83:Q83"/>
    <mergeCell ref="R83:S83"/>
    <mergeCell ref="T83:U83"/>
    <mergeCell ref="C82:D82"/>
    <mergeCell ref="H82:I82"/>
    <mergeCell ref="K82:L82"/>
    <mergeCell ref="P82:Q82"/>
    <mergeCell ref="R82:S82"/>
    <mergeCell ref="T82:U82"/>
    <mergeCell ref="C81:D81"/>
    <mergeCell ref="H81:I81"/>
    <mergeCell ref="K81:L81"/>
    <mergeCell ref="P81:Q81"/>
    <mergeCell ref="R81:S81"/>
    <mergeCell ref="T81:U81"/>
    <mergeCell ref="C80:D80"/>
    <mergeCell ref="H80:I80"/>
    <mergeCell ref="K80:L80"/>
    <mergeCell ref="P80:Q80"/>
    <mergeCell ref="R80:S80"/>
    <mergeCell ref="T80:U80"/>
    <mergeCell ref="C79:D79"/>
    <mergeCell ref="H79:I79"/>
    <mergeCell ref="K79:L79"/>
    <mergeCell ref="P79:Q79"/>
    <mergeCell ref="R79:S79"/>
    <mergeCell ref="T79:U79"/>
    <mergeCell ref="C78:D78"/>
    <mergeCell ref="H78:I78"/>
    <mergeCell ref="K78:L78"/>
    <mergeCell ref="P78:Q78"/>
    <mergeCell ref="R78:S78"/>
    <mergeCell ref="T78:U78"/>
    <mergeCell ref="C77:D77"/>
    <mergeCell ref="H77:I77"/>
    <mergeCell ref="K77:L77"/>
    <mergeCell ref="P77:Q77"/>
    <mergeCell ref="R77:S77"/>
    <mergeCell ref="T77:U77"/>
    <mergeCell ref="C76:D76"/>
    <mergeCell ref="H76:I76"/>
    <mergeCell ref="K76:L76"/>
    <mergeCell ref="P76:Q76"/>
    <mergeCell ref="R76:S76"/>
    <mergeCell ref="T76:U76"/>
    <mergeCell ref="C75:D75"/>
    <mergeCell ref="H75:I75"/>
    <mergeCell ref="K75:L75"/>
    <mergeCell ref="P75:Q75"/>
    <mergeCell ref="R75:S75"/>
    <mergeCell ref="T75:U75"/>
    <mergeCell ref="C74:D74"/>
    <mergeCell ref="H74:I74"/>
    <mergeCell ref="K74:L74"/>
    <mergeCell ref="P74:Q74"/>
    <mergeCell ref="R74:S74"/>
    <mergeCell ref="T74:U74"/>
    <mergeCell ref="C73:D73"/>
    <mergeCell ref="H73:I73"/>
    <mergeCell ref="K73:L73"/>
    <mergeCell ref="P73:Q73"/>
    <mergeCell ref="R73:S73"/>
    <mergeCell ref="T73:U73"/>
    <mergeCell ref="C72:D72"/>
    <mergeCell ref="H72:I72"/>
    <mergeCell ref="K72:L72"/>
    <mergeCell ref="P72:Q72"/>
    <mergeCell ref="R72:S72"/>
    <mergeCell ref="T72:U72"/>
    <mergeCell ref="C71:D71"/>
    <mergeCell ref="H71:I71"/>
    <mergeCell ref="K71:L71"/>
    <mergeCell ref="P71:Q71"/>
    <mergeCell ref="R71:S71"/>
    <mergeCell ref="T71:U71"/>
    <mergeCell ref="C70:D70"/>
    <mergeCell ref="H70:I70"/>
    <mergeCell ref="K70:L70"/>
    <mergeCell ref="P70:Q70"/>
    <mergeCell ref="R70:S70"/>
    <mergeCell ref="T70:U70"/>
    <mergeCell ref="C69:D69"/>
    <mergeCell ref="H69:I69"/>
    <mergeCell ref="K69:L69"/>
    <mergeCell ref="P69:Q69"/>
    <mergeCell ref="R69:S69"/>
    <mergeCell ref="T69:U69"/>
    <mergeCell ref="C68:D68"/>
    <mergeCell ref="H68:I68"/>
    <mergeCell ref="K68:L68"/>
    <mergeCell ref="P68:Q68"/>
    <mergeCell ref="R68:S68"/>
    <mergeCell ref="T68:U68"/>
    <mergeCell ref="C67:D67"/>
    <mergeCell ref="H67:I67"/>
    <mergeCell ref="K67:L67"/>
    <mergeCell ref="P67:Q67"/>
    <mergeCell ref="R67:S67"/>
    <mergeCell ref="T67:U67"/>
    <mergeCell ref="C66:D66"/>
    <mergeCell ref="H66:I66"/>
    <mergeCell ref="K66:L66"/>
    <mergeCell ref="P66:Q66"/>
    <mergeCell ref="R66:S66"/>
    <mergeCell ref="T66:U66"/>
    <mergeCell ref="C65:D65"/>
    <mergeCell ref="H65:I65"/>
    <mergeCell ref="K65:L65"/>
    <mergeCell ref="P65:Q65"/>
    <mergeCell ref="R65:S65"/>
    <mergeCell ref="T65:U65"/>
    <mergeCell ref="C64:D64"/>
    <mergeCell ref="H64:I64"/>
    <mergeCell ref="K64:L64"/>
    <mergeCell ref="P64:Q64"/>
    <mergeCell ref="R64:S64"/>
    <mergeCell ref="T64:U64"/>
    <mergeCell ref="C63:D63"/>
    <mergeCell ref="H63:I63"/>
    <mergeCell ref="K63:L63"/>
    <mergeCell ref="P63:Q63"/>
    <mergeCell ref="R63:S63"/>
    <mergeCell ref="T63:U63"/>
    <mergeCell ref="C62:D62"/>
    <mergeCell ref="H62:I62"/>
    <mergeCell ref="K62:L62"/>
    <mergeCell ref="P62:Q62"/>
    <mergeCell ref="R62:S62"/>
    <mergeCell ref="T62:U62"/>
    <mergeCell ref="C61:D61"/>
    <mergeCell ref="H61:I61"/>
    <mergeCell ref="K61:L61"/>
    <mergeCell ref="P61:Q61"/>
    <mergeCell ref="R61:S61"/>
    <mergeCell ref="T61:U61"/>
    <mergeCell ref="C60:D60"/>
    <mergeCell ref="H60:I60"/>
    <mergeCell ref="K60:L60"/>
    <mergeCell ref="P60:Q60"/>
    <mergeCell ref="R60:S60"/>
    <mergeCell ref="T60:U60"/>
    <mergeCell ref="C59:D59"/>
    <mergeCell ref="H59:I59"/>
    <mergeCell ref="K59:L59"/>
    <mergeCell ref="P59:Q59"/>
    <mergeCell ref="R59:S59"/>
    <mergeCell ref="T59:U59"/>
    <mergeCell ref="C58:D58"/>
    <mergeCell ref="H58:I58"/>
    <mergeCell ref="K58:L58"/>
    <mergeCell ref="P58:Q58"/>
    <mergeCell ref="R58:S58"/>
    <mergeCell ref="T58:U58"/>
    <mergeCell ref="C57:D57"/>
    <mergeCell ref="H57:I57"/>
    <mergeCell ref="K57:L57"/>
    <mergeCell ref="P57:Q57"/>
    <mergeCell ref="R57:S57"/>
    <mergeCell ref="T57:U57"/>
    <mergeCell ref="C56:D56"/>
    <mergeCell ref="H56:I56"/>
    <mergeCell ref="K56:L56"/>
    <mergeCell ref="P56:Q56"/>
    <mergeCell ref="R56:S56"/>
    <mergeCell ref="T56:U56"/>
    <mergeCell ref="C55:D55"/>
    <mergeCell ref="H55:I55"/>
    <mergeCell ref="K55:L55"/>
    <mergeCell ref="P55:Q55"/>
    <mergeCell ref="R55:S55"/>
    <mergeCell ref="T55:U55"/>
    <mergeCell ref="C54:D54"/>
    <mergeCell ref="H54:I54"/>
    <mergeCell ref="K54:L54"/>
    <mergeCell ref="P54:Q54"/>
    <mergeCell ref="R54:S54"/>
    <mergeCell ref="T54:U54"/>
    <mergeCell ref="C53:D53"/>
    <mergeCell ref="H53:I53"/>
    <mergeCell ref="K53:L53"/>
    <mergeCell ref="P53:Q53"/>
    <mergeCell ref="R53:S53"/>
    <mergeCell ref="T53:U53"/>
    <mergeCell ref="C52:D52"/>
    <mergeCell ref="H52:I52"/>
    <mergeCell ref="K52:L52"/>
    <mergeCell ref="P52:Q52"/>
    <mergeCell ref="R52:S52"/>
    <mergeCell ref="T52:U52"/>
    <mergeCell ref="C51:D51"/>
    <mergeCell ref="H51:I51"/>
    <mergeCell ref="K51:L51"/>
    <mergeCell ref="P51:Q51"/>
    <mergeCell ref="R51:S51"/>
    <mergeCell ref="T51:U51"/>
    <mergeCell ref="C50:D50"/>
    <mergeCell ref="H50:I50"/>
    <mergeCell ref="K50:L50"/>
    <mergeCell ref="P50:Q50"/>
    <mergeCell ref="R50:S50"/>
    <mergeCell ref="T50:U50"/>
    <mergeCell ref="C49:D49"/>
    <mergeCell ref="H49:I49"/>
    <mergeCell ref="K49:L49"/>
    <mergeCell ref="P49:Q49"/>
    <mergeCell ref="R49:S49"/>
    <mergeCell ref="T49:U49"/>
    <mergeCell ref="C48:D48"/>
    <mergeCell ref="H48:I48"/>
    <mergeCell ref="K48:L48"/>
    <mergeCell ref="P48:Q48"/>
    <mergeCell ref="R48:S48"/>
    <mergeCell ref="T48:U48"/>
    <mergeCell ref="C47:D47"/>
    <mergeCell ref="H47:I47"/>
    <mergeCell ref="K47:L47"/>
    <mergeCell ref="P47:Q47"/>
    <mergeCell ref="R47:S47"/>
    <mergeCell ref="T47:U47"/>
    <mergeCell ref="C46:D46"/>
    <mergeCell ref="H46:I46"/>
    <mergeCell ref="K46:L46"/>
    <mergeCell ref="P46:Q46"/>
    <mergeCell ref="R46:S46"/>
    <mergeCell ref="T46:U46"/>
    <mergeCell ref="C45:D45"/>
    <mergeCell ref="H45:I45"/>
    <mergeCell ref="K45:L45"/>
    <mergeCell ref="P45:Q45"/>
    <mergeCell ref="R45:S45"/>
    <mergeCell ref="T45:U45"/>
    <mergeCell ref="C44:D44"/>
    <mergeCell ref="H44:I44"/>
    <mergeCell ref="K44:L44"/>
    <mergeCell ref="P44:Q44"/>
    <mergeCell ref="R44:S44"/>
    <mergeCell ref="T44:U44"/>
    <mergeCell ref="C43:D43"/>
    <mergeCell ref="H43:I43"/>
    <mergeCell ref="K43:L43"/>
    <mergeCell ref="P43:Q43"/>
    <mergeCell ref="R43:S43"/>
    <mergeCell ref="T43:U43"/>
    <mergeCell ref="C42:D42"/>
    <mergeCell ref="H42:I42"/>
    <mergeCell ref="K42:L42"/>
    <mergeCell ref="P42:Q42"/>
    <mergeCell ref="R42:S42"/>
    <mergeCell ref="T42:U42"/>
    <mergeCell ref="C41:D41"/>
    <mergeCell ref="H41:I41"/>
    <mergeCell ref="K41:L41"/>
    <mergeCell ref="P41:Q41"/>
    <mergeCell ref="R41:S41"/>
    <mergeCell ref="T41:U41"/>
    <mergeCell ref="C40:D40"/>
    <mergeCell ref="H40:I40"/>
    <mergeCell ref="K40:L40"/>
    <mergeCell ref="P40:Q40"/>
    <mergeCell ref="R40:S40"/>
    <mergeCell ref="T40:U40"/>
    <mergeCell ref="C39:D39"/>
    <mergeCell ref="H39:I39"/>
    <mergeCell ref="K39:L39"/>
    <mergeCell ref="P39:Q39"/>
    <mergeCell ref="R39:S39"/>
    <mergeCell ref="T39:U39"/>
    <mergeCell ref="C38:D38"/>
    <mergeCell ref="H38:I38"/>
    <mergeCell ref="K38:L38"/>
    <mergeCell ref="P38:Q38"/>
    <mergeCell ref="R38:S38"/>
    <mergeCell ref="T38:U38"/>
    <mergeCell ref="C37:D37"/>
    <mergeCell ref="H37:I37"/>
    <mergeCell ref="K37:L37"/>
    <mergeCell ref="P37:Q37"/>
    <mergeCell ref="R37:S37"/>
    <mergeCell ref="T37:U37"/>
    <mergeCell ref="C36:D36"/>
    <mergeCell ref="H36:I36"/>
    <mergeCell ref="K36:L36"/>
    <mergeCell ref="P36:Q36"/>
    <mergeCell ref="R36:S36"/>
    <mergeCell ref="T36:U36"/>
    <mergeCell ref="C35:D35"/>
    <mergeCell ref="H35:I35"/>
    <mergeCell ref="K35:L35"/>
    <mergeCell ref="P35:Q35"/>
    <mergeCell ref="R35:S35"/>
    <mergeCell ref="T35:U35"/>
    <mergeCell ref="C34:D34"/>
    <mergeCell ref="H34:I34"/>
    <mergeCell ref="K34:L34"/>
    <mergeCell ref="P34:Q34"/>
    <mergeCell ref="R34:S34"/>
    <mergeCell ref="T34:U34"/>
    <mergeCell ref="C33:D33"/>
    <mergeCell ref="H33:I33"/>
    <mergeCell ref="K33:L33"/>
    <mergeCell ref="P33:Q33"/>
    <mergeCell ref="R33:S33"/>
    <mergeCell ref="T33:U33"/>
    <mergeCell ref="C32:D32"/>
    <mergeCell ref="H32:I32"/>
    <mergeCell ref="K32:L32"/>
    <mergeCell ref="P32:Q32"/>
    <mergeCell ref="R32:S32"/>
    <mergeCell ref="T32:U32"/>
    <mergeCell ref="C31:D31"/>
    <mergeCell ref="H31:I31"/>
    <mergeCell ref="K31:L31"/>
    <mergeCell ref="P31:Q31"/>
    <mergeCell ref="R31:S31"/>
    <mergeCell ref="T31:U31"/>
    <mergeCell ref="C30:D30"/>
    <mergeCell ref="H30:I30"/>
    <mergeCell ref="K30:L30"/>
    <mergeCell ref="P30:Q30"/>
    <mergeCell ref="R30:S30"/>
    <mergeCell ref="T30:U30"/>
    <mergeCell ref="C29:D29"/>
    <mergeCell ref="H29:I29"/>
    <mergeCell ref="K29:L29"/>
    <mergeCell ref="P29:Q29"/>
    <mergeCell ref="R29:S29"/>
    <mergeCell ref="T29:U29"/>
    <mergeCell ref="C28:D28"/>
    <mergeCell ref="H28:I28"/>
    <mergeCell ref="K28:L28"/>
    <mergeCell ref="P28:Q28"/>
    <mergeCell ref="R28:S28"/>
    <mergeCell ref="T28:U28"/>
    <mergeCell ref="C27:D27"/>
    <mergeCell ref="H27:I27"/>
    <mergeCell ref="K27:L27"/>
    <mergeCell ref="P27:Q27"/>
    <mergeCell ref="R27:S27"/>
    <mergeCell ref="T27:U27"/>
    <mergeCell ref="C26:D26"/>
    <mergeCell ref="H26:I26"/>
    <mergeCell ref="K26:L26"/>
    <mergeCell ref="P26:Q26"/>
    <mergeCell ref="R26:S26"/>
    <mergeCell ref="T26:U26"/>
    <mergeCell ref="C25:D25"/>
    <mergeCell ref="H25:I25"/>
    <mergeCell ref="K25:L25"/>
    <mergeCell ref="P25:Q25"/>
    <mergeCell ref="R25:S25"/>
    <mergeCell ref="T25:U25"/>
    <mergeCell ref="C24:D24"/>
    <mergeCell ref="H24:I24"/>
    <mergeCell ref="K24:L24"/>
    <mergeCell ref="P24:Q24"/>
    <mergeCell ref="R24:S24"/>
    <mergeCell ref="T24:U24"/>
    <mergeCell ref="C23:D23"/>
    <mergeCell ref="H23:I23"/>
    <mergeCell ref="K23:L23"/>
    <mergeCell ref="P23:Q23"/>
    <mergeCell ref="R23:S23"/>
    <mergeCell ref="T23:U23"/>
    <mergeCell ref="C22:D22"/>
    <mergeCell ref="H22:I22"/>
    <mergeCell ref="K22:L22"/>
    <mergeCell ref="P22:Q22"/>
    <mergeCell ref="R22:S22"/>
    <mergeCell ref="T22:U22"/>
    <mergeCell ref="C21:D21"/>
    <mergeCell ref="H21:I21"/>
    <mergeCell ref="K21:L21"/>
    <mergeCell ref="P21:Q21"/>
    <mergeCell ref="R21:S21"/>
    <mergeCell ref="T21:U21"/>
    <mergeCell ref="C20:D20"/>
    <mergeCell ref="H20:I20"/>
    <mergeCell ref="K20:L20"/>
    <mergeCell ref="P20:Q20"/>
    <mergeCell ref="R20:S20"/>
    <mergeCell ref="T20:U20"/>
    <mergeCell ref="C19:D19"/>
    <mergeCell ref="H19:I19"/>
    <mergeCell ref="K19:L19"/>
    <mergeCell ref="P19:Q19"/>
    <mergeCell ref="R19:S19"/>
    <mergeCell ref="T19:U19"/>
    <mergeCell ref="C18:D18"/>
    <mergeCell ref="H18:I18"/>
    <mergeCell ref="K18:L18"/>
    <mergeCell ref="P18:Q18"/>
    <mergeCell ref="R18:S18"/>
    <mergeCell ref="T18:U18"/>
    <mergeCell ref="C17:D17"/>
    <mergeCell ref="H17:I17"/>
    <mergeCell ref="K17:L17"/>
    <mergeCell ref="P17:Q17"/>
    <mergeCell ref="R17:S17"/>
    <mergeCell ref="T17:U17"/>
    <mergeCell ref="C16:D16"/>
    <mergeCell ref="H16:I16"/>
    <mergeCell ref="K16:L16"/>
    <mergeCell ref="P16:Q16"/>
    <mergeCell ref="R16:S16"/>
    <mergeCell ref="T16:U16"/>
    <mergeCell ref="C15:D15"/>
    <mergeCell ref="H15:I15"/>
    <mergeCell ref="K15:L15"/>
    <mergeCell ref="P15:Q15"/>
    <mergeCell ref="R15:S15"/>
    <mergeCell ref="T15:U15"/>
    <mergeCell ref="C14:D14"/>
    <mergeCell ref="H14:I14"/>
    <mergeCell ref="K14:L14"/>
    <mergeCell ref="P14:Q14"/>
    <mergeCell ref="R14:S14"/>
    <mergeCell ref="T14:U14"/>
    <mergeCell ref="C13:D13"/>
    <mergeCell ref="H13:I13"/>
    <mergeCell ref="K13:L13"/>
    <mergeCell ref="P13:Q13"/>
    <mergeCell ref="R13:S13"/>
    <mergeCell ref="T13:U13"/>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B7:B8"/>
    <mergeCell ref="C7:D8"/>
    <mergeCell ref="E7:I7"/>
    <mergeCell ref="J7:L7"/>
    <mergeCell ref="M7:M8"/>
    <mergeCell ref="N7:Q7"/>
    <mergeCell ref="C10:D10"/>
    <mergeCell ref="H10:I10"/>
    <mergeCell ref="K10:L10"/>
    <mergeCell ref="P10:Q10"/>
    <mergeCell ref="J5:K5"/>
    <mergeCell ref="L5:M5"/>
    <mergeCell ref="P5:Q5"/>
    <mergeCell ref="F2:G2"/>
    <mergeCell ref="H2:I2"/>
    <mergeCell ref="R7:U7"/>
    <mergeCell ref="H8:I8"/>
    <mergeCell ref="K8:L8"/>
    <mergeCell ref="P8:Q8"/>
    <mergeCell ref="R8:S8"/>
    <mergeCell ref="T8:U8"/>
    <mergeCell ref="B4:C4"/>
    <mergeCell ref="D4:E4"/>
    <mergeCell ref="F4:G4"/>
    <mergeCell ref="H4:I4"/>
    <mergeCell ref="J2:K2"/>
    <mergeCell ref="L2:M2"/>
    <mergeCell ref="N2:O2"/>
    <mergeCell ref="P2:Q2"/>
    <mergeCell ref="B3:C3"/>
    <mergeCell ref="D3:I3"/>
    <mergeCell ref="J3:K3"/>
    <mergeCell ref="L3:Q3"/>
    <mergeCell ref="B2:C2"/>
    <mergeCell ref="D2:E2"/>
    <mergeCell ref="J4:K4"/>
    <mergeCell ref="L4:M4"/>
    <mergeCell ref="N4:O4"/>
    <mergeCell ref="P4:Q4"/>
  </mergeCells>
  <phoneticPr fontId="2"/>
  <conditionalFormatting sqref="G46">
    <cfRule type="cellIs" dxfId="15" priority="5" stopIfTrue="1" operator="equal">
      <formula>"買"</formula>
    </cfRule>
    <cfRule type="cellIs" dxfId="14" priority="6" stopIfTrue="1" operator="equal">
      <formula>"売"</formula>
    </cfRule>
  </conditionalFormatting>
  <conditionalFormatting sqref="G9:G11 G14:G45 G47:G108">
    <cfRule type="cellIs" dxfId="13" priority="7" stopIfTrue="1" operator="equal">
      <formula>"買"</formula>
    </cfRule>
    <cfRule type="cellIs" dxfId="12" priority="8" stopIfTrue="1" operator="equal">
      <formula>"売"</formula>
    </cfRule>
  </conditionalFormatting>
  <conditionalFormatting sqref="G12">
    <cfRule type="cellIs" dxfId="11" priority="3" stopIfTrue="1" operator="equal">
      <formula>"買"</formula>
    </cfRule>
    <cfRule type="cellIs" dxfId="10" priority="4" stopIfTrue="1" operator="equal">
      <formula>"売"</formula>
    </cfRule>
  </conditionalFormatting>
  <conditionalFormatting sqref="G13">
    <cfRule type="cellIs" dxfId="9" priority="1" stopIfTrue="1" operator="equal">
      <formula>"買"</formula>
    </cfRule>
    <cfRule type="cellIs" dxfId="8" priority="2" stopIfTrue="1" operator="equal">
      <formula>"売"</formula>
    </cfRule>
  </conditionalFormatting>
  <dataValidations count="1">
    <dataValidation type="list" allowBlank="1" showInputMessage="1" showErrorMessage="1" sqref="G9:G108" xr:uid="{00000000-0002-0000-0300-000000000000}">
      <formula1>"買,売"</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election activeCell="A320" sqref="A320"/>
    </sheetView>
  </sheetViews>
  <sheetFormatPr defaultRowHeight="14" x14ac:dyDescent="0.2"/>
  <cols>
    <col min="1" max="1" width="7.36328125" style="34" customWidth="1"/>
    <col min="2" max="2" width="8.08984375" customWidth="1"/>
  </cols>
  <sheetData/>
  <phoneticPr fontId="2"/>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9"/>
  <sheetViews>
    <sheetView zoomScale="145" zoomScaleNormal="145" zoomScaleSheetLayoutView="100" workbookViewId="0">
      <selection activeCell="A2" sqref="A2:J9"/>
    </sheetView>
  </sheetViews>
  <sheetFormatPr defaultRowHeight="13" x14ac:dyDescent="0.2"/>
  <sheetData>
    <row r="1" spans="1:10" x14ac:dyDescent="0.2">
      <c r="A1" t="s">
        <v>0</v>
      </c>
    </row>
    <row r="2" spans="1:10" x14ac:dyDescent="0.2">
      <c r="A2" s="88" t="s">
        <v>77</v>
      </c>
      <c r="B2" s="89"/>
      <c r="C2" s="89"/>
      <c r="D2" s="89"/>
      <c r="E2" s="89"/>
      <c r="F2" s="89"/>
      <c r="G2" s="89"/>
      <c r="H2" s="89"/>
      <c r="I2" s="89"/>
      <c r="J2" s="89"/>
    </row>
    <row r="3" spans="1:10" x14ac:dyDescent="0.2">
      <c r="A3" s="89"/>
      <c r="B3" s="89"/>
      <c r="C3" s="89"/>
      <c r="D3" s="89"/>
      <c r="E3" s="89"/>
      <c r="F3" s="89"/>
      <c r="G3" s="89"/>
      <c r="H3" s="89"/>
      <c r="I3" s="89"/>
      <c r="J3" s="89"/>
    </row>
    <row r="4" spans="1:10" x14ac:dyDescent="0.2">
      <c r="A4" s="89"/>
      <c r="B4" s="89"/>
      <c r="C4" s="89"/>
      <c r="D4" s="89"/>
      <c r="E4" s="89"/>
      <c r="F4" s="89"/>
      <c r="G4" s="89"/>
      <c r="H4" s="89"/>
      <c r="I4" s="89"/>
      <c r="J4" s="89"/>
    </row>
    <row r="5" spans="1:10" x14ac:dyDescent="0.2">
      <c r="A5" s="89"/>
      <c r="B5" s="89"/>
      <c r="C5" s="89"/>
      <c r="D5" s="89"/>
      <c r="E5" s="89"/>
      <c r="F5" s="89"/>
      <c r="G5" s="89"/>
      <c r="H5" s="89"/>
      <c r="I5" s="89"/>
      <c r="J5" s="89"/>
    </row>
    <row r="6" spans="1:10" x14ac:dyDescent="0.2">
      <c r="A6" s="89"/>
      <c r="B6" s="89"/>
      <c r="C6" s="89"/>
      <c r="D6" s="89"/>
      <c r="E6" s="89"/>
      <c r="F6" s="89"/>
      <c r="G6" s="89"/>
      <c r="H6" s="89"/>
      <c r="I6" s="89"/>
      <c r="J6" s="89"/>
    </row>
    <row r="7" spans="1:10" x14ac:dyDescent="0.2">
      <c r="A7" s="89"/>
      <c r="B7" s="89"/>
      <c r="C7" s="89"/>
      <c r="D7" s="89"/>
      <c r="E7" s="89"/>
      <c r="F7" s="89"/>
      <c r="G7" s="89"/>
      <c r="H7" s="89"/>
      <c r="I7" s="89"/>
      <c r="J7" s="89"/>
    </row>
    <row r="8" spans="1:10" x14ac:dyDescent="0.2">
      <c r="A8" s="89"/>
      <c r="B8" s="89"/>
      <c r="C8" s="89"/>
      <c r="D8" s="89"/>
      <c r="E8" s="89"/>
      <c r="F8" s="89"/>
      <c r="G8" s="89"/>
      <c r="H8" s="89"/>
      <c r="I8" s="89"/>
      <c r="J8" s="89"/>
    </row>
    <row r="9" spans="1:10" x14ac:dyDescent="0.2">
      <c r="A9" s="89"/>
      <c r="B9" s="89"/>
      <c r="C9" s="89"/>
      <c r="D9" s="89"/>
      <c r="E9" s="89"/>
      <c r="F9" s="89"/>
      <c r="G9" s="89"/>
      <c r="H9" s="89"/>
      <c r="I9" s="89"/>
      <c r="J9" s="89"/>
    </row>
    <row r="11" spans="1:10" x14ac:dyDescent="0.2">
      <c r="A11" t="s">
        <v>1</v>
      </c>
    </row>
    <row r="12" spans="1:10" x14ac:dyDescent="0.2">
      <c r="A12" s="90" t="s">
        <v>78</v>
      </c>
      <c r="B12" s="91"/>
      <c r="C12" s="91"/>
      <c r="D12" s="91"/>
      <c r="E12" s="91"/>
      <c r="F12" s="91"/>
      <c r="G12" s="91"/>
      <c r="H12" s="91"/>
      <c r="I12" s="91"/>
      <c r="J12" s="91"/>
    </row>
    <row r="13" spans="1:10" x14ac:dyDescent="0.2">
      <c r="A13" s="91"/>
      <c r="B13" s="91"/>
      <c r="C13" s="91"/>
      <c r="D13" s="91"/>
      <c r="E13" s="91"/>
      <c r="F13" s="91"/>
      <c r="G13" s="91"/>
      <c r="H13" s="91"/>
      <c r="I13" s="91"/>
      <c r="J13" s="91"/>
    </row>
    <row r="14" spans="1:10" x14ac:dyDescent="0.2">
      <c r="A14" s="91"/>
      <c r="B14" s="91"/>
      <c r="C14" s="91"/>
      <c r="D14" s="91"/>
      <c r="E14" s="91"/>
      <c r="F14" s="91"/>
      <c r="G14" s="91"/>
      <c r="H14" s="91"/>
      <c r="I14" s="91"/>
      <c r="J14" s="91"/>
    </row>
    <row r="15" spans="1:10" x14ac:dyDescent="0.2">
      <c r="A15" s="91"/>
      <c r="B15" s="91"/>
      <c r="C15" s="91"/>
      <c r="D15" s="91"/>
      <c r="E15" s="91"/>
      <c r="F15" s="91"/>
      <c r="G15" s="91"/>
      <c r="H15" s="91"/>
      <c r="I15" s="91"/>
      <c r="J15" s="91"/>
    </row>
    <row r="16" spans="1:10" x14ac:dyDescent="0.2">
      <c r="A16" s="91"/>
      <c r="B16" s="91"/>
      <c r="C16" s="91"/>
      <c r="D16" s="91"/>
      <c r="E16" s="91"/>
      <c r="F16" s="91"/>
      <c r="G16" s="91"/>
      <c r="H16" s="91"/>
      <c r="I16" s="91"/>
      <c r="J16" s="91"/>
    </row>
    <row r="17" spans="1:10" x14ac:dyDescent="0.2">
      <c r="A17" s="91"/>
      <c r="B17" s="91"/>
      <c r="C17" s="91"/>
      <c r="D17" s="91"/>
      <c r="E17" s="91"/>
      <c r="F17" s="91"/>
      <c r="G17" s="91"/>
      <c r="H17" s="91"/>
      <c r="I17" s="91"/>
      <c r="J17" s="91"/>
    </row>
    <row r="18" spans="1:10" x14ac:dyDescent="0.2">
      <c r="A18" s="91"/>
      <c r="B18" s="91"/>
      <c r="C18" s="91"/>
      <c r="D18" s="91"/>
      <c r="E18" s="91"/>
      <c r="F18" s="91"/>
      <c r="G18" s="91"/>
      <c r="H18" s="91"/>
      <c r="I18" s="91"/>
      <c r="J18" s="91"/>
    </row>
    <row r="19" spans="1:10" x14ac:dyDescent="0.2">
      <c r="A19" s="91"/>
      <c r="B19" s="91"/>
      <c r="C19" s="91"/>
      <c r="D19" s="91"/>
      <c r="E19" s="91"/>
      <c r="F19" s="91"/>
      <c r="G19" s="91"/>
      <c r="H19" s="91"/>
      <c r="I19" s="91"/>
      <c r="J19" s="91"/>
    </row>
    <row r="21" spans="1:10" x14ac:dyDescent="0.2">
      <c r="A21" t="s">
        <v>2</v>
      </c>
    </row>
    <row r="22" spans="1:10" x14ac:dyDescent="0.2">
      <c r="A22" s="90" t="s">
        <v>79</v>
      </c>
      <c r="B22" s="90"/>
      <c r="C22" s="90"/>
      <c r="D22" s="90"/>
      <c r="E22" s="90"/>
      <c r="F22" s="90"/>
      <c r="G22" s="90"/>
      <c r="H22" s="90"/>
      <c r="I22" s="90"/>
      <c r="J22" s="90"/>
    </row>
    <row r="23" spans="1:10" x14ac:dyDescent="0.2">
      <c r="A23" s="90"/>
      <c r="B23" s="90"/>
      <c r="C23" s="90"/>
      <c r="D23" s="90"/>
      <c r="E23" s="90"/>
      <c r="F23" s="90"/>
      <c r="G23" s="90"/>
      <c r="H23" s="90"/>
      <c r="I23" s="90"/>
      <c r="J23" s="90"/>
    </row>
    <row r="24" spans="1:10" x14ac:dyDescent="0.2">
      <c r="A24" s="90"/>
      <c r="B24" s="90"/>
      <c r="C24" s="90"/>
      <c r="D24" s="90"/>
      <c r="E24" s="90"/>
      <c r="F24" s="90"/>
      <c r="G24" s="90"/>
      <c r="H24" s="90"/>
      <c r="I24" s="90"/>
      <c r="J24" s="90"/>
    </row>
    <row r="25" spans="1:10" x14ac:dyDescent="0.2">
      <c r="A25" s="90"/>
      <c r="B25" s="90"/>
      <c r="C25" s="90"/>
      <c r="D25" s="90"/>
      <c r="E25" s="90"/>
      <c r="F25" s="90"/>
      <c r="G25" s="90"/>
      <c r="H25" s="90"/>
      <c r="I25" s="90"/>
      <c r="J25" s="90"/>
    </row>
    <row r="26" spans="1:10" x14ac:dyDescent="0.2">
      <c r="A26" s="90"/>
      <c r="B26" s="90"/>
      <c r="C26" s="90"/>
      <c r="D26" s="90"/>
      <c r="E26" s="90"/>
      <c r="F26" s="90"/>
      <c r="G26" s="90"/>
      <c r="H26" s="90"/>
      <c r="I26" s="90"/>
      <c r="J26" s="90"/>
    </row>
    <row r="27" spans="1:10" x14ac:dyDescent="0.2">
      <c r="A27" s="90"/>
      <c r="B27" s="90"/>
      <c r="C27" s="90"/>
      <c r="D27" s="90"/>
      <c r="E27" s="90"/>
      <c r="F27" s="90"/>
      <c r="G27" s="90"/>
      <c r="H27" s="90"/>
      <c r="I27" s="90"/>
      <c r="J27" s="90"/>
    </row>
    <row r="28" spans="1:10" x14ac:dyDescent="0.2">
      <c r="A28" s="90"/>
      <c r="B28" s="90"/>
      <c r="C28" s="90"/>
      <c r="D28" s="90"/>
      <c r="E28" s="90"/>
      <c r="F28" s="90"/>
      <c r="G28" s="90"/>
      <c r="H28" s="90"/>
      <c r="I28" s="90"/>
      <c r="J28" s="90"/>
    </row>
    <row r="29" spans="1:10" x14ac:dyDescent="0.2">
      <c r="A29" s="90"/>
      <c r="B29" s="90"/>
      <c r="C29" s="90"/>
      <c r="D29" s="90"/>
      <c r="E29" s="90"/>
      <c r="F29" s="90"/>
      <c r="G29" s="90"/>
      <c r="H29" s="90"/>
      <c r="I29" s="90"/>
      <c r="J29" s="90"/>
    </row>
  </sheetData>
  <mergeCells count="3">
    <mergeCell ref="A2:J9"/>
    <mergeCell ref="A12:J19"/>
    <mergeCell ref="A22:J29"/>
  </mergeCells>
  <phoneticPr fontId="2"/>
  <pageMargins left="0.75" right="0.75" top="1" bottom="1" header="0.51111111111111107" footer="0.51111111111111107"/>
  <pageSetup paperSize="9" firstPageNumber="4294963191"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I12"/>
  <sheetViews>
    <sheetView zoomScaleSheetLayoutView="100" workbookViewId="0">
      <selection activeCell="J7" sqref="J7"/>
    </sheetView>
  </sheetViews>
  <sheetFormatPr defaultColWidth="8.90625" defaultRowHeight="16.5" x14ac:dyDescent="0.2"/>
  <cols>
    <col min="1" max="1" width="3.08984375" style="26" customWidth="1"/>
    <col min="2" max="2" width="13.26953125" style="23" customWidth="1"/>
    <col min="3" max="3" width="15.7265625" style="25" customWidth="1"/>
    <col min="4" max="4" width="13" style="25" customWidth="1"/>
    <col min="5" max="5" width="15.90625" style="31" customWidth="1"/>
    <col min="6" max="6" width="15.90625" style="25" customWidth="1"/>
    <col min="7" max="7" width="15.90625" style="31" customWidth="1"/>
    <col min="8" max="8" width="15.90625" style="25" customWidth="1"/>
    <col min="9" max="9" width="15.90625" style="31" customWidth="1"/>
    <col min="10" max="16384" width="8.90625" style="26"/>
  </cols>
  <sheetData>
    <row r="2" spans="2:9" x14ac:dyDescent="0.2">
      <c r="B2" s="24" t="s">
        <v>39</v>
      </c>
      <c r="C2" s="26"/>
    </row>
    <row r="4" spans="2:9" x14ac:dyDescent="0.2">
      <c r="B4" s="29" t="s">
        <v>42</v>
      </c>
      <c r="C4" s="29" t="s">
        <v>40</v>
      </c>
      <c r="D4" s="29" t="s">
        <v>43</v>
      </c>
      <c r="E4" s="30" t="s">
        <v>41</v>
      </c>
      <c r="F4" s="29" t="s">
        <v>44</v>
      </c>
      <c r="G4" s="30" t="s">
        <v>41</v>
      </c>
      <c r="H4" s="29" t="s">
        <v>45</v>
      </c>
      <c r="I4" s="30" t="s">
        <v>41</v>
      </c>
    </row>
    <row r="5" spans="2:9" x14ac:dyDescent="0.2">
      <c r="B5" s="27" t="s">
        <v>67</v>
      </c>
      <c r="C5" s="28" t="s">
        <v>68</v>
      </c>
      <c r="D5" s="28"/>
      <c r="E5" s="32"/>
      <c r="F5" s="28">
        <v>100</v>
      </c>
      <c r="G5" s="32">
        <v>44150</v>
      </c>
      <c r="H5" s="28"/>
      <c r="I5" s="32"/>
    </row>
    <row r="6" spans="2:9" x14ac:dyDescent="0.2">
      <c r="B6" s="27" t="s">
        <v>67</v>
      </c>
      <c r="C6" s="28" t="s">
        <v>69</v>
      </c>
      <c r="D6" s="28"/>
      <c r="E6" s="32"/>
      <c r="F6" s="28">
        <v>50</v>
      </c>
      <c r="G6" s="32">
        <v>44157</v>
      </c>
      <c r="H6" s="28"/>
      <c r="I6" s="33"/>
    </row>
    <row r="7" spans="2:9" x14ac:dyDescent="0.2">
      <c r="B7" s="27" t="s">
        <v>67</v>
      </c>
      <c r="C7" s="28" t="s">
        <v>80</v>
      </c>
      <c r="D7" s="28"/>
      <c r="E7" s="33"/>
      <c r="F7" s="28">
        <v>100</v>
      </c>
      <c r="G7" s="32">
        <v>44166</v>
      </c>
      <c r="H7" s="28"/>
      <c r="I7" s="33"/>
    </row>
    <row r="8" spans="2:9" x14ac:dyDescent="0.2">
      <c r="B8" s="27" t="s">
        <v>67</v>
      </c>
      <c r="C8" s="28"/>
      <c r="D8" s="28"/>
      <c r="E8" s="33"/>
      <c r="F8" s="28"/>
      <c r="G8" s="33"/>
      <c r="H8" s="28"/>
      <c r="I8" s="33"/>
    </row>
    <row r="9" spans="2:9" x14ac:dyDescent="0.2">
      <c r="B9" s="27" t="s">
        <v>67</v>
      </c>
      <c r="C9" s="28"/>
      <c r="D9" s="28"/>
      <c r="E9" s="33"/>
      <c r="F9" s="28"/>
      <c r="G9" s="33"/>
      <c r="H9" s="28"/>
      <c r="I9" s="33"/>
    </row>
    <row r="10" spans="2:9" x14ac:dyDescent="0.2">
      <c r="B10" s="27" t="s">
        <v>70</v>
      </c>
      <c r="C10" s="28" t="s">
        <v>71</v>
      </c>
      <c r="D10" s="28"/>
      <c r="E10" s="33"/>
      <c r="F10" s="28"/>
      <c r="G10" s="33"/>
      <c r="H10" s="28">
        <v>100</v>
      </c>
      <c r="I10" s="32">
        <v>44127</v>
      </c>
    </row>
    <row r="11" spans="2:9" x14ac:dyDescent="0.2">
      <c r="B11" s="27" t="s">
        <v>70</v>
      </c>
      <c r="C11" s="28" t="s">
        <v>72</v>
      </c>
      <c r="D11" s="28"/>
      <c r="E11" s="33"/>
      <c r="F11" s="28"/>
      <c r="G11" s="33"/>
      <c r="H11" s="28">
        <v>100</v>
      </c>
      <c r="I11" s="32">
        <v>44134</v>
      </c>
    </row>
    <row r="12" spans="2:9" x14ac:dyDescent="0.2">
      <c r="B12" s="27" t="s">
        <v>70</v>
      </c>
      <c r="C12" s="28" t="s">
        <v>73</v>
      </c>
      <c r="D12" s="28"/>
      <c r="E12" s="33"/>
      <c r="F12" s="28"/>
      <c r="G12" s="33"/>
      <c r="H12" s="28">
        <v>79</v>
      </c>
      <c r="I12" s="32">
        <v>44143</v>
      </c>
    </row>
  </sheetData>
  <phoneticPr fontId="2"/>
  <pageMargins left="0.75" right="0.75" top="1" bottom="1" header="0.51111111111111107" footer="0.51111111111111107"/>
  <pageSetup paperSize="9" firstPageNumber="4294963191"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V109"/>
  <sheetViews>
    <sheetView zoomScale="115" zoomScaleNormal="115" workbookViewId="0">
      <pane ySplit="8" topLeftCell="A9" activePane="bottomLeft" state="frozen"/>
      <selection pane="bottomLeft" activeCell="C7" sqref="C7:D8"/>
    </sheetView>
  </sheetViews>
  <sheetFormatPr defaultRowHeight="13" x14ac:dyDescent="0.2"/>
  <cols>
    <col min="1" max="1" width="2.90625" customWidth="1"/>
    <col min="2" max="18" width="6.6328125" customWidth="1"/>
    <col min="22" max="22" width="10.90625" style="22" bestFit="1" customWidth="1"/>
  </cols>
  <sheetData>
    <row r="2" spans="2:21" x14ac:dyDescent="0.2">
      <c r="B2" s="72" t="s">
        <v>5</v>
      </c>
      <c r="C2" s="72"/>
      <c r="D2" s="75"/>
      <c r="E2" s="75"/>
      <c r="F2" s="72" t="s">
        <v>6</v>
      </c>
      <c r="G2" s="72"/>
      <c r="H2" s="75" t="s">
        <v>36</v>
      </c>
      <c r="I2" s="75"/>
      <c r="J2" s="72" t="s">
        <v>7</v>
      </c>
      <c r="K2" s="72"/>
      <c r="L2" s="84">
        <f>C9</f>
        <v>1000000</v>
      </c>
      <c r="M2" s="75"/>
      <c r="N2" s="72" t="s">
        <v>8</v>
      </c>
      <c r="O2" s="72"/>
      <c r="P2" s="84" t="e">
        <f>C108+R108</f>
        <v>#VALUE!</v>
      </c>
      <c r="Q2" s="75"/>
      <c r="R2" s="1"/>
      <c r="S2" s="1"/>
      <c r="T2" s="1"/>
    </row>
    <row r="3" spans="2:21" ht="57" customHeight="1" x14ac:dyDescent="0.2">
      <c r="B3" s="72" t="s">
        <v>9</v>
      </c>
      <c r="C3" s="72"/>
      <c r="D3" s="85" t="s">
        <v>38</v>
      </c>
      <c r="E3" s="85"/>
      <c r="F3" s="85"/>
      <c r="G3" s="85"/>
      <c r="H3" s="85"/>
      <c r="I3" s="85"/>
      <c r="J3" s="72" t="s">
        <v>10</v>
      </c>
      <c r="K3" s="72"/>
      <c r="L3" s="85" t="s">
        <v>35</v>
      </c>
      <c r="M3" s="86"/>
      <c r="N3" s="86"/>
      <c r="O3" s="86"/>
      <c r="P3" s="86"/>
      <c r="Q3" s="86"/>
      <c r="R3" s="1"/>
      <c r="S3" s="1"/>
    </row>
    <row r="4" spans="2:21" x14ac:dyDescent="0.2">
      <c r="B4" s="72" t="s">
        <v>11</v>
      </c>
      <c r="C4" s="72"/>
      <c r="D4" s="73">
        <f>SUM($R$9:$S$993)</f>
        <v>153684.21052631587</v>
      </c>
      <c r="E4" s="73"/>
      <c r="F4" s="72" t="s">
        <v>12</v>
      </c>
      <c r="G4" s="72"/>
      <c r="H4" s="74">
        <f>SUM($T$9:$U$108)</f>
        <v>292.00000000000017</v>
      </c>
      <c r="I4" s="75"/>
      <c r="J4" s="76" t="s">
        <v>13</v>
      </c>
      <c r="K4" s="76"/>
      <c r="L4" s="84">
        <f>MAX($C$9:$D$990)-C9</f>
        <v>153684.21052631596</v>
      </c>
      <c r="M4" s="84"/>
      <c r="N4" s="76" t="s">
        <v>14</v>
      </c>
      <c r="O4" s="76"/>
      <c r="P4" s="73">
        <f>MIN($C$9:$D$990)-C9</f>
        <v>0</v>
      </c>
      <c r="Q4" s="73"/>
      <c r="R4" s="1"/>
      <c r="S4" s="1"/>
      <c r="T4" s="1"/>
    </row>
    <row r="5" spans="2:21" x14ac:dyDescent="0.2">
      <c r="B5" s="21" t="s">
        <v>15</v>
      </c>
      <c r="C5" s="2">
        <f>COUNTIF($R$9:$R$990,"&gt;0")</f>
        <v>1</v>
      </c>
      <c r="D5" s="20" t="s">
        <v>16</v>
      </c>
      <c r="E5" s="15">
        <f>COUNTIF($R$9:$R$990,"&lt;0")</f>
        <v>0</v>
      </c>
      <c r="F5" s="20" t="s">
        <v>17</v>
      </c>
      <c r="G5" s="2">
        <f>COUNTIF($R$9:$R$990,"=0")</f>
        <v>0</v>
      </c>
      <c r="H5" s="20" t="s">
        <v>18</v>
      </c>
      <c r="I5" s="3">
        <f>C5/SUM(C5,E5,G5)</f>
        <v>1</v>
      </c>
      <c r="J5" s="79" t="s">
        <v>19</v>
      </c>
      <c r="K5" s="72"/>
      <c r="L5" s="80"/>
      <c r="M5" s="81"/>
      <c r="N5" s="17" t="s">
        <v>20</v>
      </c>
      <c r="O5" s="9"/>
      <c r="P5" s="80"/>
      <c r="Q5" s="81"/>
      <c r="R5" s="1"/>
      <c r="S5" s="1"/>
      <c r="T5" s="1"/>
    </row>
    <row r="6" spans="2:21" x14ac:dyDescent="0.2">
      <c r="B6" s="11"/>
      <c r="C6" s="13"/>
      <c r="D6" s="14"/>
      <c r="E6" s="10"/>
      <c r="F6" s="11"/>
      <c r="G6" s="10"/>
      <c r="H6" s="11"/>
      <c r="I6" s="16"/>
      <c r="J6" s="11"/>
      <c r="K6" s="11"/>
      <c r="L6" s="10"/>
      <c r="M6" s="10"/>
      <c r="N6" s="12"/>
      <c r="O6" s="12"/>
      <c r="P6" s="10"/>
      <c r="Q6" s="7"/>
      <c r="R6" s="1"/>
      <c r="S6" s="1"/>
      <c r="T6" s="1"/>
    </row>
    <row r="7" spans="2:21" x14ac:dyDescent="0.2">
      <c r="B7" s="52" t="s">
        <v>21</v>
      </c>
      <c r="C7" s="54" t="s">
        <v>22</v>
      </c>
      <c r="D7" s="55"/>
      <c r="E7" s="58" t="s">
        <v>23</v>
      </c>
      <c r="F7" s="59"/>
      <c r="G7" s="59"/>
      <c r="H7" s="59"/>
      <c r="I7" s="60"/>
      <c r="J7" s="61" t="s">
        <v>24</v>
      </c>
      <c r="K7" s="62"/>
      <c r="L7" s="63"/>
      <c r="M7" s="64" t="s">
        <v>25</v>
      </c>
      <c r="N7" s="65" t="s">
        <v>26</v>
      </c>
      <c r="O7" s="66"/>
      <c r="P7" s="66"/>
      <c r="Q7" s="67"/>
      <c r="R7" s="68" t="s">
        <v>27</v>
      </c>
      <c r="S7" s="68"/>
      <c r="T7" s="68"/>
      <c r="U7" s="68"/>
    </row>
    <row r="8" spans="2:21" x14ac:dyDescent="0.2">
      <c r="B8" s="53"/>
      <c r="C8" s="56"/>
      <c r="D8" s="57"/>
      <c r="E8" s="18" t="s">
        <v>28</v>
      </c>
      <c r="F8" s="18" t="s">
        <v>29</v>
      </c>
      <c r="G8" s="18" t="s">
        <v>30</v>
      </c>
      <c r="H8" s="69" t="s">
        <v>31</v>
      </c>
      <c r="I8" s="60"/>
      <c r="J8" s="4" t="s">
        <v>32</v>
      </c>
      <c r="K8" s="70" t="s">
        <v>33</v>
      </c>
      <c r="L8" s="63"/>
      <c r="M8" s="64"/>
      <c r="N8" s="5" t="s">
        <v>28</v>
      </c>
      <c r="O8" s="5" t="s">
        <v>29</v>
      </c>
      <c r="P8" s="71" t="s">
        <v>31</v>
      </c>
      <c r="Q8" s="67"/>
      <c r="R8" s="68" t="s">
        <v>34</v>
      </c>
      <c r="S8" s="68"/>
      <c r="T8" s="68" t="s">
        <v>32</v>
      </c>
      <c r="U8" s="68"/>
    </row>
    <row r="9" spans="2:21" x14ac:dyDescent="0.2">
      <c r="B9" s="19">
        <v>1</v>
      </c>
      <c r="C9" s="46">
        <v>1000000</v>
      </c>
      <c r="D9" s="46"/>
      <c r="E9" s="19">
        <v>2001</v>
      </c>
      <c r="F9" s="8">
        <v>42111</v>
      </c>
      <c r="G9" s="19" t="s">
        <v>4</v>
      </c>
      <c r="H9" s="47">
        <v>105.33</v>
      </c>
      <c r="I9" s="47"/>
      <c r="J9" s="19">
        <v>57</v>
      </c>
      <c r="K9" s="46">
        <f t="shared" ref="K9:K72" si="0">IF(F9="","",C9*0.03)</f>
        <v>30000</v>
      </c>
      <c r="L9" s="46"/>
      <c r="M9" s="6">
        <f>IF(J9="","",(K9/J9)/1000)</f>
        <v>0.52631578947368418</v>
      </c>
      <c r="N9" s="19">
        <v>2001</v>
      </c>
      <c r="O9" s="8">
        <v>42111</v>
      </c>
      <c r="P9" s="47">
        <v>108.25</v>
      </c>
      <c r="Q9" s="47"/>
      <c r="R9" s="50">
        <f>IF(O9="","",(IF(G9="売",H9-P9,P9-H9))*M9*100000)</f>
        <v>153684.21052631587</v>
      </c>
      <c r="S9" s="50"/>
      <c r="T9" s="51">
        <f>IF(O9="","",IF(R9&lt;0,J9*(-1),IF(G9="買",(P9-H9)*100,(H9-P9)*100)))</f>
        <v>292.00000000000017</v>
      </c>
      <c r="U9" s="51"/>
    </row>
    <row r="10" spans="2:21" x14ac:dyDescent="0.2">
      <c r="B10" s="19">
        <v>2</v>
      </c>
      <c r="C10" s="46">
        <f t="shared" ref="C10:C73" si="1">IF(R9="","",C9+R9)</f>
        <v>1153684.210526316</v>
      </c>
      <c r="D10" s="46"/>
      <c r="E10" s="19"/>
      <c r="F10" s="8"/>
      <c r="G10" s="19" t="s">
        <v>4</v>
      </c>
      <c r="H10" s="47"/>
      <c r="I10" s="47"/>
      <c r="J10" s="19"/>
      <c r="K10" s="46" t="str">
        <f t="shared" si="0"/>
        <v/>
      </c>
      <c r="L10" s="46"/>
      <c r="M10" s="6" t="str">
        <f t="shared" ref="M10:M73" si="2">IF(J10="","",(K10/J10)/1000)</f>
        <v/>
      </c>
      <c r="N10" s="19"/>
      <c r="O10" s="8"/>
      <c r="P10" s="47"/>
      <c r="Q10" s="47"/>
      <c r="R10" s="50" t="str">
        <f t="shared" ref="R10:R73" si="3">IF(O10="","",(IF(G10="売",H10-P10,P10-H10))*M10*100000)</f>
        <v/>
      </c>
      <c r="S10" s="50"/>
      <c r="T10" s="51" t="str">
        <f t="shared" ref="T10:T73" si="4">IF(O10="","",IF(R10&lt;0,J10*(-1),IF(G10="買",(P10-H10)*100,(H10-P10)*100)))</f>
        <v/>
      </c>
      <c r="U10" s="51"/>
    </row>
    <row r="11" spans="2:21" x14ac:dyDescent="0.2">
      <c r="B11" s="19">
        <v>3</v>
      </c>
      <c r="C11" s="46" t="str">
        <f t="shared" si="1"/>
        <v/>
      </c>
      <c r="D11" s="46"/>
      <c r="E11" s="19"/>
      <c r="F11" s="8"/>
      <c r="G11" s="19" t="s">
        <v>4</v>
      </c>
      <c r="H11" s="47"/>
      <c r="I11" s="47"/>
      <c r="J11" s="19"/>
      <c r="K11" s="46" t="str">
        <f t="shared" si="0"/>
        <v/>
      </c>
      <c r="L11" s="46"/>
      <c r="M11" s="6" t="str">
        <f t="shared" si="2"/>
        <v/>
      </c>
      <c r="N11" s="19"/>
      <c r="O11" s="8"/>
      <c r="P11" s="47"/>
      <c r="Q11" s="47"/>
      <c r="R11" s="50" t="str">
        <f t="shared" si="3"/>
        <v/>
      </c>
      <c r="S11" s="50"/>
      <c r="T11" s="51" t="str">
        <f t="shared" si="4"/>
        <v/>
      </c>
      <c r="U11" s="51"/>
    </row>
    <row r="12" spans="2:21" x14ac:dyDescent="0.2">
      <c r="B12" s="19">
        <v>4</v>
      </c>
      <c r="C12" s="46" t="str">
        <f t="shared" si="1"/>
        <v/>
      </c>
      <c r="D12" s="46"/>
      <c r="E12" s="19"/>
      <c r="F12" s="8"/>
      <c r="G12" s="19" t="s">
        <v>3</v>
      </c>
      <c r="H12" s="47"/>
      <c r="I12" s="47"/>
      <c r="J12" s="19"/>
      <c r="K12" s="46" t="str">
        <f t="shared" si="0"/>
        <v/>
      </c>
      <c r="L12" s="46"/>
      <c r="M12" s="6" t="str">
        <f t="shared" si="2"/>
        <v/>
      </c>
      <c r="N12" s="19"/>
      <c r="O12" s="8"/>
      <c r="P12" s="47"/>
      <c r="Q12" s="47"/>
      <c r="R12" s="50" t="str">
        <f t="shared" si="3"/>
        <v/>
      </c>
      <c r="S12" s="50"/>
      <c r="T12" s="51" t="str">
        <f t="shared" si="4"/>
        <v/>
      </c>
      <c r="U12" s="51"/>
    </row>
    <row r="13" spans="2:21" x14ac:dyDescent="0.2">
      <c r="B13" s="19">
        <v>5</v>
      </c>
      <c r="C13" s="46" t="str">
        <f t="shared" si="1"/>
        <v/>
      </c>
      <c r="D13" s="46"/>
      <c r="E13" s="19"/>
      <c r="F13" s="8"/>
      <c r="G13" s="19" t="s">
        <v>3</v>
      </c>
      <c r="H13" s="47"/>
      <c r="I13" s="47"/>
      <c r="J13" s="19"/>
      <c r="K13" s="46" t="str">
        <f t="shared" si="0"/>
        <v/>
      </c>
      <c r="L13" s="46"/>
      <c r="M13" s="6" t="str">
        <f t="shared" si="2"/>
        <v/>
      </c>
      <c r="N13" s="19"/>
      <c r="O13" s="8"/>
      <c r="P13" s="47"/>
      <c r="Q13" s="47"/>
      <c r="R13" s="50" t="str">
        <f t="shared" si="3"/>
        <v/>
      </c>
      <c r="S13" s="50"/>
      <c r="T13" s="51" t="str">
        <f t="shared" si="4"/>
        <v/>
      </c>
      <c r="U13" s="51"/>
    </row>
    <row r="14" spans="2:21" x14ac:dyDescent="0.2">
      <c r="B14" s="19">
        <v>6</v>
      </c>
      <c r="C14" s="46" t="str">
        <f t="shared" si="1"/>
        <v/>
      </c>
      <c r="D14" s="46"/>
      <c r="E14" s="19"/>
      <c r="F14" s="8"/>
      <c r="G14" s="19" t="s">
        <v>4</v>
      </c>
      <c r="H14" s="47"/>
      <c r="I14" s="47"/>
      <c r="J14" s="19"/>
      <c r="K14" s="46" t="str">
        <f t="shared" si="0"/>
        <v/>
      </c>
      <c r="L14" s="46"/>
      <c r="M14" s="6" t="str">
        <f t="shared" si="2"/>
        <v/>
      </c>
      <c r="N14" s="19"/>
      <c r="O14" s="8"/>
      <c r="P14" s="47"/>
      <c r="Q14" s="47"/>
      <c r="R14" s="50" t="str">
        <f t="shared" si="3"/>
        <v/>
      </c>
      <c r="S14" s="50"/>
      <c r="T14" s="51" t="str">
        <f t="shared" si="4"/>
        <v/>
      </c>
      <c r="U14" s="51"/>
    </row>
    <row r="15" spans="2:21" x14ac:dyDescent="0.2">
      <c r="B15" s="19">
        <v>7</v>
      </c>
      <c r="C15" s="46" t="str">
        <f t="shared" si="1"/>
        <v/>
      </c>
      <c r="D15" s="46"/>
      <c r="E15" s="19"/>
      <c r="F15" s="8"/>
      <c r="G15" s="19" t="s">
        <v>4</v>
      </c>
      <c r="H15" s="47"/>
      <c r="I15" s="47"/>
      <c r="J15" s="19"/>
      <c r="K15" s="46" t="str">
        <f t="shared" si="0"/>
        <v/>
      </c>
      <c r="L15" s="46"/>
      <c r="M15" s="6" t="str">
        <f t="shared" si="2"/>
        <v/>
      </c>
      <c r="N15" s="19"/>
      <c r="O15" s="8"/>
      <c r="P15" s="47"/>
      <c r="Q15" s="47"/>
      <c r="R15" s="50" t="str">
        <f t="shared" si="3"/>
        <v/>
      </c>
      <c r="S15" s="50"/>
      <c r="T15" s="51" t="str">
        <f t="shared" si="4"/>
        <v/>
      </c>
      <c r="U15" s="51"/>
    </row>
    <row r="16" spans="2:21" x14ac:dyDescent="0.2">
      <c r="B16" s="19">
        <v>8</v>
      </c>
      <c r="C16" s="46" t="str">
        <f t="shared" si="1"/>
        <v/>
      </c>
      <c r="D16" s="46"/>
      <c r="E16" s="19"/>
      <c r="F16" s="8"/>
      <c r="G16" s="19" t="s">
        <v>4</v>
      </c>
      <c r="H16" s="47"/>
      <c r="I16" s="47"/>
      <c r="J16" s="19"/>
      <c r="K16" s="46" t="str">
        <f t="shared" si="0"/>
        <v/>
      </c>
      <c r="L16" s="46"/>
      <c r="M16" s="6" t="str">
        <f t="shared" si="2"/>
        <v/>
      </c>
      <c r="N16" s="19"/>
      <c r="O16" s="8"/>
      <c r="P16" s="47"/>
      <c r="Q16" s="47"/>
      <c r="R16" s="50" t="str">
        <f t="shared" si="3"/>
        <v/>
      </c>
      <c r="S16" s="50"/>
      <c r="T16" s="51" t="str">
        <f t="shared" si="4"/>
        <v/>
      </c>
      <c r="U16" s="51"/>
    </row>
    <row r="17" spans="2:21" x14ac:dyDescent="0.2">
      <c r="B17" s="19">
        <v>9</v>
      </c>
      <c r="C17" s="46" t="str">
        <f t="shared" si="1"/>
        <v/>
      </c>
      <c r="D17" s="46"/>
      <c r="E17" s="19"/>
      <c r="F17" s="8"/>
      <c r="G17" s="19" t="s">
        <v>4</v>
      </c>
      <c r="H17" s="47"/>
      <c r="I17" s="47"/>
      <c r="J17" s="19"/>
      <c r="K17" s="46" t="str">
        <f t="shared" si="0"/>
        <v/>
      </c>
      <c r="L17" s="46"/>
      <c r="M17" s="6" t="str">
        <f t="shared" si="2"/>
        <v/>
      </c>
      <c r="N17" s="19"/>
      <c r="O17" s="8"/>
      <c r="P17" s="47"/>
      <c r="Q17" s="47"/>
      <c r="R17" s="50" t="str">
        <f t="shared" si="3"/>
        <v/>
      </c>
      <c r="S17" s="50"/>
      <c r="T17" s="51" t="str">
        <f t="shared" si="4"/>
        <v/>
      </c>
      <c r="U17" s="51"/>
    </row>
    <row r="18" spans="2:21" x14ac:dyDescent="0.2">
      <c r="B18" s="19">
        <v>10</v>
      </c>
      <c r="C18" s="46" t="str">
        <f t="shared" si="1"/>
        <v/>
      </c>
      <c r="D18" s="46"/>
      <c r="E18" s="19"/>
      <c r="F18" s="8"/>
      <c r="G18" s="19" t="s">
        <v>4</v>
      </c>
      <c r="H18" s="47"/>
      <c r="I18" s="47"/>
      <c r="J18" s="19"/>
      <c r="K18" s="46" t="str">
        <f t="shared" si="0"/>
        <v/>
      </c>
      <c r="L18" s="46"/>
      <c r="M18" s="6" t="str">
        <f t="shared" si="2"/>
        <v/>
      </c>
      <c r="N18" s="19"/>
      <c r="O18" s="8"/>
      <c r="P18" s="47"/>
      <c r="Q18" s="47"/>
      <c r="R18" s="50" t="str">
        <f t="shared" si="3"/>
        <v/>
      </c>
      <c r="S18" s="50"/>
      <c r="T18" s="51" t="str">
        <f t="shared" si="4"/>
        <v/>
      </c>
      <c r="U18" s="51"/>
    </row>
    <row r="19" spans="2:21" x14ac:dyDescent="0.2">
      <c r="B19" s="19">
        <v>11</v>
      </c>
      <c r="C19" s="46" t="str">
        <f t="shared" si="1"/>
        <v/>
      </c>
      <c r="D19" s="46"/>
      <c r="E19" s="19"/>
      <c r="F19" s="8"/>
      <c r="G19" s="19" t="s">
        <v>4</v>
      </c>
      <c r="H19" s="47"/>
      <c r="I19" s="47"/>
      <c r="J19" s="19"/>
      <c r="K19" s="46" t="str">
        <f t="shared" si="0"/>
        <v/>
      </c>
      <c r="L19" s="46"/>
      <c r="M19" s="6" t="str">
        <f t="shared" si="2"/>
        <v/>
      </c>
      <c r="N19" s="19"/>
      <c r="O19" s="8"/>
      <c r="P19" s="47"/>
      <c r="Q19" s="47"/>
      <c r="R19" s="50" t="str">
        <f t="shared" si="3"/>
        <v/>
      </c>
      <c r="S19" s="50"/>
      <c r="T19" s="51" t="str">
        <f t="shared" si="4"/>
        <v/>
      </c>
      <c r="U19" s="51"/>
    </row>
    <row r="20" spans="2:21" x14ac:dyDescent="0.2">
      <c r="B20" s="19">
        <v>12</v>
      </c>
      <c r="C20" s="46" t="str">
        <f t="shared" si="1"/>
        <v/>
      </c>
      <c r="D20" s="46"/>
      <c r="E20" s="19"/>
      <c r="F20" s="8"/>
      <c r="G20" s="19" t="s">
        <v>4</v>
      </c>
      <c r="H20" s="47"/>
      <c r="I20" s="47"/>
      <c r="J20" s="19"/>
      <c r="K20" s="46" t="str">
        <f t="shared" si="0"/>
        <v/>
      </c>
      <c r="L20" s="46"/>
      <c r="M20" s="6" t="str">
        <f t="shared" si="2"/>
        <v/>
      </c>
      <c r="N20" s="19"/>
      <c r="O20" s="8"/>
      <c r="P20" s="47"/>
      <c r="Q20" s="47"/>
      <c r="R20" s="50" t="str">
        <f t="shared" si="3"/>
        <v/>
      </c>
      <c r="S20" s="50"/>
      <c r="T20" s="51" t="str">
        <f t="shared" si="4"/>
        <v/>
      </c>
      <c r="U20" s="51"/>
    </row>
    <row r="21" spans="2:21" x14ac:dyDescent="0.2">
      <c r="B21" s="19">
        <v>13</v>
      </c>
      <c r="C21" s="46" t="str">
        <f t="shared" si="1"/>
        <v/>
      </c>
      <c r="D21" s="46"/>
      <c r="E21" s="19"/>
      <c r="F21" s="8"/>
      <c r="G21" s="19" t="s">
        <v>4</v>
      </c>
      <c r="H21" s="47"/>
      <c r="I21" s="47"/>
      <c r="J21" s="19"/>
      <c r="K21" s="46" t="str">
        <f t="shared" si="0"/>
        <v/>
      </c>
      <c r="L21" s="46"/>
      <c r="M21" s="6" t="str">
        <f t="shared" si="2"/>
        <v/>
      </c>
      <c r="N21" s="19"/>
      <c r="O21" s="8"/>
      <c r="P21" s="47"/>
      <c r="Q21" s="47"/>
      <c r="R21" s="50" t="str">
        <f t="shared" si="3"/>
        <v/>
      </c>
      <c r="S21" s="50"/>
      <c r="T21" s="51" t="str">
        <f t="shared" si="4"/>
        <v/>
      </c>
      <c r="U21" s="51"/>
    </row>
    <row r="22" spans="2:21" x14ac:dyDescent="0.2">
      <c r="B22" s="19">
        <v>14</v>
      </c>
      <c r="C22" s="46" t="str">
        <f t="shared" si="1"/>
        <v/>
      </c>
      <c r="D22" s="46"/>
      <c r="E22" s="19"/>
      <c r="F22" s="8"/>
      <c r="G22" s="19" t="s">
        <v>3</v>
      </c>
      <c r="H22" s="47"/>
      <c r="I22" s="47"/>
      <c r="J22" s="19"/>
      <c r="K22" s="46" t="str">
        <f t="shared" si="0"/>
        <v/>
      </c>
      <c r="L22" s="46"/>
      <c r="M22" s="6" t="str">
        <f t="shared" si="2"/>
        <v/>
      </c>
      <c r="N22" s="19"/>
      <c r="O22" s="8"/>
      <c r="P22" s="47"/>
      <c r="Q22" s="47"/>
      <c r="R22" s="50" t="str">
        <f t="shared" si="3"/>
        <v/>
      </c>
      <c r="S22" s="50"/>
      <c r="T22" s="51" t="str">
        <f t="shared" si="4"/>
        <v/>
      </c>
      <c r="U22" s="51"/>
    </row>
    <row r="23" spans="2:21" x14ac:dyDescent="0.2">
      <c r="B23" s="19">
        <v>15</v>
      </c>
      <c r="C23" s="46" t="str">
        <f t="shared" si="1"/>
        <v/>
      </c>
      <c r="D23" s="46"/>
      <c r="E23" s="19"/>
      <c r="F23" s="8"/>
      <c r="G23" s="19" t="s">
        <v>4</v>
      </c>
      <c r="H23" s="47"/>
      <c r="I23" s="47"/>
      <c r="J23" s="19"/>
      <c r="K23" s="46" t="str">
        <f t="shared" si="0"/>
        <v/>
      </c>
      <c r="L23" s="46"/>
      <c r="M23" s="6" t="str">
        <f t="shared" si="2"/>
        <v/>
      </c>
      <c r="N23" s="19"/>
      <c r="O23" s="8"/>
      <c r="P23" s="47"/>
      <c r="Q23" s="47"/>
      <c r="R23" s="50" t="str">
        <f t="shared" si="3"/>
        <v/>
      </c>
      <c r="S23" s="50"/>
      <c r="T23" s="51" t="str">
        <f t="shared" si="4"/>
        <v/>
      </c>
      <c r="U23" s="51"/>
    </row>
    <row r="24" spans="2:21" x14ac:dyDescent="0.2">
      <c r="B24" s="19">
        <v>16</v>
      </c>
      <c r="C24" s="46" t="str">
        <f t="shared" si="1"/>
        <v/>
      </c>
      <c r="D24" s="46"/>
      <c r="E24" s="19"/>
      <c r="F24" s="8"/>
      <c r="G24" s="19" t="s">
        <v>4</v>
      </c>
      <c r="H24" s="47"/>
      <c r="I24" s="47"/>
      <c r="J24" s="19"/>
      <c r="K24" s="46" t="str">
        <f t="shared" si="0"/>
        <v/>
      </c>
      <c r="L24" s="46"/>
      <c r="M24" s="6" t="str">
        <f t="shared" si="2"/>
        <v/>
      </c>
      <c r="N24" s="19"/>
      <c r="O24" s="8"/>
      <c r="P24" s="47"/>
      <c r="Q24" s="47"/>
      <c r="R24" s="50" t="str">
        <f t="shared" si="3"/>
        <v/>
      </c>
      <c r="S24" s="50"/>
      <c r="T24" s="51" t="str">
        <f t="shared" si="4"/>
        <v/>
      </c>
      <c r="U24" s="51"/>
    </row>
    <row r="25" spans="2:21" x14ac:dyDescent="0.2">
      <c r="B25" s="19">
        <v>17</v>
      </c>
      <c r="C25" s="46" t="str">
        <f t="shared" si="1"/>
        <v/>
      </c>
      <c r="D25" s="46"/>
      <c r="E25" s="19"/>
      <c r="F25" s="8"/>
      <c r="G25" s="19" t="s">
        <v>4</v>
      </c>
      <c r="H25" s="47"/>
      <c r="I25" s="47"/>
      <c r="J25" s="19"/>
      <c r="K25" s="46" t="str">
        <f t="shared" si="0"/>
        <v/>
      </c>
      <c r="L25" s="46"/>
      <c r="M25" s="6" t="str">
        <f t="shared" si="2"/>
        <v/>
      </c>
      <c r="N25" s="19"/>
      <c r="O25" s="8"/>
      <c r="P25" s="47"/>
      <c r="Q25" s="47"/>
      <c r="R25" s="50" t="str">
        <f t="shared" si="3"/>
        <v/>
      </c>
      <c r="S25" s="50"/>
      <c r="T25" s="51" t="str">
        <f t="shared" si="4"/>
        <v/>
      </c>
      <c r="U25" s="51"/>
    </row>
    <row r="26" spans="2:21" x14ac:dyDescent="0.2">
      <c r="B26" s="19">
        <v>18</v>
      </c>
      <c r="C26" s="46" t="str">
        <f t="shared" si="1"/>
        <v/>
      </c>
      <c r="D26" s="46"/>
      <c r="E26" s="19"/>
      <c r="F26" s="8"/>
      <c r="G26" s="19" t="s">
        <v>4</v>
      </c>
      <c r="H26" s="47"/>
      <c r="I26" s="47"/>
      <c r="J26" s="19"/>
      <c r="K26" s="46" t="str">
        <f t="shared" si="0"/>
        <v/>
      </c>
      <c r="L26" s="46"/>
      <c r="M26" s="6" t="str">
        <f t="shared" si="2"/>
        <v/>
      </c>
      <c r="N26" s="19"/>
      <c r="O26" s="8"/>
      <c r="P26" s="47"/>
      <c r="Q26" s="47"/>
      <c r="R26" s="50" t="str">
        <f t="shared" si="3"/>
        <v/>
      </c>
      <c r="S26" s="50"/>
      <c r="T26" s="51" t="str">
        <f t="shared" si="4"/>
        <v/>
      </c>
      <c r="U26" s="51"/>
    </row>
    <row r="27" spans="2:21" x14ac:dyDescent="0.2">
      <c r="B27" s="19">
        <v>19</v>
      </c>
      <c r="C27" s="46" t="str">
        <f t="shared" si="1"/>
        <v/>
      </c>
      <c r="D27" s="46"/>
      <c r="E27" s="19"/>
      <c r="F27" s="8"/>
      <c r="G27" s="19" t="s">
        <v>3</v>
      </c>
      <c r="H27" s="47"/>
      <c r="I27" s="47"/>
      <c r="J27" s="19"/>
      <c r="K27" s="46" t="str">
        <f t="shared" si="0"/>
        <v/>
      </c>
      <c r="L27" s="46"/>
      <c r="M27" s="6" t="str">
        <f t="shared" si="2"/>
        <v/>
      </c>
      <c r="N27" s="19"/>
      <c r="O27" s="8"/>
      <c r="P27" s="47"/>
      <c r="Q27" s="47"/>
      <c r="R27" s="50" t="str">
        <f t="shared" si="3"/>
        <v/>
      </c>
      <c r="S27" s="50"/>
      <c r="T27" s="51" t="str">
        <f t="shared" si="4"/>
        <v/>
      </c>
      <c r="U27" s="51"/>
    </row>
    <row r="28" spans="2:21" x14ac:dyDescent="0.2">
      <c r="B28" s="19">
        <v>20</v>
      </c>
      <c r="C28" s="46" t="str">
        <f t="shared" si="1"/>
        <v/>
      </c>
      <c r="D28" s="46"/>
      <c r="E28" s="19"/>
      <c r="F28" s="8"/>
      <c r="G28" s="19" t="s">
        <v>4</v>
      </c>
      <c r="H28" s="47"/>
      <c r="I28" s="47"/>
      <c r="J28" s="19"/>
      <c r="K28" s="46" t="str">
        <f t="shared" si="0"/>
        <v/>
      </c>
      <c r="L28" s="46"/>
      <c r="M28" s="6" t="str">
        <f t="shared" si="2"/>
        <v/>
      </c>
      <c r="N28" s="19"/>
      <c r="O28" s="8"/>
      <c r="P28" s="47"/>
      <c r="Q28" s="47"/>
      <c r="R28" s="50" t="str">
        <f t="shared" si="3"/>
        <v/>
      </c>
      <c r="S28" s="50"/>
      <c r="T28" s="51" t="str">
        <f t="shared" si="4"/>
        <v/>
      </c>
      <c r="U28" s="51"/>
    </row>
    <row r="29" spans="2:21" x14ac:dyDescent="0.2">
      <c r="B29" s="19">
        <v>21</v>
      </c>
      <c r="C29" s="46" t="str">
        <f t="shared" si="1"/>
        <v/>
      </c>
      <c r="D29" s="46"/>
      <c r="E29" s="19"/>
      <c r="F29" s="8"/>
      <c r="G29" s="19" t="s">
        <v>3</v>
      </c>
      <c r="H29" s="47"/>
      <c r="I29" s="47"/>
      <c r="J29" s="19"/>
      <c r="K29" s="46" t="str">
        <f t="shared" si="0"/>
        <v/>
      </c>
      <c r="L29" s="46"/>
      <c r="M29" s="6" t="str">
        <f t="shared" si="2"/>
        <v/>
      </c>
      <c r="N29" s="19"/>
      <c r="O29" s="8"/>
      <c r="P29" s="47"/>
      <c r="Q29" s="47"/>
      <c r="R29" s="50" t="str">
        <f t="shared" si="3"/>
        <v/>
      </c>
      <c r="S29" s="50"/>
      <c r="T29" s="51" t="str">
        <f t="shared" si="4"/>
        <v/>
      </c>
      <c r="U29" s="51"/>
    </row>
    <row r="30" spans="2:21" x14ac:dyDescent="0.2">
      <c r="B30" s="19">
        <v>22</v>
      </c>
      <c r="C30" s="46" t="str">
        <f t="shared" si="1"/>
        <v/>
      </c>
      <c r="D30" s="46"/>
      <c r="E30" s="19"/>
      <c r="F30" s="8"/>
      <c r="G30" s="19" t="s">
        <v>3</v>
      </c>
      <c r="H30" s="47"/>
      <c r="I30" s="47"/>
      <c r="J30" s="19"/>
      <c r="K30" s="46" t="str">
        <f t="shared" si="0"/>
        <v/>
      </c>
      <c r="L30" s="46"/>
      <c r="M30" s="6" t="str">
        <f t="shared" si="2"/>
        <v/>
      </c>
      <c r="N30" s="19"/>
      <c r="O30" s="8"/>
      <c r="P30" s="47"/>
      <c r="Q30" s="47"/>
      <c r="R30" s="50" t="str">
        <f t="shared" si="3"/>
        <v/>
      </c>
      <c r="S30" s="50"/>
      <c r="T30" s="51" t="str">
        <f t="shared" si="4"/>
        <v/>
      </c>
      <c r="U30" s="51"/>
    </row>
    <row r="31" spans="2:21" x14ac:dyDescent="0.2">
      <c r="B31" s="19">
        <v>23</v>
      </c>
      <c r="C31" s="46" t="str">
        <f t="shared" si="1"/>
        <v/>
      </c>
      <c r="D31" s="46"/>
      <c r="E31" s="19"/>
      <c r="F31" s="8"/>
      <c r="G31" s="19" t="s">
        <v>3</v>
      </c>
      <c r="H31" s="47"/>
      <c r="I31" s="47"/>
      <c r="J31" s="19"/>
      <c r="K31" s="46" t="str">
        <f t="shared" si="0"/>
        <v/>
      </c>
      <c r="L31" s="46"/>
      <c r="M31" s="6" t="str">
        <f t="shared" si="2"/>
        <v/>
      </c>
      <c r="N31" s="19"/>
      <c r="O31" s="8"/>
      <c r="P31" s="47"/>
      <c r="Q31" s="47"/>
      <c r="R31" s="50" t="str">
        <f t="shared" si="3"/>
        <v/>
      </c>
      <c r="S31" s="50"/>
      <c r="T31" s="51" t="str">
        <f t="shared" si="4"/>
        <v/>
      </c>
      <c r="U31" s="51"/>
    </row>
    <row r="32" spans="2:21" x14ac:dyDescent="0.2">
      <c r="B32" s="19">
        <v>24</v>
      </c>
      <c r="C32" s="46" t="str">
        <f t="shared" si="1"/>
        <v/>
      </c>
      <c r="D32" s="46"/>
      <c r="E32" s="19"/>
      <c r="F32" s="8"/>
      <c r="G32" s="19" t="s">
        <v>3</v>
      </c>
      <c r="H32" s="47"/>
      <c r="I32" s="47"/>
      <c r="J32" s="19"/>
      <c r="K32" s="46" t="str">
        <f t="shared" si="0"/>
        <v/>
      </c>
      <c r="L32" s="46"/>
      <c r="M32" s="6" t="str">
        <f t="shared" si="2"/>
        <v/>
      </c>
      <c r="N32" s="19"/>
      <c r="O32" s="8"/>
      <c r="P32" s="47"/>
      <c r="Q32" s="47"/>
      <c r="R32" s="50" t="str">
        <f t="shared" si="3"/>
        <v/>
      </c>
      <c r="S32" s="50"/>
      <c r="T32" s="51" t="str">
        <f t="shared" si="4"/>
        <v/>
      </c>
      <c r="U32" s="51"/>
    </row>
    <row r="33" spans="2:21" x14ac:dyDescent="0.2">
      <c r="B33" s="19">
        <v>25</v>
      </c>
      <c r="C33" s="46" t="str">
        <f t="shared" si="1"/>
        <v/>
      </c>
      <c r="D33" s="46"/>
      <c r="E33" s="19"/>
      <c r="F33" s="8"/>
      <c r="G33" s="19" t="s">
        <v>4</v>
      </c>
      <c r="H33" s="47"/>
      <c r="I33" s="47"/>
      <c r="J33" s="19"/>
      <c r="K33" s="46" t="str">
        <f t="shared" si="0"/>
        <v/>
      </c>
      <c r="L33" s="46"/>
      <c r="M33" s="6" t="str">
        <f t="shared" si="2"/>
        <v/>
      </c>
      <c r="N33" s="19"/>
      <c r="O33" s="8"/>
      <c r="P33" s="47"/>
      <c r="Q33" s="47"/>
      <c r="R33" s="50" t="str">
        <f t="shared" si="3"/>
        <v/>
      </c>
      <c r="S33" s="50"/>
      <c r="T33" s="51" t="str">
        <f t="shared" si="4"/>
        <v/>
      </c>
      <c r="U33" s="51"/>
    </row>
    <row r="34" spans="2:21" x14ac:dyDescent="0.2">
      <c r="B34" s="19">
        <v>26</v>
      </c>
      <c r="C34" s="46" t="str">
        <f t="shared" si="1"/>
        <v/>
      </c>
      <c r="D34" s="46"/>
      <c r="E34" s="19"/>
      <c r="F34" s="8"/>
      <c r="G34" s="19" t="s">
        <v>3</v>
      </c>
      <c r="H34" s="47"/>
      <c r="I34" s="47"/>
      <c r="J34" s="19"/>
      <c r="K34" s="46" t="str">
        <f t="shared" si="0"/>
        <v/>
      </c>
      <c r="L34" s="46"/>
      <c r="M34" s="6" t="str">
        <f t="shared" si="2"/>
        <v/>
      </c>
      <c r="N34" s="19"/>
      <c r="O34" s="8"/>
      <c r="P34" s="47"/>
      <c r="Q34" s="47"/>
      <c r="R34" s="50" t="str">
        <f t="shared" si="3"/>
        <v/>
      </c>
      <c r="S34" s="50"/>
      <c r="T34" s="51" t="str">
        <f t="shared" si="4"/>
        <v/>
      </c>
      <c r="U34" s="51"/>
    </row>
    <row r="35" spans="2:21" x14ac:dyDescent="0.2">
      <c r="B35" s="19">
        <v>27</v>
      </c>
      <c r="C35" s="46" t="str">
        <f t="shared" si="1"/>
        <v/>
      </c>
      <c r="D35" s="46"/>
      <c r="E35" s="19"/>
      <c r="F35" s="8"/>
      <c r="G35" s="19" t="s">
        <v>3</v>
      </c>
      <c r="H35" s="47"/>
      <c r="I35" s="47"/>
      <c r="J35" s="19"/>
      <c r="K35" s="46" t="str">
        <f t="shared" si="0"/>
        <v/>
      </c>
      <c r="L35" s="46"/>
      <c r="M35" s="6" t="str">
        <f t="shared" si="2"/>
        <v/>
      </c>
      <c r="N35" s="19"/>
      <c r="O35" s="8"/>
      <c r="P35" s="47"/>
      <c r="Q35" s="47"/>
      <c r="R35" s="50" t="str">
        <f t="shared" si="3"/>
        <v/>
      </c>
      <c r="S35" s="50"/>
      <c r="T35" s="51" t="str">
        <f t="shared" si="4"/>
        <v/>
      </c>
      <c r="U35" s="51"/>
    </row>
    <row r="36" spans="2:21" x14ac:dyDescent="0.2">
      <c r="B36" s="19">
        <v>28</v>
      </c>
      <c r="C36" s="46" t="str">
        <f t="shared" si="1"/>
        <v/>
      </c>
      <c r="D36" s="46"/>
      <c r="E36" s="19"/>
      <c r="F36" s="8"/>
      <c r="G36" s="19" t="s">
        <v>3</v>
      </c>
      <c r="H36" s="47"/>
      <c r="I36" s="47"/>
      <c r="J36" s="19"/>
      <c r="K36" s="46" t="str">
        <f t="shared" si="0"/>
        <v/>
      </c>
      <c r="L36" s="46"/>
      <c r="M36" s="6" t="str">
        <f t="shared" si="2"/>
        <v/>
      </c>
      <c r="N36" s="19"/>
      <c r="O36" s="8"/>
      <c r="P36" s="47"/>
      <c r="Q36" s="47"/>
      <c r="R36" s="50" t="str">
        <f t="shared" si="3"/>
        <v/>
      </c>
      <c r="S36" s="50"/>
      <c r="T36" s="51" t="str">
        <f t="shared" si="4"/>
        <v/>
      </c>
      <c r="U36" s="51"/>
    </row>
    <row r="37" spans="2:21" x14ac:dyDescent="0.2">
      <c r="B37" s="19">
        <v>29</v>
      </c>
      <c r="C37" s="46" t="str">
        <f t="shared" si="1"/>
        <v/>
      </c>
      <c r="D37" s="46"/>
      <c r="E37" s="19"/>
      <c r="F37" s="8"/>
      <c r="G37" s="19" t="s">
        <v>3</v>
      </c>
      <c r="H37" s="47"/>
      <c r="I37" s="47"/>
      <c r="J37" s="19"/>
      <c r="K37" s="46" t="str">
        <f t="shared" si="0"/>
        <v/>
      </c>
      <c r="L37" s="46"/>
      <c r="M37" s="6" t="str">
        <f t="shared" si="2"/>
        <v/>
      </c>
      <c r="N37" s="19"/>
      <c r="O37" s="8"/>
      <c r="P37" s="47"/>
      <c r="Q37" s="47"/>
      <c r="R37" s="50" t="str">
        <f t="shared" si="3"/>
        <v/>
      </c>
      <c r="S37" s="50"/>
      <c r="T37" s="51" t="str">
        <f t="shared" si="4"/>
        <v/>
      </c>
      <c r="U37" s="51"/>
    </row>
    <row r="38" spans="2:21" x14ac:dyDescent="0.2">
      <c r="B38" s="19">
        <v>30</v>
      </c>
      <c r="C38" s="46" t="str">
        <f t="shared" si="1"/>
        <v/>
      </c>
      <c r="D38" s="46"/>
      <c r="E38" s="19"/>
      <c r="F38" s="8"/>
      <c r="G38" s="19" t="s">
        <v>4</v>
      </c>
      <c r="H38" s="47"/>
      <c r="I38" s="47"/>
      <c r="J38" s="19"/>
      <c r="K38" s="46" t="str">
        <f t="shared" si="0"/>
        <v/>
      </c>
      <c r="L38" s="46"/>
      <c r="M38" s="6" t="str">
        <f t="shared" si="2"/>
        <v/>
      </c>
      <c r="N38" s="19"/>
      <c r="O38" s="8"/>
      <c r="P38" s="47"/>
      <c r="Q38" s="47"/>
      <c r="R38" s="50" t="str">
        <f t="shared" si="3"/>
        <v/>
      </c>
      <c r="S38" s="50"/>
      <c r="T38" s="51" t="str">
        <f t="shared" si="4"/>
        <v/>
      </c>
      <c r="U38" s="51"/>
    </row>
    <row r="39" spans="2:21" x14ac:dyDescent="0.2">
      <c r="B39" s="19">
        <v>31</v>
      </c>
      <c r="C39" s="46" t="str">
        <f t="shared" si="1"/>
        <v/>
      </c>
      <c r="D39" s="46"/>
      <c r="E39" s="19"/>
      <c r="F39" s="8"/>
      <c r="G39" s="19" t="s">
        <v>4</v>
      </c>
      <c r="H39" s="47"/>
      <c r="I39" s="47"/>
      <c r="J39" s="19"/>
      <c r="K39" s="46" t="str">
        <f t="shared" si="0"/>
        <v/>
      </c>
      <c r="L39" s="46"/>
      <c r="M39" s="6" t="str">
        <f t="shared" si="2"/>
        <v/>
      </c>
      <c r="N39" s="19"/>
      <c r="O39" s="8"/>
      <c r="P39" s="47"/>
      <c r="Q39" s="47"/>
      <c r="R39" s="50" t="str">
        <f t="shared" si="3"/>
        <v/>
      </c>
      <c r="S39" s="50"/>
      <c r="T39" s="51" t="str">
        <f t="shared" si="4"/>
        <v/>
      </c>
      <c r="U39" s="51"/>
    </row>
    <row r="40" spans="2:21" x14ac:dyDescent="0.2">
      <c r="B40" s="19">
        <v>32</v>
      </c>
      <c r="C40" s="46" t="str">
        <f t="shared" si="1"/>
        <v/>
      </c>
      <c r="D40" s="46"/>
      <c r="E40" s="19"/>
      <c r="F40" s="8"/>
      <c r="G40" s="19" t="s">
        <v>4</v>
      </c>
      <c r="H40" s="47"/>
      <c r="I40" s="47"/>
      <c r="J40" s="19"/>
      <c r="K40" s="46" t="str">
        <f t="shared" si="0"/>
        <v/>
      </c>
      <c r="L40" s="46"/>
      <c r="M40" s="6" t="str">
        <f t="shared" si="2"/>
        <v/>
      </c>
      <c r="N40" s="19"/>
      <c r="O40" s="8"/>
      <c r="P40" s="47"/>
      <c r="Q40" s="47"/>
      <c r="R40" s="50" t="str">
        <f t="shared" si="3"/>
        <v/>
      </c>
      <c r="S40" s="50"/>
      <c r="T40" s="51" t="str">
        <f t="shared" si="4"/>
        <v/>
      </c>
      <c r="U40" s="51"/>
    </row>
    <row r="41" spans="2:21" x14ac:dyDescent="0.2">
      <c r="B41" s="19">
        <v>33</v>
      </c>
      <c r="C41" s="46" t="str">
        <f t="shared" si="1"/>
        <v/>
      </c>
      <c r="D41" s="46"/>
      <c r="E41" s="19"/>
      <c r="F41" s="8"/>
      <c r="G41" s="19" t="s">
        <v>3</v>
      </c>
      <c r="H41" s="47"/>
      <c r="I41" s="47"/>
      <c r="J41" s="19"/>
      <c r="K41" s="46" t="str">
        <f t="shared" si="0"/>
        <v/>
      </c>
      <c r="L41" s="46"/>
      <c r="M41" s="6" t="str">
        <f t="shared" si="2"/>
        <v/>
      </c>
      <c r="N41" s="19"/>
      <c r="O41" s="8"/>
      <c r="P41" s="47"/>
      <c r="Q41" s="47"/>
      <c r="R41" s="50" t="str">
        <f t="shared" si="3"/>
        <v/>
      </c>
      <c r="S41" s="50"/>
      <c r="T41" s="51" t="str">
        <f t="shared" si="4"/>
        <v/>
      </c>
      <c r="U41" s="51"/>
    </row>
    <row r="42" spans="2:21" x14ac:dyDescent="0.2">
      <c r="B42" s="19">
        <v>34</v>
      </c>
      <c r="C42" s="46" t="str">
        <f t="shared" si="1"/>
        <v/>
      </c>
      <c r="D42" s="46"/>
      <c r="E42" s="19"/>
      <c r="F42" s="8"/>
      <c r="G42" s="19" t="s">
        <v>4</v>
      </c>
      <c r="H42" s="47"/>
      <c r="I42" s="47"/>
      <c r="J42" s="19"/>
      <c r="K42" s="46" t="str">
        <f t="shared" si="0"/>
        <v/>
      </c>
      <c r="L42" s="46"/>
      <c r="M42" s="6" t="str">
        <f t="shared" si="2"/>
        <v/>
      </c>
      <c r="N42" s="19"/>
      <c r="O42" s="8"/>
      <c r="P42" s="47"/>
      <c r="Q42" s="47"/>
      <c r="R42" s="50" t="str">
        <f t="shared" si="3"/>
        <v/>
      </c>
      <c r="S42" s="50"/>
      <c r="T42" s="51" t="str">
        <f t="shared" si="4"/>
        <v/>
      </c>
      <c r="U42" s="51"/>
    </row>
    <row r="43" spans="2:21" x14ac:dyDescent="0.2">
      <c r="B43" s="19">
        <v>35</v>
      </c>
      <c r="C43" s="46" t="str">
        <f t="shared" si="1"/>
        <v/>
      </c>
      <c r="D43" s="46"/>
      <c r="E43" s="19"/>
      <c r="F43" s="8"/>
      <c r="G43" s="19" t="s">
        <v>3</v>
      </c>
      <c r="H43" s="47"/>
      <c r="I43" s="47"/>
      <c r="J43" s="19"/>
      <c r="K43" s="46" t="str">
        <f t="shared" si="0"/>
        <v/>
      </c>
      <c r="L43" s="46"/>
      <c r="M43" s="6" t="str">
        <f t="shared" si="2"/>
        <v/>
      </c>
      <c r="N43" s="19"/>
      <c r="O43" s="8"/>
      <c r="P43" s="47"/>
      <c r="Q43" s="47"/>
      <c r="R43" s="50" t="str">
        <f t="shared" si="3"/>
        <v/>
      </c>
      <c r="S43" s="50"/>
      <c r="T43" s="51" t="str">
        <f t="shared" si="4"/>
        <v/>
      </c>
      <c r="U43" s="51"/>
    </row>
    <row r="44" spans="2:21" x14ac:dyDescent="0.2">
      <c r="B44" s="19">
        <v>36</v>
      </c>
      <c r="C44" s="46" t="str">
        <f t="shared" si="1"/>
        <v/>
      </c>
      <c r="D44" s="46"/>
      <c r="E44" s="19"/>
      <c r="F44" s="8"/>
      <c r="G44" s="19" t="s">
        <v>4</v>
      </c>
      <c r="H44" s="47"/>
      <c r="I44" s="47"/>
      <c r="J44" s="19"/>
      <c r="K44" s="46" t="str">
        <f t="shared" si="0"/>
        <v/>
      </c>
      <c r="L44" s="46"/>
      <c r="M44" s="6" t="str">
        <f t="shared" si="2"/>
        <v/>
      </c>
      <c r="N44" s="19"/>
      <c r="O44" s="8"/>
      <c r="P44" s="47"/>
      <c r="Q44" s="47"/>
      <c r="R44" s="50" t="str">
        <f t="shared" si="3"/>
        <v/>
      </c>
      <c r="S44" s="50"/>
      <c r="T44" s="51" t="str">
        <f t="shared" si="4"/>
        <v/>
      </c>
      <c r="U44" s="51"/>
    </row>
    <row r="45" spans="2:21" x14ac:dyDescent="0.2">
      <c r="B45" s="19">
        <v>37</v>
      </c>
      <c r="C45" s="46" t="str">
        <f t="shared" si="1"/>
        <v/>
      </c>
      <c r="D45" s="46"/>
      <c r="E45" s="19"/>
      <c r="F45" s="8"/>
      <c r="G45" s="19" t="s">
        <v>3</v>
      </c>
      <c r="H45" s="47"/>
      <c r="I45" s="47"/>
      <c r="J45" s="19"/>
      <c r="K45" s="46" t="str">
        <f t="shared" si="0"/>
        <v/>
      </c>
      <c r="L45" s="46"/>
      <c r="M45" s="6" t="str">
        <f t="shared" si="2"/>
        <v/>
      </c>
      <c r="N45" s="19"/>
      <c r="O45" s="8"/>
      <c r="P45" s="47"/>
      <c r="Q45" s="47"/>
      <c r="R45" s="50" t="str">
        <f t="shared" si="3"/>
        <v/>
      </c>
      <c r="S45" s="50"/>
      <c r="T45" s="51" t="str">
        <f t="shared" si="4"/>
        <v/>
      </c>
      <c r="U45" s="51"/>
    </row>
    <row r="46" spans="2:21" x14ac:dyDescent="0.2">
      <c r="B46" s="19">
        <v>38</v>
      </c>
      <c r="C46" s="46" t="str">
        <f t="shared" si="1"/>
        <v/>
      </c>
      <c r="D46" s="46"/>
      <c r="E46" s="19"/>
      <c r="F46" s="8"/>
      <c r="G46" s="19" t="s">
        <v>4</v>
      </c>
      <c r="H46" s="47"/>
      <c r="I46" s="47"/>
      <c r="J46" s="19"/>
      <c r="K46" s="46" t="str">
        <f t="shared" si="0"/>
        <v/>
      </c>
      <c r="L46" s="46"/>
      <c r="M46" s="6" t="str">
        <f t="shared" si="2"/>
        <v/>
      </c>
      <c r="N46" s="19"/>
      <c r="O46" s="8"/>
      <c r="P46" s="47"/>
      <c r="Q46" s="47"/>
      <c r="R46" s="50" t="str">
        <f t="shared" si="3"/>
        <v/>
      </c>
      <c r="S46" s="50"/>
      <c r="T46" s="51" t="str">
        <f t="shared" si="4"/>
        <v/>
      </c>
      <c r="U46" s="51"/>
    </row>
    <row r="47" spans="2:21" x14ac:dyDescent="0.2">
      <c r="B47" s="19">
        <v>39</v>
      </c>
      <c r="C47" s="46" t="str">
        <f t="shared" si="1"/>
        <v/>
      </c>
      <c r="D47" s="46"/>
      <c r="E47" s="19"/>
      <c r="F47" s="8"/>
      <c r="G47" s="19" t="s">
        <v>4</v>
      </c>
      <c r="H47" s="47"/>
      <c r="I47" s="47"/>
      <c r="J47" s="19"/>
      <c r="K47" s="46" t="str">
        <f t="shared" si="0"/>
        <v/>
      </c>
      <c r="L47" s="46"/>
      <c r="M47" s="6" t="str">
        <f t="shared" si="2"/>
        <v/>
      </c>
      <c r="N47" s="19"/>
      <c r="O47" s="8"/>
      <c r="P47" s="47"/>
      <c r="Q47" s="47"/>
      <c r="R47" s="50" t="str">
        <f t="shared" si="3"/>
        <v/>
      </c>
      <c r="S47" s="50"/>
      <c r="T47" s="51" t="str">
        <f t="shared" si="4"/>
        <v/>
      </c>
      <c r="U47" s="51"/>
    </row>
    <row r="48" spans="2:21" x14ac:dyDescent="0.2">
      <c r="B48" s="19">
        <v>40</v>
      </c>
      <c r="C48" s="46" t="str">
        <f t="shared" si="1"/>
        <v/>
      </c>
      <c r="D48" s="46"/>
      <c r="E48" s="19"/>
      <c r="F48" s="8"/>
      <c r="G48" s="19" t="s">
        <v>37</v>
      </c>
      <c r="H48" s="47"/>
      <c r="I48" s="47"/>
      <c r="J48" s="19"/>
      <c r="K48" s="46" t="str">
        <f t="shared" si="0"/>
        <v/>
      </c>
      <c r="L48" s="46"/>
      <c r="M48" s="6" t="str">
        <f t="shared" si="2"/>
        <v/>
      </c>
      <c r="N48" s="19"/>
      <c r="O48" s="8"/>
      <c r="P48" s="47"/>
      <c r="Q48" s="47"/>
      <c r="R48" s="50" t="str">
        <f t="shared" si="3"/>
        <v/>
      </c>
      <c r="S48" s="50"/>
      <c r="T48" s="51" t="str">
        <f t="shared" si="4"/>
        <v/>
      </c>
      <c r="U48" s="51"/>
    </row>
    <row r="49" spans="2:21" x14ac:dyDescent="0.2">
      <c r="B49" s="19">
        <v>41</v>
      </c>
      <c r="C49" s="46" t="str">
        <f t="shared" si="1"/>
        <v/>
      </c>
      <c r="D49" s="46"/>
      <c r="E49" s="19"/>
      <c r="F49" s="8"/>
      <c r="G49" s="19" t="s">
        <v>4</v>
      </c>
      <c r="H49" s="47"/>
      <c r="I49" s="47"/>
      <c r="J49" s="19"/>
      <c r="K49" s="46" t="str">
        <f t="shared" si="0"/>
        <v/>
      </c>
      <c r="L49" s="46"/>
      <c r="M49" s="6" t="str">
        <f t="shared" si="2"/>
        <v/>
      </c>
      <c r="N49" s="19"/>
      <c r="O49" s="8"/>
      <c r="P49" s="47"/>
      <c r="Q49" s="47"/>
      <c r="R49" s="50" t="str">
        <f t="shared" si="3"/>
        <v/>
      </c>
      <c r="S49" s="50"/>
      <c r="T49" s="51" t="str">
        <f t="shared" si="4"/>
        <v/>
      </c>
      <c r="U49" s="51"/>
    </row>
    <row r="50" spans="2:21" x14ac:dyDescent="0.2">
      <c r="B50" s="19">
        <v>42</v>
      </c>
      <c r="C50" s="46" t="str">
        <f t="shared" si="1"/>
        <v/>
      </c>
      <c r="D50" s="46"/>
      <c r="E50" s="19"/>
      <c r="F50" s="8"/>
      <c r="G50" s="19" t="s">
        <v>4</v>
      </c>
      <c r="H50" s="47"/>
      <c r="I50" s="47"/>
      <c r="J50" s="19"/>
      <c r="K50" s="46" t="str">
        <f t="shared" si="0"/>
        <v/>
      </c>
      <c r="L50" s="46"/>
      <c r="M50" s="6" t="str">
        <f t="shared" si="2"/>
        <v/>
      </c>
      <c r="N50" s="19"/>
      <c r="O50" s="8"/>
      <c r="P50" s="47"/>
      <c r="Q50" s="47"/>
      <c r="R50" s="50" t="str">
        <f t="shared" si="3"/>
        <v/>
      </c>
      <c r="S50" s="50"/>
      <c r="T50" s="51" t="str">
        <f t="shared" si="4"/>
        <v/>
      </c>
      <c r="U50" s="51"/>
    </row>
    <row r="51" spans="2:21" x14ac:dyDescent="0.2">
      <c r="B51" s="19">
        <v>43</v>
      </c>
      <c r="C51" s="46" t="str">
        <f t="shared" si="1"/>
        <v/>
      </c>
      <c r="D51" s="46"/>
      <c r="E51" s="19"/>
      <c r="F51" s="8"/>
      <c r="G51" s="19" t="s">
        <v>3</v>
      </c>
      <c r="H51" s="47"/>
      <c r="I51" s="47"/>
      <c r="J51" s="19"/>
      <c r="K51" s="46" t="str">
        <f t="shared" si="0"/>
        <v/>
      </c>
      <c r="L51" s="46"/>
      <c r="M51" s="6" t="str">
        <f t="shared" si="2"/>
        <v/>
      </c>
      <c r="N51" s="19"/>
      <c r="O51" s="8"/>
      <c r="P51" s="47"/>
      <c r="Q51" s="47"/>
      <c r="R51" s="50" t="str">
        <f t="shared" si="3"/>
        <v/>
      </c>
      <c r="S51" s="50"/>
      <c r="T51" s="51" t="str">
        <f t="shared" si="4"/>
        <v/>
      </c>
      <c r="U51" s="51"/>
    </row>
    <row r="52" spans="2:21" x14ac:dyDescent="0.2">
      <c r="B52" s="19">
        <v>44</v>
      </c>
      <c r="C52" s="46" t="str">
        <f t="shared" si="1"/>
        <v/>
      </c>
      <c r="D52" s="46"/>
      <c r="E52" s="19"/>
      <c r="F52" s="8"/>
      <c r="G52" s="19" t="s">
        <v>3</v>
      </c>
      <c r="H52" s="47"/>
      <c r="I52" s="47"/>
      <c r="J52" s="19"/>
      <c r="K52" s="46" t="str">
        <f t="shared" si="0"/>
        <v/>
      </c>
      <c r="L52" s="46"/>
      <c r="M52" s="6" t="str">
        <f t="shared" si="2"/>
        <v/>
      </c>
      <c r="N52" s="19"/>
      <c r="O52" s="8"/>
      <c r="P52" s="47"/>
      <c r="Q52" s="47"/>
      <c r="R52" s="50" t="str">
        <f t="shared" si="3"/>
        <v/>
      </c>
      <c r="S52" s="50"/>
      <c r="T52" s="51" t="str">
        <f t="shared" si="4"/>
        <v/>
      </c>
      <c r="U52" s="51"/>
    </row>
    <row r="53" spans="2:21" x14ac:dyDescent="0.2">
      <c r="B53" s="19">
        <v>45</v>
      </c>
      <c r="C53" s="46" t="str">
        <f t="shared" si="1"/>
        <v/>
      </c>
      <c r="D53" s="46"/>
      <c r="E53" s="19"/>
      <c r="F53" s="8"/>
      <c r="G53" s="19" t="s">
        <v>4</v>
      </c>
      <c r="H53" s="47"/>
      <c r="I53" s="47"/>
      <c r="J53" s="19"/>
      <c r="K53" s="46" t="str">
        <f t="shared" si="0"/>
        <v/>
      </c>
      <c r="L53" s="46"/>
      <c r="M53" s="6" t="str">
        <f t="shared" si="2"/>
        <v/>
      </c>
      <c r="N53" s="19"/>
      <c r="O53" s="8"/>
      <c r="P53" s="47"/>
      <c r="Q53" s="47"/>
      <c r="R53" s="50" t="str">
        <f t="shared" si="3"/>
        <v/>
      </c>
      <c r="S53" s="50"/>
      <c r="T53" s="51" t="str">
        <f t="shared" si="4"/>
        <v/>
      </c>
      <c r="U53" s="51"/>
    </row>
    <row r="54" spans="2:21" x14ac:dyDescent="0.2">
      <c r="B54" s="19">
        <v>46</v>
      </c>
      <c r="C54" s="46" t="str">
        <f t="shared" si="1"/>
        <v/>
      </c>
      <c r="D54" s="46"/>
      <c r="E54" s="19"/>
      <c r="F54" s="8"/>
      <c r="G54" s="19" t="s">
        <v>4</v>
      </c>
      <c r="H54" s="47"/>
      <c r="I54" s="47"/>
      <c r="J54" s="19"/>
      <c r="K54" s="46" t="str">
        <f t="shared" si="0"/>
        <v/>
      </c>
      <c r="L54" s="46"/>
      <c r="M54" s="6" t="str">
        <f t="shared" si="2"/>
        <v/>
      </c>
      <c r="N54" s="19"/>
      <c r="O54" s="8"/>
      <c r="P54" s="47"/>
      <c r="Q54" s="47"/>
      <c r="R54" s="50" t="str">
        <f t="shared" si="3"/>
        <v/>
      </c>
      <c r="S54" s="50"/>
      <c r="T54" s="51" t="str">
        <f t="shared" si="4"/>
        <v/>
      </c>
      <c r="U54" s="51"/>
    </row>
    <row r="55" spans="2:21" x14ac:dyDescent="0.2">
      <c r="B55" s="19">
        <v>47</v>
      </c>
      <c r="C55" s="46" t="str">
        <f t="shared" si="1"/>
        <v/>
      </c>
      <c r="D55" s="46"/>
      <c r="E55" s="19"/>
      <c r="F55" s="8"/>
      <c r="G55" s="19" t="s">
        <v>3</v>
      </c>
      <c r="H55" s="47"/>
      <c r="I55" s="47"/>
      <c r="J55" s="19"/>
      <c r="K55" s="46" t="str">
        <f t="shared" si="0"/>
        <v/>
      </c>
      <c r="L55" s="46"/>
      <c r="M55" s="6" t="str">
        <f t="shared" si="2"/>
        <v/>
      </c>
      <c r="N55" s="19"/>
      <c r="O55" s="8"/>
      <c r="P55" s="47"/>
      <c r="Q55" s="47"/>
      <c r="R55" s="50" t="str">
        <f t="shared" si="3"/>
        <v/>
      </c>
      <c r="S55" s="50"/>
      <c r="T55" s="51" t="str">
        <f t="shared" si="4"/>
        <v/>
      </c>
      <c r="U55" s="51"/>
    </row>
    <row r="56" spans="2:21" x14ac:dyDescent="0.2">
      <c r="B56" s="19">
        <v>48</v>
      </c>
      <c r="C56" s="46" t="str">
        <f t="shared" si="1"/>
        <v/>
      </c>
      <c r="D56" s="46"/>
      <c r="E56" s="19"/>
      <c r="F56" s="8"/>
      <c r="G56" s="19" t="s">
        <v>3</v>
      </c>
      <c r="H56" s="47"/>
      <c r="I56" s="47"/>
      <c r="J56" s="19"/>
      <c r="K56" s="46" t="str">
        <f t="shared" si="0"/>
        <v/>
      </c>
      <c r="L56" s="46"/>
      <c r="M56" s="6" t="str">
        <f t="shared" si="2"/>
        <v/>
      </c>
      <c r="N56" s="19"/>
      <c r="O56" s="8"/>
      <c r="P56" s="47"/>
      <c r="Q56" s="47"/>
      <c r="R56" s="50" t="str">
        <f t="shared" si="3"/>
        <v/>
      </c>
      <c r="S56" s="50"/>
      <c r="T56" s="51" t="str">
        <f t="shared" si="4"/>
        <v/>
      </c>
      <c r="U56" s="51"/>
    </row>
    <row r="57" spans="2:21" x14ac:dyDescent="0.2">
      <c r="B57" s="19">
        <v>49</v>
      </c>
      <c r="C57" s="46" t="str">
        <f t="shared" si="1"/>
        <v/>
      </c>
      <c r="D57" s="46"/>
      <c r="E57" s="19"/>
      <c r="F57" s="8"/>
      <c r="G57" s="19" t="s">
        <v>3</v>
      </c>
      <c r="H57" s="47"/>
      <c r="I57" s="47"/>
      <c r="J57" s="19"/>
      <c r="K57" s="46" t="str">
        <f t="shared" si="0"/>
        <v/>
      </c>
      <c r="L57" s="46"/>
      <c r="M57" s="6" t="str">
        <f t="shared" si="2"/>
        <v/>
      </c>
      <c r="N57" s="19"/>
      <c r="O57" s="8"/>
      <c r="P57" s="47"/>
      <c r="Q57" s="47"/>
      <c r="R57" s="50" t="str">
        <f t="shared" si="3"/>
        <v/>
      </c>
      <c r="S57" s="50"/>
      <c r="T57" s="51" t="str">
        <f t="shared" si="4"/>
        <v/>
      </c>
      <c r="U57" s="51"/>
    </row>
    <row r="58" spans="2:21" x14ac:dyDescent="0.2">
      <c r="B58" s="19">
        <v>50</v>
      </c>
      <c r="C58" s="46" t="str">
        <f t="shared" si="1"/>
        <v/>
      </c>
      <c r="D58" s="46"/>
      <c r="E58" s="19"/>
      <c r="F58" s="8"/>
      <c r="G58" s="19" t="s">
        <v>3</v>
      </c>
      <c r="H58" s="47"/>
      <c r="I58" s="47"/>
      <c r="J58" s="19"/>
      <c r="K58" s="46" t="str">
        <f t="shared" si="0"/>
        <v/>
      </c>
      <c r="L58" s="46"/>
      <c r="M58" s="6" t="str">
        <f t="shared" si="2"/>
        <v/>
      </c>
      <c r="N58" s="19"/>
      <c r="O58" s="8"/>
      <c r="P58" s="47"/>
      <c r="Q58" s="47"/>
      <c r="R58" s="50" t="str">
        <f t="shared" si="3"/>
        <v/>
      </c>
      <c r="S58" s="50"/>
      <c r="T58" s="51" t="str">
        <f t="shared" si="4"/>
        <v/>
      </c>
      <c r="U58" s="51"/>
    </row>
    <row r="59" spans="2:21" x14ac:dyDescent="0.2">
      <c r="B59" s="19">
        <v>51</v>
      </c>
      <c r="C59" s="46" t="str">
        <f t="shared" si="1"/>
        <v/>
      </c>
      <c r="D59" s="46"/>
      <c r="E59" s="19"/>
      <c r="F59" s="8"/>
      <c r="G59" s="19" t="s">
        <v>3</v>
      </c>
      <c r="H59" s="47"/>
      <c r="I59" s="47"/>
      <c r="J59" s="19"/>
      <c r="K59" s="46" t="str">
        <f t="shared" si="0"/>
        <v/>
      </c>
      <c r="L59" s="46"/>
      <c r="M59" s="6" t="str">
        <f t="shared" si="2"/>
        <v/>
      </c>
      <c r="N59" s="19"/>
      <c r="O59" s="8"/>
      <c r="P59" s="47"/>
      <c r="Q59" s="47"/>
      <c r="R59" s="50" t="str">
        <f t="shared" si="3"/>
        <v/>
      </c>
      <c r="S59" s="50"/>
      <c r="T59" s="51" t="str">
        <f t="shared" si="4"/>
        <v/>
      </c>
      <c r="U59" s="51"/>
    </row>
    <row r="60" spans="2:21" x14ac:dyDescent="0.2">
      <c r="B60" s="19">
        <v>52</v>
      </c>
      <c r="C60" s="46" t="str">
        <f t="shared" si="1"/>
        <v/>
      </c>
      <c r="D60" s="46"/>
      <c r="E60" s="19"/>
      <c r="F60" s="8"/>
      <c r="G60" s="19" t="s">
        <v>3</v>
      </c>
      <c r="H60" s="47"/>
      <c r="I60" s="47"/>
      <c r="J60" s="19"/>
      <c r="K60" s="46" t="str">
        <f t="shared" si="0"/>
        <v/>
      </c>
      <c r="L60" s="46"/>
      <c r="M60" s="6" t="str">
        <f t="shared" si="2"/>
        <v/>
      </c>
      <c r="N60" s="19"/>
      <c r="O60" s="8"/>
      <c r="P60" s="47"/>
      <c r="Q60" s="47"/>
      <c r="R60" s="50" t="str">
        <f t="shared" si="3"/>
        <v/>
      </c>
      <c r="S60" s="50"/>
      <c r="T60" s="51" t="str">
        <f t="shared" si="4"/>
        <v/>
      </c>
      <c r="U60" s="51"/>
    </row>
    <row r="61" spans="2:21" x14ac:dyDescent="0.2">
      <c r="B61" s="19">
        <v>53</v>
      </c>
      <c r="C61" s="46" t="str">
        <f t="shared" si="1"/>
        <v/>
      </c>
      <c r="D61" s="46"/>
      <c r="E61" s="19"/>
      <c r="F61" s="8"/>
      <c r="G61" s="19" t="s">
        <v>3</v>
      </c>
      <c r="H61" s="47"/>
      <c r="I61" s="47"/>
      <c r="J61" s="19"/>
      <c r="K61" s="46" t="str">
        <f t="shared" si="0"/>
        <v/>
      </c>
      <c r="L61" s="46"/>
      <c r="M61" s="6" t="str">
        <f t="shared" si="2"/>
        <v/>
      </c>
      <c r="N61" s="19"/>
      <c r="O61" s="8"/>
      <c r="P61" s="47"/>
      <c r="Q61" s="47"/>
      <c r="R61" s="50" t="str">
        <f t="shared" si="3"/>
        <v/>
      </c>
      <c r="S61" s="50"/>
      <c r="T61" s="51" t="str">
        <f t="shared" si="4"/>
        <v/>
      </c>
      <c r="U61" s="51"/>
    </row>
    <row r="62" spans="2:21" x14ac:dyDescent="0.2">
      <c r="B62" s="19">
        <v>54</v>
      </c>
      <c r="C62" s="46" t="str">
        <f t="shared" si="1"/>
        <v/>
      </c>
      <c r="D62" s="46"/>
      <c r="E62" s="19"/>
      <c r="F62" s="8"/>
      <c r="G62" s="19" t="s">
        <v>3</v>
      </c>
      <c r="H62" s="47"/>
      <c r="I62" s="47"/>
      <c r="J62" s="19"/>
      <c r="K62" s="46" t="str">
        <f t="shared" si="0"/>
        <v/>
      </c>
      <c r="L62" s="46"/>
      <c r="M62" s="6" t="str">
        <f t="shared" si="2"/>
        <v/>
      </c>
      <c r="N62" s="19"/>
      <c r="O62" s="8"/>
      <c r="P62" s="47"/>
      <c r="Q62" s="47"/>
      <c r="R62" s="50" t="str">
        <f t="shared" si="3"/>
        <v/>
      </c>
      <c r="S62" s="50"/>
      <c r="T62" s="51" t="str">
        <f t="shared" si="4"/>
        <v/>
      </c>
      <c r="U62" s="51"/>
    </row>
    <row r="63" spans="2:21" x14ac:dyDescent="0.2">
      <c r="B63" s="19">
        <v>55</v>
      </c>
      <c r="C63" s="46" t="str">
        <f t="shared" si="1"/>
        <v/>
      </c>
      <c r="D63" s="46"/>
      <c r="E63" s="19"/>
      <c r="F63" s="8"/>
      <c r="G63" s="19" t="s">
        <v>4</v>
      </c>
      <c r="H63" s="47"/>
      <c r="I63" s="47"/>
      <c r="J63" s="19"/>
      <c r="K63" s="46" t="str">
        <f t="shared" si="0"/>
        <v/>
      </c>
      <c r="L63" s="46"/>
      <c r="M63" s="6" t="str">
        <f t="shared" si="2"/>
        <v/>
      </c>
      <c r="N63" s="19"/>
      <c r="O63" s="8"/>
      <c r="P63" s="47"/>
      <c r="Q63" s="47"/>
      <c r="R63" s="50" t="str">
        <f t="shared" si="3"/>
        <v/>
      </c>
      <c r="S63" s="50"/>
      <c r="T63" s="51" t="str">
        <f t="shared" si="4"/>
        <v/>
      </c>
      <c r="U63" s="51"/>
    </row>
    <row r="64" spans="2:21" x14ac:dyDescent="0.2">
      <c r="B64" s="19">
        <v>56</v>
      </c>
      <c r="C64" s="46" t="str">
        <f t="shared" si="1"/>
        <v/>
      </c>
      <c r="D64" s="46"/>
      <c r="E64" s="19"/>
      <c r="F64" s="8"/>
      <c r="G64" s="19" t="s">
        <v>3</v>
      </c>
      <c r="H64" s="47"/>
      <c r="I64" s="47"/>
      <c r="J64" s="19"/>
      <c r="K64" s="46" t="str">
        <f t="shared" si="0"/>
        <v/>
      </c>
      <c r="L64" s="46"/>
      <c r="M64" s="6" t="str">
        <f t="shared" si="2"/>
        <v/>
      </c>
      <c r="N64" s="19"/>
      <c r="O64" s="8"/>
      <c r="P64" s="47"/>
      <c r="Q64" s="47"/>
      <c r="R64" s="50" t="str">
        <f t="shared" si="3"/>
        <v/>
      </c>
      <c r="S64" s="50"/>
      <c r="T64" s="51" t="str">
        <f t="shared" si="4"/>
        <v/>
      </c>
      <c r="U64" s="51"/>
    </row>
    <row r="65" spans="2:21" x14ac:dyDescent="0.2">
      <c r="B65" s="19">
        <v>57</v>
      </c>
      <c r="C65" s="46" t="str">
        <f t="shared" si="1"/>
        <v/>
      </c>
      <c r="D65" s="46"/>
      <c r="E65" s="19"/>
      <c r="F65" s="8"/>
      <c r="G65" s="19" t="s">
        <v>3</v>
      </c>
      <c r="H65" s="47"/>
      <c r="I65" s="47"/>
      <c r="J65" s="19"/>
      <c r="K65" s="46" t="str">
        <f t="shared" si="0"/>
        <v/>
      </c>
      <c r="L65" s="46"/>
      <c r="M65" s="6" t="str">
        <f t="shared" si="2"/>
        <v/>
      </c>
      <c r="N65" s="19"/>
      <c r="O65" s="8"/>
      <c r="P65" s="47"/>
      <c r="Q65" s="47"/>
      <c r="R65" s="50" t="str">
        <f t="shared" si="3"/>
        <v/>
      </c>
      <c r="S65" s="50"/>
      <c r="T65" s="51" t="str">
        <f t="shared" si="4"/>
        <v/>
      </c>
      <c r="U65" s="51"/>
    </row>
    <row r="66" spans="2:21" x14ac:dyDescent="0.2">
      <c r="B66" s="19">
        <v>58</v>
      </c>
      <c r="C66" s="46" t="str">
        <f t="shared" si="1"/>
        <v/>
      </c>
      <c r="D66" s="46"/>
      <c r="E66" s="19"/>
      <c r="F66" s="8"/>
      <c r="G66" s="19" t="s">
        <v>3</v>
      </c>
      <c r="H66" s="47"/>
      <c r="I66" s="47"/>
      <c r="J66" s="19"/>
      <c r="K66" s="46" t="str">
        <f t="shared" si="0"/>
        <v/>
      </c>
      <c r="L66" s="46"/>
      <c r="M66" s="6" t="str">
        <f t="shared" si="2"/>
        <v/>
      </c>
      <c r="N66" s="19"/>
      <c r="O66" s="8"/>
      <c r="P66" s="47"/>
      <c r="Q66" s="47"/>
      <c r="R66" s="50" t="str">
        <f t="shared" si="3"/>
        <v/>
      </c>
      <c r="S66" s="50"/>
      <c r="T66" s="51" t="str">
        <f t="shared" si="4"/>
        <v/>
      </c>
      <c r="U66" s="51"/>
    </row>
    <row r="67" spans="2:21" x14ac:dyDescent="0.2">
      <c r="B67" s="19">
        <v>59</v>
      </c>
      <c r="C67" s="46" t="str">
        <f t="shared" si="1"/>
        <v/>
      </c>
      <c r="D67" s="46"/>
      <c r="E67" s="19"/>
      <c r="F67" s="8"/>
      <c r="G67" s="19" t="s">
        <v>3</v>
      </c>
      <c r="H67" s="47"/>
      <c r="I67" s="47"/>
      <c r="J67" s="19"/>
      <c r="K67" s="46" t="str">
        <f t="shared" si="0"/>
        <v/>
      </c>
      <c r="L67" s="46"/>
      <c r="M67" s="6" t="str">
        <f t="shared" si="2"/>
        <v/>
      </c>
      <c r="N67" s="19"/>
      <c r="O67" s="8"/>
      <c r="P67" s="47"/>
      <c r="Q67" s="47"/>
      <c r="R67" s="50" t="str">
        <f t="shared" si="3"/>
        <v/>
      </c>
      <c r="S67" s="50"/>
      <c r="T67" s="51" t="str">
        <f t="shared" si="4"/>
        <v/>
      </c>
      <c r="U67" s="51"/>
    </row>
    <row r="68" spans="2:21" x14ac:dyDescent="0.2">
      <c r="B68" s="19">
        <v>60</v>
      </c>
      <c r="C68" s="46" t="str">
        <f t="shared" si="1"/>
        <v/>
      </c>
      <c r="D68" s="46"/>
      <c r="E68" s="19"/>
      <c r="F68" s="8"/>
      <c r="G68" s="19" t="s">
        <v>4</v>
      </c>
      <c r="H68" s="47"/>
      <c r="I68" s="47"/>
      <c r="J68" s="19"/>
      <c r="K68" s="46" t="str">
        <f t="shared" si="0"/>
        <v/>
      </c>
      <c r="L68" s="46"/>
      <c r="M68" s="6" t="str">
        <f t="shared" si="2"/>
        <v/>
      </c>
      <c r="N68" s="19"/>
      <c r="O68" s="8"/>
      <c r="P68" s="47"/>
      <c r="Q68" s="47"/>
      <c r="R68" s="50" t="str">
        <f t="shared" si="3"/>
        <v/>
      </c>
      <c r="S68" s="50"/>
      <c r="T68" s="51" t="str">
        <f t="shared" si="4"/>
        <v/>
      </c>
      <c r="U68" s="51"/>
    </row>
    <row r="69" spans="2:21" x14ac:dyDescent="0.2">
      <c r="B69" s="19">
        <v>61</v>
      </c>
      <c r="C69" s="46" t="str">
        <f t="shared" si="1"/>
        <v/>
      </c>
      <c r="D69" s="46"/>
      <c r="E69" s="19"/>
      <c r="F69" s="8"/>
      <c r="G69" s="19" t="s">
        <v>4</v>
      </c>
      <c r="H69" s="47"/>
      <c r="I69" s="47"/>
      <c r="J69" s="19"/>
      <c r="K69" s="46" t="str">
        <f t="shared" si="0"/>
        <v/>
      </c>
      <c r="L69" s="46"/>
      <c r="M69" s="6" t="str">
        <f t="shared" si="2"/>
        <v/>
      </c>
      <c r="N69" s="19"/>
      <c r="O69" s="8"/>
      <c r="P69" s="47"/>
      <c r="Q69" s="47"/>
      <c r="R69" s="50" t="str">
        <f t="shared" si="3"/>
        <v/>
      </c>
      <c r="S69" s="50"/>
      <c r="T69" s="51" t="str">
        <f t="shared" si="4"/>
        <v/>
      </c>
      <c r="U69" s="51"/>
    </row>
    <row r="70" spans="2:21" x14ac:dyDescent="0.2">
      <c r="B70" s="19">
        <v>62</v>
      </c>
      <c r="C70" s="46" t="str">
        <f t="shared" si="1"/>
        <v/>
      </c>
      <c r="D70" s="46"/>
      <c r="E70" s="19"/>
      <c r="F70" s="8"/>
      <c r="G70" s="19" t="s">
        <v>3</v>
      </c>
      <c r="H70" s="47"/>
      <c r="I70" s="47"/>
      <c r="J70" s="19"/>
      <c r="K70" s="46" t="str">
        <f t="shared" si="0"/>
        <v/>
      </c>
      <c r="L70" s="46"/>
      <c r="M70" s="6" t="str">
        <f t="shared" si="2"/>
        <v/>
      </c>
      <c r="N70" s="19"/>
      <c r="O70" s="8"/>
      <c r="P70" s="47"/>
      <c r="Q70" s="47"/>
      <c r="R70" s="50" t="str">
        <f t="shared" si="3"/>
        <v/>
      </c>
      <c r="S70" s="50"/>
      <c r="T70" s="51" t="str">
        <f t="shared" si="4"/>
        <v/>
      </c>
      <c r="U70" s="51"/>
    </row>
    <row r="71" spans="2:21" x14ac:dyDescent="0.2">
      <c r="B71" s="19">
        <v>63</v>
      </c>
      <c r="C71" s="46" t="str">
        <f t="shared" si="1"/>
        <v/>
      </c>
      <c r="D71" s="46"/>
      <c r="E71" s="19"/>
      <c r="F71" s="8"/>
      <c r="G71" s="19" t="s">
        <v>4</v>
      </c>
      <c r="H71" s="47"/>
      <c r="I71" s="47"/>
      <c r="J71" s="19"/>
      <c r="K71" s="46" t="str">
        <f t="shared" si="0"/>
        <v/>
      </c>
      <c r="L71" s="46"/>
      <c r="M71" s="6" t="str">
        <f t="shared" si="2"/>
        <v/>
      </c>
      <c r="N71" s="19"/>
      <c r="O71" s="8"/>
      <c r="P71" s="47"/>
      <c r="Q71" s="47"/>
      <c r="R71" s="50" t="str">
        <f t="shared" si="3"/>
        <v/>
      </c>
      <c r="S71" s="50"/>
      <c r="T71" s="51" t="str">
        <f t="shared" si="4"/>
        <v/>
      </c>
      <c r="U71" s="51"/>
    </row>
    <row r="72" spans="2:21" x14ac:dyDescent="0.2">
      <c r="B72" s="19">
        <v>64</v>
      </c>
      <c r="C72" s="46" t="str">
        <f t="shared" si="1"/>
        <v/>
      </c>
      <c r="D72" s="46"/>
      <c r="E72" s="19"/>
      <c r="F72" s="8"/>
      <c r="G72" s="19" t="s">
        <v>3</v>
      </c>
      <c r="H72" s="47"/>
      <c r="I72" s="47"/>
      <c r="J72" s="19"/>
      <c r="K72" s="46" t="str">
        <f t="shared" si="0"/>
        <v/>
      </c>
      <c r="L72" s="46"/>
      <c r="M72" s="6" t="str">
        <f t="shared" si="2"/>
        <v/>
      </c>
      <c r="N72" s="19"/>
      <c r="O72" s="8"/>
      <c r="P72" s="47"/>
      <c r="Q72" s="47"/>
      <c r="R72" s="50" t="str">
        <f t="shared" si="3"/>
        <v/>
      </c>
      <c r="S72" s="50"/>
      <c r="T72" s="51" t="str">
        <f t="shared" si="4"/>
        <v/>
      </c>
      <c r="U72" s="51"/>
    </row>
    <row r="73" spans="2:21" x14ac:dyDescent="0.2">
      <c r="B73" s="19">
        <v>65</v>
      </c>
      <c r="C73" s="46" t="str">
        <f t="shared" si="1"/>
        <v/>
      </c>
      <c r="D73" s="46"/>
      <c r="E73" s="19"/>
      <c r="F73" s="8"/>
      <c r="G73" s="19" t="s">
        <v>4</v>
      </c>
      <c r="H73" s="47"/>
      <c r="I73" s="47"/>
      <c r="J73" s="19"/>
      <c r="K73" s="46" t="str">
        <f t="shared" ref="K73:K108" si="5">IF(F73="","",C73*0.03)</f>
        <v/>
      </c>
      <c r="L73" s="46"/>
      <c r="M73" s="6" t="str">
        <f t="shared" si="2"/>
        <v/>
      </c>
      <c r="N73" s="19"/>
      <c r="O73" s="8"/>
      <c r="P73" s="47"/>
      <c r="Q73" s="47"/>
      <c r="R73" s="50" t="str">
        <f t="shared" si="3"/>
        <v/>
      </c>
      <c r="S73" s="50"/>
      <c r="T73" s="51" t="str">
        <f t="shared" si="4"/>
        <v/>
      </c>
      <c r="U73" s="51"/>
    </row>
    <row r="74" spans="2:21" x14ac:dyDescent="0.2">
      <c r="B74" s="19">
        <v>66</v>
      </c>
      <c r="C74" s="46" t="str">
        <f t="shared" ref="C74:C108" si="6">IF(R73="","",C73+R73)</f>
        <v/>
      </c>
      <c r="D74" s="46"/>
      <c r="E74" s="19"/>
      <c r="F74" s="8"/>
      <c r="G74" s="19" t="s">
        <v>4</v>
      </c>
      <c r="H74" s="47"/>
      <c r="I74" s="47"/>
      <c r="J74" s="19"/>
      <c r="K74" s="46" t="str">
        <f t="shared" si="5"/>
        <v/>
      </c>
      <c r="L74" s="46"/>
      <c r="M74" s="6" t="str">
        <f t="shared" ref="M74:M108" si="7">IF(J74="","",(K74/J74)/1000)</f>
        <v/>
      </c>
      <c r="N74" s="19"/>
      <c r="O74" s="8"/>
      <c r="P74" s="47"/>
      <c r="Q74" s="47"/>
      <c r="R74" s="50" t="str">
        <f t="shared" ref="R74:R108" si="8">IF(O74="","",(IF(G74="売",H74-P74,P74-H74))*M74*100000)</f>
        <v/>
      </c>
      <c r="S74" s="50"/>
      <c r="T74" s="51" t="str">
        <f t="shared" ref="T74:T108" si="9">IF(O74="","",IF(R74&lt;0,J74*(-1),IF(G74="買",(P74-H74)*100,(H74-P74)*100)))</f>
        <v/>
      </c>
      <c r="U74" s="51"/>
    </row>
    <row r="75" spans="2:21" x14ac:dyDescent="0.2">
      <c r="B75" s="19">
        <v>67</v>
      </c>
      <c r="C75" s="46" t="str">
        <f t="shared" si="6"/>
        <v/>
      </c>
      <c r="D75" s="46"/>
      <c r="E75" s="19"/>
      <c r="F75" s="8"/>
      <c r="G75" s="19" t="s">
        <v>3</v>
      </c>
      <c r="H75" s="47"/>
      <c r="I75" s="47"/>
      <c r="J75" s="19"/>
      <c r="K75" s="46" t="str">
        <f t="shared" si="5"/>
        <v/>
      </c>
      <c r="L75" s="46"/>
      <c r="M75" s="6" t="str">
        <f t="shared" si="7"/>
        <v/>
      </c>
      <c r="N75" s="19"/>
      <c r="O75" s="8"/>
      <c r="P75" s="47"/>
      <c r="Q75" s="47"/>
      <c r="R75" s="50" t="str">
        <f t="shared" si="8"/>
        <v/>
      </c>
      <c r="S75" s="50"/>
      <c r="T75" s="51" t="str">
        <f t="shared" si="9"/>
        <v/>
      </c>
      <c r="U75" s="51"/>
    </row>
    <row r="76" spans="2:21" x14ac:dyDescent="0.2">
      <c r="B76" s="19">
        <v>68</v>
      </c>
      <c r="C76" s="46" t="str">
        <f t="shared" si="6"/>
        <v/>
      </c>
      <c r="D76" s="46"/>
      <c r="E76" s="19"/>
      <c r="F76" s="8"/>
      <c r="G76" s="19" t="s">
        <v>3</v>
      </c>
      <c r="H76" s="47"/>
      <c r="I76" s="47"/>
      <c r="J76" s="19"/>
      <c r="K76" s="46" t="str">
        <f t="shared" si="5"/>
        <v/>
      </c>
      <c r="L76" s="46"/>
      <c r="M76" s="6" t="str">
        <f t="shared" si="7"/>
        <v/>
      </c>
      <c r="N76" s="19"/>
      <c r="O76" s="8"/>
      <c r="P76" s="47"/>
      <c r="Q76" s="47"/>
      <c r="R76" s="50" t="str">
        <f t="shared" si="8"/>
        <v/>
      </c>
      <c r="S76" s="50"/>
      <c r="T76" s="51" t="str">
        <f t="shared" si="9"/>
        <v/>
      </c>
      <c r="U76" s="51"/>
    </row>
    <row r="77" spans="2:21" x14ac:dyDescent="0.2">
      <c r="B77" s="19">
        <v>69</v>
      </c>
      <c r="C77" s="46" t="str">
        <f t="shared" si="6"/>
        <v/>
      </c>
      <c r="D77" s="46"/>
      <c r="E77" s="19"/>
      <c r="F77" s="8"/>
      <c r="G77" s="19" t="s">
        <v>3</v>
      </c>
      <c r="H77" s="47"/>
      <c r="I77" s="47"/>
      <c r="J77" s="19"/>
      <c r="K77" s="46" t="str">
        <f t="shared" si="5"/>
        <v/>
      </c>
      <c r="L77" s="46"/>
      <c r="M77" s="6" t="str">
        <f t="shared" si="7"/>
        <v/>
      </c>
      <c r="N77" s="19"/>
      <c r="O77" s="8"/>
      <c r="P77" s="47"/>
      <c r="Q77" s="47"/>
      <c r="R77" s="50" t="str">
        <f t="shared" si="8"/>
        <v/>
      </c>
      <c r="S77" s="50"/>
      <c r="T77" s="51" t="str">
        <f t="shared" si="9"/>
        <v/>
      </c>
      <c r="U77" s="51"/>
    </row>
    <row r="78" spans="2:21" x14ac:dyDescent="0.2">
      <c r="B78" s="19">
        <v>70</v>
      </c>
      <c r="C78" s="46" t="str">
        <f t="shared" si="6"/>
        <v/>
      </c>
      <c r="D78" s="46"/>
      <c r="E78" s="19"/>
      <c r="F78" s="8"/>
      <c r="G78" s="19" t="s">
        <v>4</v>
      </c>
      <c r="H78" s="47"/>
      <c r="I78" s="47"/>
      <c r="J78" s="19"/>
      <c r="K78" s="46" t="str">
        <f t="shared" si="5"/>
        <v/>
      </c>
      <c r="L78" s="46"/>
      <c r="M78" s="6" t="str">
        <f t="shared" si="7"/>
        <v/>
      </c>
      <c r="N78" s="19"/>
      <c r="O78" s="8"/>
      <c r="P78" s="47"/>
      <c r="Q78" s="47"/>
      <c r="R78" s="50" t="str">
        <f t="shared" si="8"/>
        <v/>
      </c>
      <c r="S78" s="50"/>
      <c r="T78" s="51" t="str">
        <f t="shared" si="9"/>
        <v/>
      </c>
      <c r="U78" s="51"/>
    </row>
    <row r="79" spans="2:21" x14ac:dyDescent="0.2">
      <c r="B79" s="19">
        <v>71</v>
      </c>
      <c r="C79" s="46" t="str">
        <f t="shared" si="6"/>
        <v/>
      </c>
      <c r="D79" s="46"/>
      <c r="E79" s="19"/>
      <c r="F79" s="8"/>
      <c r="G79" s="19" t="s">
        <v>3</v>
      </c>
      <c r="H79" s="47"/>
      <c r="I79" s="47"/>
      <c r="J79" s="19"/>
      <c r="K79" s="46" t="str">
        <f t="shared" si="5"/>
        <v/>
      </c>
      <c r="L79" s="46"/>
      <c r="M79" s="6" t="str">
        <f t="shared" si="7"/>
        <v/>
      </c>
      <c r="N79" s="19"/>
      <c r="O79" s="8"/>
      <c r="P79" s="47"/>
      <c r="Q79" s="47"/>
      <c r="R79" s="50" t="str">
        <f t="shared" si="8"/>
        <v/>
      </c>
      <c r="S79" s="50"/>
      <c r="T79" s="51" t="str">
        <f t="shared" si="9"/>
        <v/>
      </c>
      <c r="U79" s="51"/>
    </row>
    <row r="80" spans="2:21" x14ac:dyDescent="0.2">
      <c r="B80" s="19">
        <v>72</v>
      </c>
      <c r="C80" s="46" t="str">
        <f t="shared" si="6"/>
        <v/>
      </c>
      <c r="D80" s="46"/>
      <c r="E80" s="19"/>
      <c r="F80" s="8"/>
      <c r="G80" s="19" t="s">
        <v>4</v>
      </c>
      <c r="H80" s="47"/>
      <c r="I80" s="47"/>
      <c r="J80" s="19"/>
      <c r="K80" s="46" t="str">
        <f t="shared" si="5"/>
        <v/>
      </c>
      <c r="L80" s="46"/>
      <c r="M80" s="6" t="str">
        <f t="shared" si="7"/>
        <v/>
      </c>
      <c r="N80" s="19"/>
      <c r="O80" s="8"/>
      <c r="P80" s="47"/>
      <c r="Q80" s="47"/>
      <c r="R80" s="50" t="str">
        <f t="shared" si="8"/>
        <v/>
      </c>
      <c r="S80" s="50"/>
      <c r="T80" s="51" t="str">
        <f t="shared" si="9"/>
        <v/>
      </c>
      <c r="U80" s="51"/>
    </row>
    <row r="81" spans="2:21" x14ac:dyDescent="0.2">
      <c r="B81" s="19">
        <v>73</v>
      </c>
      <c r="C81" s="46" t="str">
        <f t="shared" si="6"/>
        <v/>
      </c>
      <c r="D81" s="46"/>
      <c r="E81" s="19"/>
      <c r="F81" s="8"/>
      <c r="G81" s="19" t="s">
        <v>3</v>
      </c>
      <c r="H81" s="47"/>
      <c r="I81" s="47"/>
      <c r="J81" s="19"/>
      <c r="K81" s="46" t="str">
        <f t="shared" si="5"/>
        <v/>
      </c>
      <c r="L81" s="46"/>
      <c r="M81" s="6" t="str">
        <f t="shared" si="7"/>
        <v/>
      </c>
      <c r="N81" s="19"/>
      <c r="O81" s="8"/>
      <c r="P81" s="47"/>
      <c r="Q81" s="47"/>
      <c r="R81" s="50" t="str">
        <f t="shared" si="8"/>
        <v/>
      </c>
      <c r="S81" s="50"/>
      <c r="T81" s="51" t="str">
        <f t="shared" si="9"/>
        <v/>
      </c>
      <c r="U81" s="51"/>
    </row>
    <row r="82" spans="2:21" x14ac:dyDescent="0.2">
      <c r="B82" s="19">
        <v>74</v>
      </c>
      <c r="C82" s="46" t="str">
        <f t="shared" si="6"/>
        <v/>
      </c>
      <c r="D82" s="46"/>
      <c r="E82" s="19"/>
      <c r="F82" s="8"/>
      <c r="G82" s="19" t="s">
        <v>3</v>
      </c>
      <c r="H82" s="47"/>
      <c r="I82" s="47"/>
      <c r="J82" s="19"/>
      <c r="K82" s="46" t="str">
        <f t="shared" si="5"/>
        <v/>
      </c>
      <c r="L82" s="46"/>
      <c r="M82" s="6" t="str">
        <f t="shared" si="7"/>
        <v/>
      </c>
      <c r="N82" s="19"/>
      <c r="O82" s="8"/>
      <c r="P82" s="47"/>
      <c r="Q82" s="47"/>
      <c r="R82" s="50" t="str">
        <f t="shared" si="8"/>
        <v/>
      </c>
      <c r="S82" s="50"/>
      <c r="T82" s="51" t="str">
        <f t="shared" si="9"/>
        <v/>
      </c>
      <c r="U82" s="51"/>
    </row>
    <row r="83" spans="2:21" x14ac:dyDescent="0.2">
      <c r="B83" s="19">
        <v>75</v>
      </c>
      <c r="C83" s="46" t="str">
        <f t="shared" si="6"/>
        <v/>
      </c>
      <c r="D83" s="46"/>
      <c r="E83" s="19"/>
      <c r="F83" s="8"/>
      <c r="G83" s="19" t="s">
        <v>3</v>
      </c>
      <c r="H83" s="47"/>
      <c r="I83" s="47"/>
      <c r="J83" s="19"/>
      <c r="K83" s="46" t="str">
        <f t="shared" si="5"/>
        <v/>
      </c>
      <c r="L83" s="46"/>
      <c r="M83" s="6" t="str">
        <f t="shared" si="7"/>
        <v/>
      </c>
      <c r="N83" s="19"/>
      <c r="O83" s="8"/>
      <c r="P83" s="47"/>
      <c r="Q83" s="47"/>
      <c r="R83" s="50" t="str">
        <f t="shared" si="8"/>
        <v/>
      </c>
      <c r="S83" s="50"/>
      <c r="T83" s="51" t="str">
        <f t="shared" si="9"/>
        <v/>
      </c>
      <c r="U83" s="51"/>
    </row>
    <row r="84" spans="2:21" x14ac:dyDescent="0.2">
      <c r="B84" s="19">
        <v>76</v>
      </c>
      <c r="C84" s="46" t="str">
        <f t="shared" si="6"/>
        <v/>
      </c>
      <c r="D84" s="46"/>
      <c r="E84" s="19"/>
      <c r="F84" s="8"/>
      <c r="G84" s="19" t="s">
        <v>3</v>
      </c>
      <c r="H84" s="47"/>
      <c r="I84" s="47"/>
      <c r="J84" s="19"/>
      <c r="K84" s="46" t="str">
        <f t="shared" si="5"/>
        <v/>
      </c>
      <c r="L84" s="46"/>
      <c r="M84" s="6" t="str">
        <f t="shared" si="7"/>
        <v/>
      </c>
      <c r="N84" s="19"/>
      <c r="O84" s="8"/>
      <c r="P84" s="47"/>
      <c r="Q84" s="47"/>
      <c r="R84" s="50" t="str">
        <f t="shared" si="8"/>
        <v/>
      </c>
      <c r="S84" s="50"/>
      <c r="T84" s="51" t="str">
        <f t="shared" si="9"/>
        <v/>
      </c>
      <c r="U84" s="51"/>
    </row>
    <row r="85" spans="2:21" x14ac:dyDescent="0.2">
      <c r="B85" s="19">
        <v>77</v>
      </c>
      <c r="C85" s="46" t="str">
        <f t="shared" si="6"/>
        <v/>
      </c>
      <c r="D85" s="46"/>
      <c r="E85" s="19"/>
      <c r="F85" s="8"/>
      <c r="G85" s="19" t="s">
        <v>4</v>
      </c>
      <c r="H85" s="47"/>
      <c r="I85" s="47"/>
      <c r="J85" s="19"/>
      <c r="K85" s="46" t="str">
        <f t="shared" si="5"/>
        <v/>
      </c>
      <c r="L85" s="46"/>
      <c r="M85" s="6" t="str">
        <f t="shared" si="7"/>
        <v/>
      </c>
      <c r="N85" s="19"/>
      <c r="O85" s="8"/>
      <c r="P85" s="47"/>
      <c r="Q85" s="47"/>
      <c r="R85" s="50" t="str">
        <f t="shared" si="8"/>
        <v/>
      </c>
      <c r="S85" s="50"/>
      <c r="T85" s="51" t="str">
        <f t="shared" si="9"/>
        <v/>
      </c>
      <c r="U85" s="51"/>
    </row>
    <row r="86" spans="2:21" x14ac:dyDescent="0.2">
      <c r="B86" s="19">
        <v>78</v>
      </c>
      <c r="C86" s="46" t="str">
        <f t="shared" si="6"/>
        <v/>
      </c>
      <c r="D86" s="46"/>
      <c r="E86" s="19"/>
      <c r="F86" s="8"/>
      <c r="G86" s="19" t="s">
        <v>3</v>
      </c>
      <c r="H86" s="47"/>
      <c r="I86" s="47"/>
      <c r="J86" s="19"/>
      <c r="K86" s="46" t="str">
        <f t="shared" si="5"/>
        <v/>
      </c>
      <c r="L86" s="46"/>
      <c r="M86" s="6" t="str">
        <f t="shared" si="7"/>
        <v/>
      </c>
      <c r="N86" s="19"/>
      <c r="O86" s="8"/>
      <c r="P86" s="47"/>
      <c r="Q86" s="47"/>
      <c r="R86" s="50" t="str">
        <f t="shared" si="8"/>
        <v/>
      </c>
      <c r="S86" s="50"/>
      <c r="T86" s="51" t="str">
        <f t="shared" si="9"/>
        <v/>
      </c>
      <c r="U86" s="51"/>
    </row>
    <row r="87" spans="2:21" x14ac:dyDescent="0.2">
      <c r="B87" s="19">
        <v>79</v>
      </c>
      <c r="C87" s="46" t="str">
        <f t="shared" si="6"/>
        <v/>
      </c>
      <c r="D87" s="46"/>
      <c r="E87" s="19"/>
      <c r="F87" s="8"/>
      <c r="G87" s="19" t="s">
        <v>4</v>
      </c>
      <c r="H87" s="47"/>
      <c r="I87" s="47"/>
      <c r="J87" s="19"/>
      <c r="K87" s="46" t="str">
        <f t="shared" si="5"/>
        <v/>
      </c>
      <c r="L87" s="46"/>
      <c r="M87" s="6" t="str">
        <f t="shared" si="7"/>
        <v/>
      </c>
      <c r="N87" s="19"/>
      <c r="O87" s="8"/>
      <c r="P87" s="47"/>
      <c r="Q87" s="47"/>
      <c r="R87" s="50" t="str">
        <f t="shared" si="8"/>
        <v/>
      </c>
      <c r="S87" s="50"/>
      <c r="T87" s="51" t="str">
        <f t="shared" si="9"/>
        <v/>
      </c>
      <c r="U87" s="51"/>
    </row>
    <row r="88" spans="2:21" x14ac:dyDescent="0.2">
      <c r="B88" s="19">
        <v>80</v>
      </c>
      <c r="C88" s="46" t="str">
        <f t="shared" si="6"/>
        <v/>
      </c>
      <c r="D88" s="46"/>
      <c r="E88" s="19"/>
      <c r="F88" s="8"/>
      <c r="G88" s="19" t="s">
        <v>4</v>
      </c>
      <c r="H88" s="47"/>
      <c r="I88" s="47"/>
      <c r="J88" s="19"/>
      <c r="K88" s="46" t="str">
        <f t="shared" si="5"/>
        <v/>
      </c>
      <c r="L88" s="46"/>
      <c r="M88" s="6" t="str">
        <f t="shared" si="7"/>
        <v/>
      </c>
      <c r="N88" s="19"/>
      <c r="O88" s="8"/>
      <c r="P88" s="47"/>
      <c r="Q88" s="47"/>
      <c r="R88" s="50" t="str">
        <f t="shared" si="8"/>
        <v/>
      </c>
      <c r="S88" s="50"/>
      <c r="T88" s="51" t="str">
        <f t="shared" si="9"/>
        <v/>
      </c>
      <c r="U88" s="51"/>
    </row>
    <row r="89" spans="2:21" x14ac:dyDescent="0.2">
      <c r="B89" s="19">
        <v>81</v>
      </c>
      <c r="C89" s="46" t="str">
        <f t="shared" si="6"/>
        <v/>
      </c>
      <c r="D89" s="46"/>
      <c r="E89" s="19"/>
      <c r="F89" s="8"/>
      <c r="G89" s="19" t="s">
        <v>4</v>
      </c>
      <c r="H89" s="47"/>
      <c r="I89" s="47"/>
      <c r="J89" s="19"/>
      <c r="K89" s="46" t="str">
        <f t="shared" si="5"/>
        <v/>
      </c>
      <c r="L89" s="46"/>
      <c r="M89" s="6" t="str">
        <f t="shared" si="7"/>
        <v/>
      </c>
      <c r="N89" s="19"/>
      <c r="O89" s="8"/>
      <c r="P89" s="47"/>
      <c r="Q89" s="47"/>
      <c r="R89" s="50" t="str">
        <f t="shared" si="8"/>
        <v/>
      </c>
      <c r="S89" s="50"/>
      <c r="T89" s="51" t="str">
        <f t="shared" si="9"/>
        <v/>
      </c>
      <c r="U89" s="51"/>
    </row>
    <row r="90" spans="2:21" x14ac:dyDescent="0.2">
      <c r="B90" s="19">
        <v>82</v>
      </c>
      <c r="C90" s="46" t="str">
        <f t="shared" si="6"/>
        <v/>
      </c>
      <c r="D90" s="46"/>
      <c r="E90" s="19"/>
      <c r="F90" s="8"/>
      <c r="G90" s="19" t="s">
        <v>4</v>
      </c>
      <c r="H90" s="47"/>
      <c r="I90" s="47"/>
      <c r="J90" s="19"/>
      <c r="K90" s="46" t="str">
        <f t="shared" si="5"/>
        <v/>
      </c>
      <c r="L90" s="46"/>
      <c r="M90" s="6" t="str">
        <f t="shared" si="7"/>
        <v/>
      </c>
      <c r="N90" s="19"/>
      <c r="O90" s="8"/>
      <c r="P90" s="47"/>
      <c r="Q90" s="47"/>
      <c r="R90" s="50" t="str">
        <f t="shared" si="8"/>
        <v/>
      </c>
      <c r="S90" s="50"/>
      <c r="T90" s="51" t="str">
        <f t="shared" si="9"/>
        <v/>
      </c>
      <c r="U90" s="51"/>
    </row>
    <row r="91" spans="2:21" x14ac:dyDescent="0.2">
      <c r="B91" s="19">
        <v>83</v>
      </c>
      <c r="C91" s="46" t="str">
        <f t="shared" si="6"/>
        <v/>
      </c>
      <c r="D91" s="46"/>
      <c r="E91" s="19"/>
      <c r="F91" s="8"/>
      <c r="G91" s="19" t="s">
        <v>4</v>
      </c>
      <c r="H91" s="47"/>
      <c r="I91" s="47"/>
      <c r="J91" s="19"/>
      <c r="K91" s="46" t="str">
        <f t="shared" si="5"/>
        <v/>
      </c>
      <c r="L91" s="46"/>
      <c r="M91" s="6" t="str">
        <f t="shared" si="7"/>
        <v/>
      </c>
      <c r="N91" s="19"/>
      <c r="O91" s="8"/>
      <c r="P91" s="47"/>
      <c r="Q91" s="47"/>
      <c r="R91" s="50" t="str">
        <f t="shared" si="8"/>
        <v/>
      </c>
      <c r="S91" s="50"/>
      <c r="T91" s="51" t="str">
        <f t="shared" si="9"/>
        <v/>
      </c>
      <c r="U91" s="51"/>
    </row>
    <row r="92" spans="2:21" x14ac:dyDescent="0.2">
      <c r="B92" s="19">
        <v>84</v>
      </c>
      <c r="C92" s="46" t="str">
        <f t="shared" si="6"/>
        <v/>
      </c>
      <c r="D92" s="46"/>
      <c r="E92" s="19"/>
      <c r="F92" s="8"/>
      <c r="G92" s="19" t="s">
        <v>3</v>
      </c>
      <c r="H92" s="47"/>
      <c r="I92" s="47"/>
      <c r="J92" s="19"/>
      <c r="K92" s="46" t="str">
        <f t="shared" si="5"/>
        <v/>
      </c>
      <c r="L92" s="46"/>
      <c r="M92" s="6" t="str">
        <f t="shared" si="7"/>
        <v/>
      </c>
      <c r="N92" s="19"/>
      <c r="O92" s="8"/>
      <c r="P92" s="47"/>
      <c r="Q92" s="47"/>
      <c r="R92" s="50" t="str">
        <f t="shared" si="8"/>
        <v/>
      </c>
      <c r="S92" s="50"/>
      <c r="T92" s="51" t="str">
        <f t="shared" si="9"/>
        <v/>
      </c>
      <c r="U92" s="51"/>
    </row>
    <row r="93" spans="2:21" x14ac:dyDescent="0.2">
      <c r="B93" s="19">
        <v>85</v>
      </c>
      <c r="C93" s="46" t="str">
        <f t="shared" si="6"/>
        <v/>
      </c>
      <c r="D93" s="46"/>
      <c r="E93" s="19"/>
      <c r="F93" s="8"/>
      <c r="G93" s="19" t="s">
        <v>4</v>
      </c>
      <c r="H93" s="47"/>
      <c r="I93" s="47"/>
      <c r="J93" s="19"/>
      <c r="K93" s="46" t="str">
        <f t="shared" si="5"/>
        <v/>
      </c>
      <c r="L93" s="46"/>
      <c r="M93" s="6" t="str">
        <f t="shared" si="7"/>
        <v/>
      </c>
      <c r="N93" s="19"/>
      <c r="O93" s="8"/>
      <c r="P93" s="47"/>
      <c r="Q93" s="47"/>
      <c r="R93" s="50" t="str">
        <f t="shared" si="8"/>
        <v/>
      </c>
      <c r="S93" s="50"/>
      <c r="T93" s="51" t="str">
        <f t="shared" si="9"/>
        <v/>
      </c>
      <c r="U93" s="51"/>
    </row>
    <row r="94" spans="2:21" x14ac:dyDescent="0.2">
      <c r="B94" s="19">
        <v>86</v>
      </c>
      <c r="C94" s="46" t="str">
        <f t="shared" si="6"/>
        <v/>
      </c>
      <c r="D94" s="46"/>
      <c r="E94" s="19"/>
      <c r="F94" s="8"/>
      <c r="G94" s="19" t="s">
        <v>3</v>
      </c>
      <c r="H94" s="47"/>
      <c r="I94" s="47"/>
      <c r="J94" s="19"/>
      <c r="K94" s="46" t="str">
        <f t="shared" si="5"/>
        <v/>
      </c>
      <c r="L94" s="46"/>
      <c r="M94" s="6" t="str">
        <f t="shared" si="7"/>
        <v/>
      </c>
      <c r="N94" s="19"/>
      <c r="O94" s="8"/>
      <c r="P94" s="47"/>
      <c r="Q94" s="47"/>
      <c r="R94" s="50" t="str">
        <f t="shared" si="8"/>
        <v/>
      </c>
      <c r="S94" s="50"/>
      <c r="T94" s="51" t="str">
        <f t="shared" si="9"/>
        <v/>
      </c>
      <c r="U94" s="51"/>
    </row>
    <row r="95" spans="2:21" x14ac:dyDescent="0.2">
      <c r="B95" s="19">
        <v>87</v>
      </c>
      <c r="C95" s="46" t="str">
        <f t="shared" si="6"/>
        <v/>
      </c>
      <c r="D95" s="46"/>
      <c r="E95" s="19"/>
      <c r="F95" s="8"/>
      <c r="G95" s="19" t="s">
        <v>4</v>
      </c>
      <c r="H95" s="47"/>
      <c r="I95" s="47"/>
      <c r="J95" s="19"/>
      <c r="K95" s="46" t="str">
        <f t="shared" si="5"/>
        <v/>
      </c>
      <c r="L95" s="46"/>
      <c r="M95" s="6" t="str">
        <f t="shared" si="7"/>
        <v/>
      </c>
      <c r="N95" s="19"/>
      <c r="O95" s="8"/>
      <c r="P95" s="47"/>
      <c r="Q95" s="47"/>
      <c r="R95" s="50" t="str">
        <f t="shared" si="8"/>
        <v/>
      </c>
      <c r="S95" s="50"/>
      <c r="T95" s="51" t="str">
        <f t="shared" si="9"/>
        <v/>
      </c>
      <c r="U95" s="51"/>
    </row>
    <row r="96" spans="2:21" x14ac:dyDescent="0.2">
      <c r="B96" s="19">
        <v>88</v>
      </c>
      <c r="C96" s="46" t="str">
        <f t="shared" si="6"/>
        <v/>
      </c>
      <c r="D96" s="46"/>
      <c r="E96" s="19"/>
      <c r="F96" s="8"/>
      <c r="G96" s="19" t="s">
        <v>3</v>
      </c>
      <c r="H96" s="47"/>
      <c r="I96" s="47"/>
      <c r="J96" s="19"/>
      <c r="K96" s="46" t="str">
        <f t="shared" si="5"/>
        <v/>
      </c>
      <c r="L96" s="46"/>
      <c r="M96" s="6" t="str">
        <f t="shared" si="7"/>
        <v/>
      </c>
      <c r="N96" s="19"/>
      <c r="O96" s="8"/>
      <c r="P96" s="47"/>
      <c r="Q96" s="47"/>
      <c r="R96" s="50" t="str">
        <f t="shared" si="8"/>
        <v/>
      </c>
      <c r="S96" s="50"/>
      <c r="T96" s="51" t="str">
        <f t="shared" si="9"/>
        <v/>
      </c>
      <c r="U96" s="51"/>
    </row>
    <row r="97" spans="2:21" x14ac:dyDescent="0.2">
      <c r="B97" s="19">
        <v>89</v>
      </c>
      <c r="C97" s="46" t="str">
        <f t="shared" si="6"/>
        <v/>
      </c>
      <c r="D97" s="46"/>
      <c r="E97" s="19"/>
      <c r="F97" s="8"/>
      <c r="G97" s="19" t="s">
        <v>4</v>
      </c>
      <c r="H97" s="47"/>
      <c r="I97" s="47"/>
      <c r="J97" s="19"/>
      <c r="K97" s="46" t="str">
        <f t="shared" si="5"/>
        <v/>
      </c>
      <c r="L97" s="46"/>
      <c r="M97" s="6" t="str">
        <f t="shared" si="7"/>
        <v/>
      </c>
      <c r="N97" s="19"/>
      <c r="O97" s="8"/>
      <c r="P97" s="47"/>
      <c r="Q97" s="47"/>
      <c r="R97" s="50" t="str">
        <f t="shared" si="8"/>
        <v/>
      </c>
      <c r="S97" s="50"/>
      <c r="T97" s="51" t="str">
        <f t="shared" si="9"/>
        <v/>
      </c>
      <c r="U97" s="51"/>
    </row>
    <row r="98" spans="2:21" x14ac:dyDescent="0.2">
      <c r="B98" s="19">
        <v>90</v>
      </c>
      <c r="C98" s="46" t="str">
        <f t="shared" si="6"/>
        <v/>
      </c>
      <c r="D98" s="46"/>
      <c r="E98" s="19"/>
      <c r="F98" s="8"/>
      <c r="G98" s="19" t="s">
        <v>3</v>
      </c>
      <c r="H98" s="47"/>
      <c r="I98" s="47"/>
      <c r="J98" s="19"/>
      <c r="K98" s="46" t="str">
        <f t="shared" si="5"/>
        <v/>
      </c>
      <c r="L98" s="46"/>
      <c r="M98" s="6" t="str">
        <f t="shared" si="7"/>
        <v/>
      </c>
      <c r="N98" s="19"/>
      <c r="O98" s="8"/>
      <c r="P98" s="47"/>
      <c r="Q98" s="47"/>
      <c r="R98" s="50" t="str">
        <f t="shared" si="8"/>
        <v/>
      </c>
      <c r="S98" s="50"/>
      <c r="T98" s="51" t="str">
        <f t="shared" si="9"/>
        <v/>
      </c>
      <c r="U98" s="51"/>
    </row>
    <row r="99" spans="2:21" x14ac:dyDescent="0.2">
      <c r="B99" s="19">
        <v>91</v>
      </c>
      <c r="C99" s="46" t="str">
        <f t="shared" si="6"/>
        <v/>
      </c>
      <c r="D99" s="46"/>
      <c r="E99" s="19"/>
      <c r="F99" s="8"/>
      <c r="G99" s="19" t="s">
        <v>4</v>
      </c>
      <c r="H99" s="47"/>
      <c r="I99" s="47"/>
      <c r="J99" s="19"/>
      <c r="K99" s="46" t="str">
        <f t="shared" si="5"/>
        <v/>
      </c>
      <c r="L99" s="46"/>
      <c r="M99" s="6" t="str">
        <f t="shared" si="7"/>
        <v/>
      </c>
      <c r="N99" s="19"/>
      <c r="O99" s="8"/>
      <c r="P99" s="47"/>
      <c r="Q99" s="47"/>
      <c r="R99" s="50" t="str">
        <f t="shared" si="8"/>
        <v/>
      </c>
      <c r="S99" s="50"/>
      <c r="T99" s="51" t="str">
        <f t="shared" si="9"/>
        <v/>
      </c>
      <c r="U99" s="51"/>
    </row>
    <row r="100" spans="2:21" x14ac:dyDescent="0.2">
      <c r="B100" s="19">
        <v>92</v>
      </c>
      <c r="C100" s="46" t="str">
        <f t="shared" si="6"/>
        <v/>
      </c>
      <c r="D100" s="46"/>
      <c r="E100" s="19"/>
      <c r="F100" s="8"/>
      <c r="G100" s="19" t="s">
        <v>4</v>
      </c>
      <c r="H100" s="47"/>
      <c r="I100" s="47"/>
      <c r="J100" s="19"/>
      <c r="K100" s="46" t="str">
        <f t="shared" si="5"/>
        <v/>
      </c>
      <c r="L100" s="46"/>
      <c r="M100" s="6" t="str">
        <f t="shared" si="7"/>
        <v/>
      </c>
      <c r="N100" s="19"/>
      <c r="O100" s="8"/>
      <c r="P100" s="47"/>
      <c r="Q100" s="47"/>
      <c r="R100" s="50" t="str">
        <f t="shared" si="8"/>
        <v/>
      </c>
      <c r="S100" s="50"/>
      <c r="T100" s="51" t="str">
        <f t="shared" si="9"/>
        <v/>
      </c>
      <c r="U100" s="51"/>
    </row>
    <row r="101" spans="2:21" x14ac:dyDescent="0.2">
      <c r="B101" s="19">
        <v>93</v>
      </c>
      <c r="C101" s="46" t="str">
        <f t="shared" si="6"/>
        <v/>
      </c>
      <c r="D101" s="46"/>
      <c r="E101" s="19"/>
      <c r="F101" s="8"/>
      <c r="G101" s="19" t="s">
        <v>3</v>
      </c>
      <c r="H101" s="47"/>
      <c r="I101" s="47"/>
      <c r="J101" s="19"/>
      <c r="K101" s="46" t="str">
        <f t="shared" si="5"/>
        <v/>
      </c>
      <c r="L101" s="46"/>
      <c r="M101" s="6" t="str">
        <f t="shared" si="7"/>
        <v/>
      </c>
      <c r="N101" s="19"/>
      <c r="O101" s="8"/>
      <c r="P101" s="47"/>
      <c r="Q101" s="47"/>
      <c r="R101" s="50" t="str">
        <f t="shared" si="8"/>
        <v/>
      </c>
      <c r="S101" s="50"/>
      <c r="T101" s="51" t="str">
        <f t="shared" si="9"/>
        <v/>
      </c>
      <c r="U101" s="51"/>
    </row>
    <row r="102" spans="2:21" x14ac:dyDescent="0.2">
      <c r="B102" s="19">
        <v>94</v>
      </c>
      <c r="C102" s="46" t="str">
        <f t="shared" si="6"/>
        <v/>
      </c>
      <c r="D102" s="46"/>
      <c r="E102" s="19"/>
      <c r="F102" s="8"/>
      <c r="G102" s="19" t="s">
        <v>3</v>
      </c>
      <c r="H102" s="47"/>
      <c r="I102" s="47"/>
      <c r="J102" s="19"/>
      <c r="K102" s="46" t="str">
        <f t="shared" si="5"/>
        <v/>
      </c>
      <c r="L102" s="46"/>
      <c r="M102" s="6" t="str">
        <f t="shared" si="7"/>
        <v/>
      </c>
      <c r="N102" s="19"/>
      <c r="O102" s="8"/>
      <c r="P102" s="47"/>
      <c r="Q102" s="47"/>
      <c r="R102" s="50" t="str">
        <f t="shared" si="8"/>
        <v/>
      </c>
      <c r="S102" s="50"/>
      <c r="T102" s="51" t="str">
        <f t="shared" si="9"/>
        <v/>
      </c>
      <c r="U102" s="51"/>
    </row>
    <row r="103" spans="2:21" x14ac:dyDescent="0.2">
      <c r="B103" s="19">
        <v>95</v>
      </c>
      <c r="C103" s="46" t="str">
        <f t="shared" si="6"/>
        <v/>
      </c>
      <c r="D103" s="46"/>
      <c r="E103" s="19"/>
      <c r="F103" s="8"/>
      <c r="G103" s="19" t="s">
        <v>3</v>
      </c>
      <c r="H103" s="47"/>
      <c r="I103" s="47"/>
      <c r="J103" s="19"/>
      <c r="K103" s="46" t="str">
        <f t="shared" si="5"/>
        <v/>
      </c>
      <c r="L103" s="46"/>
      <c r="M103" s="6" t="str">
        <f t="shared" si="7"/>
        <v/>
      </c>
      <c r="N103" s="19"/>
      <c r="O103" s="8"/>
      <c r="P103" s="47"/>
      <c r="Q103" s="47"/>
      <c r="R103" s="50" t="str">
        <f t="shared" si="8"/>
        <v/>
      </c>
      <c r="S103" s="50"/>
      <c r="T103" s="51" t="str">
        <f t="shared" si="9"/>
        <v/>
      </c>
      <c r="U103" s="51"/>
    </row>
    <row r="104" spans="2:21" x14ac:dyDescent="0.2">
      <c r="B104" s="19">
        <v>96</v>
      </c>
      <c r="C104" s="46" t="str">
        <f t="shared" si="6"/>
        <v/>
      </c>
      <c r="D104" s="46"/>
      <c r="E104" s="19"/>
      <c r="F104" s="8"/>
      <c r="G104" s="19" t="s">
        <v>4</v>
      </c>
      <c r="H104" s="47"/>
      <c r="I104" s="47"/>
      <c r="J104" s="19"/>
      <c r="K104" s="46" t="str">
        <f t="shared" si="5"/>
        <v/>
      </c>
      <c r="L104" s="46"/>
      <c r="M104" s="6" t="str">
        <f t="shared" si="7"/>
        <v/>
      </c>
      <c r="N104" s="19"/>
      <c r="O104" s="8"/>
      <c r="P104" s="47"/>
      <c r="Q104" s="47"/>
      <c r="R104" s="50" t="str">
        <f t="shared" si="8"/>
        <v/>
      </c>
      <c r="S104" s="50"/>
      <c r="T104" s="51" t="str">
        <f t="shared" si="9"/>
        <v/>
      </c>
      <c r="U104" s="51"/>
    </row>
    <row r="105" spans="2:21" x14ac:dyDescent="0.2">
      <c r="B105" s="19">
        <v>97</v>
      </c>
      <c r="C105" s="46" t="str">
        <f t="shared" si="6"/>
        <v/>
      </c>
      <c r="D105" s="46"/>
      <c r="E105" s="19"/>
      <c r="F105" s="8"/>
      <c r="G105" s="19" t="s">
        <v>3</v>
      </c>
      <c r="H105" s="47"/>
      <c r="I105" s="47"/>
      <c r="J105" s="19"/>
      <c r="K105" s="46" t="str">
        <f t="shared" si="5"/>
        <v/>
      </c>
      <c r="L105" s="46"/>
      <c r="M105" s="6" t="str">
        <f t="shared" si="7"/>
        <v/>
      </c>
      <c r="N105" s="19"/>
      <c r="O105" s="8"/>
      <c r="P105" s="47"/>
      <c r="Q105" s="47"/>
      <c r="R105" s="50" t="str">
        <f t="shared" si="8"/>
        <v/>
      </c>
      <c r="S105" s="50"/>
      <c r="T105" s="51" t="str">
        <f t="shared" si="9"/>
        <v/>
      </c>
      <c r="U105" s="51"/>
    </row>
    <row r="106" spans="2:21" x14ac:dyDescent="0.2">
      <c r="B106" s="19">
        <v>98</v>
      </c>
      <c r="C106" s="46" t="str">
        <f t="shared" si="6"/>
        <v/>
      </c>
      <c r="D106" s="46"/>
      <c r="E106" s="19"/>
      <c r="F106" s="8"/>
      <c r="G106" s="19" t="s">
        <v>4</v>
      </c>
      <c r="H106" s="47"/>
      <c r="I106" s="47"/>
      <c r="J106" s="19"/>
      <c r="K106" s="46" t="str">
        <f t="shared" si="5"/>
        <v/>
      </c>
      <c r="L106" s="46"/>
      <c r="M106" s="6" t="str">
        <f t="shared" si="7"/>
        <v/>
      </c>
      <c r="N106" s="19"/>
      <c r="O106" s="8"/>
      <c r="P106" s="47"/>
      <c r="Q106" s="47"/>
      <c r="R106" s="50" t="str">
        <f t="shared" si="8"/>
        <v/>
      </c>
      <c r="S106" s="50"/>
      <c r="T106" s="51" t="str">
        <f t="shared" si="9"/>
        <v/>
      </c>
      <c r="U106" s="51"/>
    </row>
    <row r="107" spans="2:21" x14ac:dyDescent="0.2">
      <c r="B107" s="19">
        <v>99</v>
      </c>
      <c r="C107" s="46" t="str">
        <f t="shared" si="6"/>
        <v/>
      </c>
      <c r="D107" s="46"/>
      <c r="E107" s="19"/>
      <c r="F107" s="8"/>
      <c r="G107" s="19" t="s">
        <v>4</v>
      </c>
      <c r="H107" s="47"/>
      <c r="I107" s="47"/>
      <c r="J107" s="19"/>
      <c r="K107" s="46" t="str">
        <f t="shared" si="5"/>
        <v/>
      </c>
      <c r="L107" s="46"/>
      <c r="M107" s="6" t="str">
        <f t="shared" si="7"/>
        <v/>
      </c>
      <c r="N107" s="19"/>
      <c r="O107" s="8"/>
      <c r="P107" s="47"/>
      <c r="Q107" s="47"/>
      <c r="R107" s="50" t="str">
        <f t="shared" si="8"/>
        <v/>
      </c>
      <c r="S107" s="50"/>
      <c r="T107" s="51" t="str">
        <f t="shared" si="9"/>
        <v/>
      </c>
      <c r="U107" s="51"/>
    </row>
    <row r="108" spans="2:21" x14ac:dyDescent="0.2">
      <c r="B108" s="19">
        <v>100</v>
      </c>
      <c r="C108" s="46" t="str">
        <f t="shared" si="6"/>
        <v/>
      </c>
      <c r="D108" s="46"/>
      <c r="E108" s="19"/>
      <c r="F108" s="8"/>
      <c r="G108" s="19" t="s">
        <v>3</v>
      </c>
      <c r="H108" s="47"/>
      <c r="I108" s="47"/>
      <c r="J108" s="19"/>
      <c r="K108" s="46" t="str">
        <f t="shared" si="5"/>
        <v/>
      </c>
      <c r="L108" s="46"/>
      <c r="M108" s="6" t="str">
        <f t="shared" si="7"/>
        <v/>
      </c>
      <c r="N108" s="19"/>
      <c r="O108" s="8"/>
      <c r="P108" s="47"/>
      <c r="Q108" s="47"/>
      <c r="R108" s="50" t="str">
        <f t="shared" si="8"/>
        <v/>
      </c>
      <c r="S108" s="50"/>
      <c r="T108" s="51" t="str">
        <f t="shared" si="9"/>
        <v/>
      </c>
      <c r="U108" s="51"/>
    </row>
    <row r="109" spans="2:21" x14ac:dyDescent="0.2">
      <c r="B109" s="1"/>
      <c r="C109" s="1"/>
      <c r="D109" s="1"/>
      <c r="E109" s="1"/>
      <c r="F109" s="1"/>
      <c r="G109" s="1"/>
      <c r="H109" s="1"/>
      <c r="I109" s="1"/>
      <c r="J109" s="1"/>
      <c r="K109" s="1"/>
      <c r="L109" s="1"/>
      <c r="M109" s="1"/>
      <c r="N109" s="1"/>
      <c r="O109" s="1"/>
      <c r="P109" s="1"/>
      <c r="Q109" s="1"/>
      <c r="R109" s="1"/>
    </row>
  </sheetData>
  <mergeCells count="635">
    <mergeCell ref="C108:D108"/>
    <mergeCell ref="H108:I108"/>
    <mergeCell ref="K108:L108"/>
    <mergeCell ref="P108:Q108"/>
    <mergeCell ref="R108:S108"/>
    <mergeCell ref="T108:U108"/>
    <mergeCell ref="C107:D107"/>
    <mergeCell ref="H107:I107"/>
    <mergeCell ref="K107:L107"/>
    <mergeCell ref="P107:Q107"/>
    <mergeCell ref="R107:S107"/>
    <mergeCell ref="T107:U107"/>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0:D100"/>
    <mergeCell ref="H100:I100"/>
    <mergeCell ref="K100:L100"/>
    <mergeCell ref="P100:Q100"/>
    <mergeCell ref="R100:S100"/>
    <mergeCell ref="T100:U100"/>
    <mergeCell ref="C99:D99"/>
    <mergeCell ref="H99:I99"/>
    <mergeCell ref="K99:L99"/>
    <mergeCell ref="P99:Q99"/>
    <mergeCell ref="R99:S99"/>
    <mergeCell ref="T99:U99"/>
    <mergeCell ref="C98:D98"/>
    <mergeCell ref="H98:I98"/>
    <mergeCell ref="K98:L98"/>
    <mergeCell ref="P98:Q98"/>
    <mergeCell ref="R98:S98"/>
    <mergeCell ref="T98:U98"/>
    <mergeCell ref="C97:D97"/>
    <mergeCell ref="H97:I97"/>
    <mergeCell ref="K97:L97"/>
    <mergeCell ref="P97:Q97"/>
    <mergeCell ref="R97:S97"/>
    <mergeCell ref="T97:U97"/>
    <mergeCell ref="C96:D96"/>
    <mergeCell ref="H96:I96"/>
    <mergeCell ref="K96:L96"/>
    <mergeCell ref="P96:Q96"/>
    <mergeCell ref="R96:S96"/>
    <mergeCell ref="T96:U96"/>
    <mergeCell ref="C95:D95"/>
    <mergeCell ref="H95:I95"/>
    <mergeCell ref="K95:L95"/>
    <mergeCell ref="P95:Q95"/>
    <mergeCell ref="R95:S95"/>
    <mergeCell ref="T95:U95"/>
    <mergeCell ref="C94:D94"/>
    <mergeCell ref="H94:I94"/>
    <mergeCell ref="K94:L94"/>
    <mergeCell ref="P94:Q94"/>
    <mergeCell ref="R94:S94"/>
    <mergeCell ref="T94:U94"/>
    <mergeCell ref="C93:D93"/>
    <mergeCell ref="H93:I93"/>
    <mergeCell ref="K93:L93"/>
    <mergeCell ref="P93:Q93"/>
    <mergeCell ref="R93:S93"/>
    <mergeCell ref="T93:U93"/>
    <mergeCell ref="C92:D92"/>
    <mergeCell ref="H92:I92"/>
    <mergeCell ref="K92:L92"/>
    <mergeCell ref="P92:Q92"/>
    <mergeCell ref="R92:S92"/>
    <mergeCell ref="T92:U92"/>
    <mergeCell ref="C91:D91"/>
    <mergeCell ref="H91:I91"/>
    <mergeCell ref="K91:L91"/>
    <mergeCell ref="P91:Q91"/>
    <mergeCell ref="R91:S91"/>
    <mergeCell ref="T91:U91"/>
    <mergeCell ref="C90:D90"/>
    <mergeCell ref="H90:I90"/>
    <mergeCell ref="K90:L90"/>
    <mergeCell ref="P90:Q90"/>
    <mergeCell ref="R90:S90"/>
    <mergeCell ref="T90:U90"/>
    <mergeCell ref="C89:D89"/>
    <mergeCell ref="H89:I89"/>
    <mergeCell ref="K89:L89"/>
    <mergeCell ref="P89:Q89"/>
    <mergeCell ref="R89:S89"/>
    <mergeCell ref="T89:U89"/>
    <mergeCell ref="C88:D88"/>
    <mergeCell ref="H88:I88"/>
    <mergeCell ref="K88:L88"/>
    <mergeCell ref="P88:Q88"/>
    <mergeCell ref="R88:S88"/>
    <mergeCell ref="T88:U88"/>
    <mergeCell ref="C87:D87"/>
    <mergeCell ref="H87:I87"/>
    <mergeCell ref="K87:L87"/>
    <mergeCell ref="P87:Q87"/>
    <mergeCell ref="R87:S87"/>
    <mergeCell ref="T87:U87"/>
    <mergeCell ref="C86:D86"/>
    <mergeCell ref="H86:I86"/>
    <mergeCell ref="K86:L86"/>
    <mergeCell ref="P86:Q86"/>
    <mergeCell ref="R86:S86"/>
    <mergeCell ref="T86:U86"/>
    <mergeCell ref="C85:D85"/>
    <mergeCell ref="H85:I85"/>
    <mergeCell ref="K85:L85"/>
    <mergeCell ref="P85:Q85"/>
    <mergeCell ref="R85:S85"/>
    <mergeCell ref="T85:U85"/>
    <mergeCell ref="C84:D84"/>
    <mergeCell ref="H84:I84"/>
    <mergeCell ref="K84:L84"/>
    <mergeCell ref="P84:Q84"/>
    <mergeCell ref="R84:S84"/>
    <mergeCell ref="T84:U84"/>
    <mergeCell ref="C83:D83"/>
    <mergeCell ref="H83:I83"/>
    <mergeCell ref="K83:L83"/>
    <mergeCell ref="P83:Q83"/>
    <mergeCell ref="R83:S83"/>
    <mergeCell ref="T83:U83"/>
    <mergeCell ref="C82:D82"/>
    <mergeCell ref="H82:I82"/>
    <mergeCell ref="K82:L82"/>
    <mergeCell ref="P82:Q82"/>
    <mergeCell ref="R82:S82"/>
    <mergeCell ref="T82:U82"/>
    <mergeCell ref="C81:D81"/>
    <mergeCell ref="H81:I81"/>
    <mergeCell ref="K81:L81"/>
    <mergeCell ref="P81:Q81"/>
    <mergeCell ref="R81:S81"/>
    <mergeCell ref="T81:U81"/>
    <mergeCell ref="C80:D80"/>
    <mergeCell ref="H80:I80"/>
    <mergeCell ref="K80:L80"/>
    <mergeCell ref="P80:Q80"/>
    <mergeCell ref="R80:S80"/>
    <mergeCell ref="T80:U80"/>
    <mergeCell ref="C79:D79"/>
    <mergeCell ref="H79:I79"/>
    <mergeCell ref="K79:L79"/>
    <mergeCell ref="P79:Q79"/>
    <mergeCell ref="R79:S79"/>
    <mergeCell ref="T79:U79"/>
    <mergeCell ref="C78:D78"/>
    <mergeCell ref="H78:I78"/>
    <mergeCell ref="K78:L78"/>
    <mergeCell ref="P78:Q78"/>
    <mergeCell ref="R78:S78"/>
    <mergeCell ref="T78:U78"/>
    <mergeCell ref="C77:D77"/>
    <mergeCell ref="H77:I77"/>
    <mergeCell ref="K77:L77"/>
    <mergeCell ref="P77:Q77"/>
    <mergeCell ref="R77:S77"/>
    <mergeCell ref="T77:U77"/>
    <mergeCell ref="C76:D76"/>
    <mergeCell ref="H76:I76"/>
    <mergeCell ref="K76:L76"/>
    <mergeCell ref="P76:Q76"/>
    <mergeCell ref="R76:S76"/>
    <mergeCell ref="T76:U76"/>
    <mergeCell ref="C75:D75"/>
    <mergeCell ref="H75:I75"/>
    <mergeCell ref="K75:L75"/>
    <mergeCell ref="P75:Q75"/>
    <mergeCell ref="R75:S75"/>
    <mergeCell ref="T75:U75"/>
    <mergeCell ref="C74:D74"/>
    <mergeCell ref="H74:I74"/>
    <mergeCell ref="K74:L74"/>
    <mergeCell ref="P74:Q74"/>
    <mergeCell ref="R74:S74"/>
    <mergeCell ref="T74:U74"/>
    <mergeCell ref="C73:D73"/>
    <mergeCell ref="H73:I73"/>
    <mergeCell ref="K73:L73"/>
    <mergeCell ref="P73:Q73"/>
    <mergeCell ref="R73:S73"/>
    <mergeCell ref="T73:U73"/>
    <mergeCell ref="C72:D72"/>
    <mergeCell ref="H72:I72"/>
    <mergeCell ref="K72:L72"/>
    <mergeCell ref="P72:Q72"/>
    <mergeCell ref="R72:S72"/>
    <mergeCell ref="T72:U72"/>
    <mergeCell ref="C71:D71"/>
    <mergeCell ref="H71:I71"/>
    <mergeCell ref="K71:L71"/>
    <mergeCell ref="P71:Q71"/>
    <mergeCell ref="R71:S71"/>
    <mergeCell ref="T71:U71"/>
    <mergeCell ref="C70:D70"/>
    <mergeCell ref="H70:I70"/>
    <mergeCell ref="K70:L70"/>
    <mergeCell ref="P70:Q70"/>
    <mergeCell ref="R70:S70"/>
    <mergeCell ref="T70:U70"/>
    <mergeCell ref="C69:D69"/>
    <mergeCell ref="H69:I69"/>
    <mergeCell ref="K69:L69"/>
    <mergeCell ref="P69:Q69"/>
    <mergeCell ref="R69:S69"/>
    <mergeCell ref="T69:U69"/>
    <mergeCell ref="C68:D68"/>
    <mergeCell ref="H68:I68"/>
    <mergeCell ref="K68:L68"/>
    <mergeCell ref="P68:Q68"/>
    <mergeCell ref="R68:S68"/>
    <mergeCell ref="T68:U68"/>
    <mergeCell ref="C67:D67"/>
    <mergeCell ref="H67:I67"/>
    <mergeCell ref="K67:L67"/>
    <mergeCell ref="P67:Q67"/>
    <mergeCell ref="R67:S67"/>
    <mergeCell ref="T67:U67"/>
    <mergeCell ref="C66:D66"/>
    <mergeCell ref="H66:I66"/>
    <mergeCell ref="K66:L66"/>
    <mergeCell ref="P66:Q66"/>
    <mergeCell ref="R66:S66"/>
    <mergeCell ref="T66:U66"/>
    <mergeCell ref="C65:D65"/>
    <mergeCell ref="H65:I65"/>
    <mergeCell ref="K65:L65"/>
    <mergeCell ref="P65:Q65"/>
    <mergeCell ref="R65:S65"/>
    <mergeCell ref="T65:U65"/>
    <mergeCell ref="C64:D64"/>
    <mergeCell ref="H64:I64"/>
    <mergeCell ref="K64:L64"/>
    <mergeCell ref="P64:Q64"/>
    <mergeCell ref="R64:S64"/>
    <mergeCell ref="T64:U64"/>
    <mergeCell ref="C63:D63"/>
    <mergeCell ref="H63:I63"/>
    <mergeCell ref="K63:L63"/>
    <mergeCell ref="P63:Q63"/>
    <mergeCell ref="R63:S63"/>
    <mergeCell ref="T63:U63"/>
    <mergeCell ref="C62:D62"/>
    <mergeCell ref="H62:I62"/>
    <mergeCell ref="K62:L62"/>
    <mergeCell ref="P62:Q62"/>
    <mergeCell ref="R62:S62"/>
    <mergeCell ref="T62:U62"/>
    <mergeCell ref="C61:D61"/>
    <mergeCell ref="H61:I61"/>
    <mergeCell ref="K61:L61"/>
    <mergeCell ref="P61:Q61"/>
    <mergeCell ref="R61:S61"/>
    <mergeCell ref="T61:U61"/>
    <mergeCell ref="C60:D60"/>
    <mergeCell ref="H60:I60"/>
    <mergeCell ref="K60:L60"/>
    <mergeCell ref="P60:Q60"/>
    <mergeCell ref="R60:S60"/>
    <mergeCell ref="T60:U60"/>
    <mergeCell ref="C59:D59"/>
    <mergeCell ref="H59:I59"/>
    <mergeCell ref="K59:L59"/>
    <mergeCell ref="P59:Q59"/>
    <mergeCell ref="R59:S59"/>
    <mergeCell ref="T59:U59"/>
    <mergeCell ref="C58:D58"/>
    <mergeCell ref="H58:I58"/>
    <mergeCell ref="K58:L58"/>
    <mergeCell ref="P58:Q58"/>
    <mergeCell ref="R58:S58"/>
    <mergeCell ref="T58:U58"/>
    <mergeCell ref="C57:D57"/>
    <mergeCell ref="H57:I57"/>
    <mergeCell ref="K57:L57"/>
    <mergeCell ref="P57:Q57"/>
    <mergeCell ref="R57:S57"/>
    <mergeCell ref="T57:U57"/>
    <mergeCell ref="C56:D56"/>
    <mergeCell ref="H56:I56"/>
    <mergeCell ref="K56:L56"/>
    <mergeCell ref="P56:Q56"/>
    <mergeCell ref="R56:S56"/>
    <mergeCell ref="T56:U56"/>
    <mergeCell ref="C55:D55"/>
    <mergeCell ref="H55:I55"/>
    <mergeCell ref="K55:L55"/>
    <mergeCell ref="P55:Q55"/>
    <mergeCell ref="R55:S55"/>
    <mergeCell ref="T55:U55"/>
    <mergeCell ref="C54:D54"/>
    <mergeCell ref="H54:I54"/>
    <mergeCell ref="K54:L54"/>
    <mergeCell ref="P54:Q54"/>
    <mergeCell ref="R54:S54"/>
    <mergeCell ref="T54:U54"/>
    <mergeCell ref="C53:D53"/>
    <mergeCell ref="H53:I53"/>
    <mergeCell ref="K53:L53"/>
    <mergeCell ref="P53:Q53"/>
    <mergeCell ref="R53:S53"/>
    <mergeCell ref="T53:U53"/>
    <mergeCell ref="C52:D52"/>
    <mergeCell ref="H52:I52"/>
    <mergeCell ref="K52:L52"/>
    <mergeCell ref="P52:Q52"/>
    <mergeCell ref="R52:S52"/>
    <mergeCell ref="T52:U52"/>
    <mergeCell ref="C51:D51"/>
    <mergeCell ref="H51:I51"/>
    <mergeCell ref="K51:L51"/>
    <mergeCell ref="P51:Q51"/>
    <mergeCell ref="R51:S51"/>
    <mergeCell ref="T51:U51"/>
    <mergeCell ref="C50:D50"/>
    <mergeCell ref="H50:I50"/>
    <mergeCell ref="K50:L50"/>
    <mergeCell ref="P50:Q50"/>
    <mergeCell ref="R50:S50"/>
    <mergeCell ref="T50:U50"/>
    <mergeCell ref="C49:D49"/>
    <mergeCell ref="H49:I49"/>
    <mergeCell ref="K49:L49"/>
    <mergeCell ref="P49:Q49"/>
    <mergeCell ref="R49:S49"/>
    <mergeCell ref="T49:U49"/>
    <mergeCell ref="C48:D48"/>
    <mergeCell ref="H48:I48"/>
    <mergeCell ref="K48:L48"/>
    <mergeCell ref="P48:Q48"/>
    <mergeCell ref="R48:S48"/>
    <mergeCell ref="T48:U48"/>
    <mergeCell ref="C47:D47"/>
    <mergeCell ref="H47:I47"/>
    <mergeCell ref="K47:L47"/>
    <mergeCell ref="P47:Q47"/>
    <mergeCell ref="R47:S47"/>
    <mergeCell ref="T47:U47"/>
    <mergeCell ref="C46:D46"/>
    <mergeCell ref="H46:I46"/>
    <mergeCell ref="K46:L46"/>
    <mergeCell ref="P46:Q46"/>
    <mergeCell ref="R46:S46"/>
    <mergeCell ref="T46:U46"/>
    <mergeCell ref="C45:D45"/>
    <mergeCell ref="H45:I45"/>
    <mergeCell ref="K45:L45"/>
    <mergeCell ref="P45:Q45"/>
    <mergeCell ref="R45:S45"/>
    <mergeCell ref="T45:U45"/>
    <mergeCell ref="C44:D44"/>
    <mergeCell ref="H44:I44"/>
    <mergeCell ref="K44:L44"/>
    <mergeCell ref="P44:Q44"/>
    <mergeCell ref="R44:S44"/>
    <mergeCell ref="T44:U44"/>
    <mergeCell ref="C43:D43"/>
    <mergeCell ref="H43:I43"/>
    <mergeCell ref="K43:L43"/>
    <mergeCell ref="P43:Q43"/>
    <mergeCell ref="R43:S43"/>
    <mergeCell ref="T43:U43"/>
    <mergeCell ref="C42:D42"/>
    <mergeCell ref="H42:I42"/>
    <mergeCell ref="K42:L42"/>
    <mergeCell ref="P42:Q42"/>
    <mergeCell ref="R42:S42"/>
    <mergeCell ref="T42:U42"/>
    <mergeCell ref="C41:D41"/>
    <mergeCell ref="H41:I41"/>
    <mergeCell ref="K41:L41"/>
    <mergeCell ref="P41:Q41"/>
    <mergeCell ref="R41:S41"/>
    <mergeCell ref="T41:U41"/>
    <mergeCell ref="C40:D40"/>
    <mergeCell ref="H40:I40"/>
    <mergeCell ref="K40:L40"/>
    <mergeCell ref="P40:Q40"/>
    <mergeCell ref="R40:S40"/>
    <mergeCell ref="T40:U40"/>
    <mergeCell ref="C39:D39"/>
    <mergeCell ref="H39:I39"/>
    <mergeCell ref="K39:L39"/>
    <mergeCell ref="P39:Q39"/>
    <mergeCell ref="R39:S39"/>
    <mergeCell ref="T39:U39"/>
    <mergeCell ref="C38:D38"/>
    <mergeCell ref="H38:I38"/>
    <mergeCell ref="K38:L38"/>
    <mergeCell ref="P38:Q38"/>
    <mergeCell ref="R38:S38"/>
    <mergeCell ref="T38:U38"/>
    <mergeCell ref="C37:D37"/>
    <mergeCell ref="H37:I37"/>
    <mergeCell ref="K37:L37"/>
    <mergeCell ref="P37:Q37"/>
    <mergeCell ref="R37:S37"/>
    <mergeCell ref="T37:U37"/>
    <mergeCell ref="C36:D36"/>
    <mergeCell ref="H36:I36"/>
    <mergeCell ref="K36:L36"/>
    <mergeCell ref="P36:Q36"/>
    <mergeCell ref="R36:S36"/>
    <mergeCell ref="T36:U36"/>
    <mergeCell ref="C35:D35"/>
    <mergeCell ref="H35:I35"/>
    <mergeCell ref="K35:L35"/>
    <mergeCell ref="P35:Q35"/>
    <mergeCell ref="R35:S35"/>
    <mergeCell ref="T35:U35"/>
    <mergeCell ref="C34:D34"/>
    <mergeCell ref="H34:I34"/>
    <mergeCell ref="K34:L34"/>
    <mergeCell ref="P34:Q34"/>
    <mergeCell ref="R34:S34"/>
    <mergeCell ref="T34:U34"/>
    <mergeCell ref="C33:D33"/>
    <mergeCell ref="H33:I33"/>
    <mergeCell ref="K33:L33"/>
    <mergeCell ref="P33:Q33"/>
    <mergeCell ref="R33:S33"/>
    <mergeCell ref="T33:U33"/>
    <mergeCell ref="C32:D32"/>
    <mergeCell ref="H32:I32"/>
    <mergeCell ref="K32:L32"/>
    <mergeCell ref="P32:Q32"/>
    <mergeCell ref="R32:S32"/>
    <mergeCell ref="T32:U32"/>
    <mergeCell ref="C31:D31"/>
    <mergeCell ref="H31:I31"/>
    <mergeCell ref="K31:L31"/>
    <mergeCell ref="P31:Q31"/>
    <mergeCell ref="R31:S31"/>
    <mergeCell ref="T31:U31"/>
    <mergeCell ref="C30:D30"/>
    <mergeCell ref="H30:I30"/>
    <mergeCell ref="K30:L30"/>
    <mergeCell ref="P30:Q30"/>
    <mergeCell ref="R30:S30"/>
    <mergeCell ref="T30:U30"/>
    <mergeCell ref="C29:D29"/>
    <mergeCell ref="H29:I29"/>
    <mergeCell ref="K29:L29"/>
    <mergeCell ref="P29:Q29"/>
    <mergeCell ref="R29:S29"/>
    <mergeCell ref="T29:U29"/>
    <mergeCell ref="C28:D28"/>
    <mergeCell ref="H28:I28"/>
    <mergeCell ref="K28:L28"/>
    <mergeCell ref="P28:Q28"/>
    <mergeCell ref="R28:S28"/>
    <mergeCell ref="T28:U28"/>
    <mergeCell ref="C27:D27"/>
    <mergeCell ref="H27:I27"/>
    <mergeCell ref="K27:L27"/>
    <mergeCell ref="P27:Q27"/>
    <mergeCell ref="R27:S27"/>
    <mergeCell ref="T27:U27"/>
    <mergeCell ref="C26:D26"/>
    <mergeCell ref="H26:I26"/>
    <mergeCell ref="K26:L26"/>
    <mergeCell ref="P26:Q26"/>
    <mergeCell ref="R26:S26"/>
    <mergeCell ref="T26:U26"/>
    <mergeCell ref="C25:D25"/>
    <mergeCell ref="H25:I25"/>
    <mergeCell ref="K25:L25"/>
    <mergeCell ref="P25:Q25"/>
    <mergeCell ref="R25:S25"/>
    <mergeCell ref="T25:U25"/>
    <mergeCell ref="C24:D24"/>
    <mergeCell ref="H24:I24"/>
    <mergeCell ref="K24:L24"/>
    <mergeCell ref="P24:Q24"/>
    <mergeCell ref="R24:S24"/>
    <mergeCell ref="T24:U24"/>
    <mergeCell ref="C23:D23"/>
    <mergeCell ref="H23:I23"/>
    <mergeCell ref="K23:L23"/>
    <mergeCell ref="P23:Q23"/>
    <mergeCell ref="R23:S23"/>
    <mergeCell ref="T23:U23"/>
    <mergeCell ref="C22:D22"/>
    <mergeCell ref="H22:I22"/>
    <mergeCell ref="K22:L22"/>
    <mergeCell ref="P22:Q22"/>
    <mergeCell ref="R22:S22"/>
    <mergeCell ref="T22:U22"/>
    <mergeCell ref="C21:D21"/>
    <mergeCell ref="H21:I21"/>
    <mergeCell ref="K21:L21"/>
    <mergeCell ref="P21:Q21"/>
    <mergeCell ref="R21:S21"/>
    <mergeCell ref="T21:U21"/>
    <mergeCell ref="C20:D20"/>
    <mergeCell ref="H20:I20"/>
    <mergeCell ref="K20:L20"/>
    <mergeCell ref="P20:Q20"/>
    <mergeCell ref="R20:S20"/>
    <mergeCell ref="T20:U20"/>
    <mergeCell ref="C19:D19"/>
    <mergeCell ref="H19:I19"/>
    <mergeCell ref="K19:L19"/>
    <mergeCell ref="P19:Q19"/>
    <mergeCell ref="R19:S19"/>
    <mergeCell ref="T19:U19"/>
    <mergeCell ref="C18:D18"/>
    <mergeCell ref="H18:I18"/>
    <mergeCell ref="K18:L18"/>
    <mergeCell ref="P18:Q18"/>
    <mergeCell ref="R18:S18"/>
    <mergeCell ref="T18:U18"/>
    <mergeCell ref="C17:D17"/>
    <mergeCell ref="H17:I17"/>
    <mergeCell ref="K17:L17"/>
    <mergeCell ref="P17:Q17"/>
    <mergeCell ref="R17:S17"/>
    <mergeCell ref="T17:U17"/>
    <mergeCell ref="C16:D16"/>
    <mergeCell ref="H16:I16"/>
    <mergeCell ref="K16:L16"/>
    <mergeCell ref="P16:Q16"/>
    <mergeCell ref="R16:S16"/>
    <mergeCell ref="T16:U16"/>
    <mergeCell ref="C15:D15"/>
    <mergeCell ref="H15:I15"/>
    <mergeCell ref="K15:L15"/>
    <mergeCell ref="P15:Q15"/>
    <mergeCell ref="R15:S15"/>
    <mergeCell ref="T15:U15"/>
    <mergeCell ref="C14:D14"/>
    <mergeCell ref="H14:I14"/>
    <mergeCell ref="K14:L14"/>
    <mergeCell ref="P14:Q14"/>
    <mergeCell ref="R14:S14"/>
    <mergeCell ref="T14:U14"/>
    <mergeCell ref="C13:D13"/>
    <mergeCell ref="H13:I13"/>
    <mergeCell ref="K13:L13"/>
    <mergeCell ref="P13:Q13"/>
    <mergeCell ref="R13:S13"/>
    <mergeCell ref="T13:U13"/>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B7:B8"/>
    <mergeCell ref="C7:D8"/>
    <mergeCell ref="E7:I7"/>
    <mergeCell ref="J7:L7"/>
    <mergeCell ref="M7:M8"/>
    <mergeCell ref="N7:Q7"/>
    <mergeCell ref="C10:D10"/>
    <mergeCell ref="H10:I10"/>
    <mergeCell ref="K10:L10"/>
    <mergeCell ref="P10:Q10"/>
    <mergeCell ref="J5:K5"/>
    <mergeCell ref="L5:M5"/>
    <mergeCell ref="P5:Q5"/>
    <mergeCell ref="F2:G2"/>
    <mergeCell ref="H2:I2"/>
    <mergeCell ref="R7:U7"/>
    <mergeCell ref="H8:I8"/>
    <mergeCell ref="K8:L8"/>
    <mergeCell ref="P8:Q8"/>
    <mergeCell ref="R8:S8"/>
    <mergeCell ref="T8:U8"/>
    <mergeCell ref="B4:C4"/>
    <mergeCell ref="D4:E4"/>
    <mergeCell ref="F4:G4"/>
    <mergeCell ref="H4:I4"/>
    <mergeCell ref="J2:K2"/>
    <mergeCell ref="L2:M2"/>
    <mergeCell ref="N2:O2"/>
    <mergeCell ref="P2:Q2"/>
    <mergeCell ref="B3:C3"/>
    <mergeCell ref="D3:I3"/>
    <mergeCell ref="J3:K3"/>
    <mergeCell ref="L3:Q3"/>
    <mergeCell ref="B2:C2"/>
    <mergeCell ref="D2:E2"/>
    <mergeCell ref="J4:K4"/>
    <mergeCell ref="L4:M4"/>
    <mergeCell ref="N4:O4"/>
    <mergeCell ref="P4:Q4"/>
  </mergeCells>
  <phoneticPr fontId="2"/>
  <conditionalFormatting sqref="G46">
    <cfRule type="cellIs" dxfId="7" priority="1" stopIfTrue="1" operator="equal">
      <formula>"買"</formula>
    </cfRule>
    <cfRule type="cellIs" dxfId="6" priority="2" stopIfTrue="1" operator="equal">
      <formula>"売"</formula>
    </cfRule>
  </conditionalFormatting>
  <conditionalFormatting sqref="G9:G11 G14:G45 G47:G108">
    <cfRule type="cellIs" dxfId="5" priority="7" stopIfTrue="1" operator="equal">
      <formula>"買"</formula>
    </cfRule>
    <cfRule type="cellIs" dxfId="4" priority="8" stopIfTrue="1" operator="equal">
      <formula>"売"</formula>
    </cfRule>
  </conditionalFormatting>
  <conditionalFormatting sqref="G12">
    <cfRule type="cellIs" dxfId="3" priority="5" stopIfTrue="1" operator="equal">
      <formula>"買"</formula>
    </cfRule>
    <cfRule type="cellIs" dxfId="2" priority="6" stopIfTrue="1" operator="equal">
      <formula>"売"</formula>
    </cfRule>
  </conditionalFormatting>
  <conditionalFormatting sqref="G13">
    <cfRule type="cellIs" dxfId="1" priority="3" stopIfTrue="1" operator="equal">
      <formula>"買"</formula>
    </cfRule>
    <cfRule type="cellIs" dxfId="0" priority="4" stopIfTrue="1" operator="equal">
      <formula>"売"</formula>
    </cfRule>
  </conditionalFormatting>
  <dataValidations count="1">
    <dataValidation type="list" allowBlank="1" showInputMessage="1" showErrorMessage="1" sqref="G9:G108" xr:uid="{00000000-0002-0000-0700-000000000000}">
      <formula1>"買,売"</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8</vt:i4>
      </vt:variant>
    </vt:vector>
  </HeadingPairs>
  <TitlesOfParts>
    <vt:vector size="8" baseType="lpstr">
      <vt:lpstr>定数</vt:lpstr>
      <vt:lpstr>検証シート　FIB1.27</vt:lpstr>
      <vt:lpstr>検証シート　FIB1.5</vt:lpstr>
      <vt:lpstr>検証シート　FIB2.0</vt:lpstr>
      <vt:lpstr>画像</vt:lpstr>
      <vt:lpstr>気づき</vt:lpstr>
      <vt:lpstr>検証終了通貨</vt:lpstr>
      <vt:lpstr>テンプレ</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YUUYA YAMAMURA</dc:creator>
  <cp:lastModifiedBy>user</cp:lastModifiedBy>
  <cp:revision/>
  <cp:lastPrinted>2015-07-15T10:17:15Z</cp:lastPrinted>
  <dcterms:created xsi:type="dcterms:W3CDTF">2013-10-09T23:04:08Z</dcterms:created>
  <dcterms:modified xsi:type="dcterms:W3CDTF">2020-12-01T15:48:25Z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1041-6.6.0.2724</vt:lpwstr>
  </property>
</Properties>
</file>