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0" documentId="13_ncr:1000001_{8C6AE665-1588-0342-BD55-BB6383C8020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<sst xmlns="http://schemas.openxmlformats.org/spreadsheetml/2006/main" count="49" uniqueCount="38">
  <si>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</si>
  <si>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</si>
  <si>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</si>
  <si>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</si>
  <si>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</si>
  <si>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</si>
  <si>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</si>
  <si>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</si>
  <si>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</si>
  <si>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</si>
  <si>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</si>
  <si>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</si>
  <si>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</si>
  <si>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</si>
  <si>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</si>
  <si>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</si>
  <si>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</si>
  <si>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</si>
  <si>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</si>
  <si>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</si>
  <si>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</si>
  <si>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</si>
  <si>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</si>
  <si>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</si>
  <si>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</si>
  <si>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</si>
  <si>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</si>
  <si>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</si>
  <si>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</si>
  <si>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</si>
  <si>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</si>
  <si>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</si>
  <si>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</si>
  <si>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</si>
  <si>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</si>
  <si>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</si>
  <si>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10MA・20MAの両方の上側にキャンドルがあれば買い方向、下側なら売り方向。MAに触れてEB出現でエントリー待ち、PB高値or安値ブレイクでエントリー。</t>
  </si>
  <si>
    <t>M30足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</si>
</sst>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 /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2" Type="http://schemas.openxmlformats.org/officeDocument/2006/relationships/image" Target="../media/image2.jpe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5" Type="http://schemas.openxmlformats.org/officeDocument/2006/relationships/image" Target="../media/image5.jpeg" /><Relationship Id="rId10" Type="http://schemas.openxmlformats.org/officeDocument/2006/relationships/image" Target="../media/image10.jpeg" /><Relationship Id="rId4" Type="http://schemas.openxmlformats.org/officeDocument/2006/relationships/image" Target="../media/image4.jpeg" /><Relationship Id="rId9" Type="http://schemas.openxmlformats.org/officeDocument/2006/relationships/image" Target="../media/image9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61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32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78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137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136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135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106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103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179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181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224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275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267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315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330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308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356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356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399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404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407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409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11</xdr:col>
      <xdr:colOff>70484</xdr:colOff>
      <xdr:row>0</xdr:row>
      <xdr:rowOff>0</xdr:rowOff>
    </xdr:from>
    <xdr:to>
      <xdr:col>21</xdr:col>
      <xdr:colOff>543775</xdr:colOff>
      <xdr:row>47</xdr:row>
      <xdr:rowOff>133349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7E916EC-93B0-2747-88FE-99EB2134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59" y="0"/>
          <a:ext cx="6759791" cy="8639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228600</xdr:colOff>
      <xdr:row>47</xdr:row>
      <xdr:rowOff>66674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6588110-20E4-8E4D-81CE-83CF6B1AD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91425" cy="8572499"/>
        </a:xfrm>
        <a:prstGeom prst="rect">
          <a:avLst/>
        </a:prstGeom>
      </xdr:spPr>
    </xdr:pic>
    <xdr:clientData/>
  </xdr:twoCellAnchor>
  <xdr:twoCellAnchor editAs="oneCell">
    <xdr:from>
      <xdr:col>21</xdr:col>
      <xdr:colOff>542925</xdr:colOff>
      <xdr:row>0</xdr:row>
      <xdr:rowOff>0</xdr:rowOff>
    </xdr:from>
    <xdr:to>
      <xdr:col>34</xdr:col>
      <xdr:colOff>409575</xdr:colOff>
      <xdr:row>45</xdr:row>
      <xdr:rowOff>33681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240CF4F-F584-4C4B-A12A-CE467AB4C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0" y="0"/>
          <a:ext cx="8039100" cy="8177556"/>
        </a:xfrm>
        <a:prstGeom prst="rect">
          <a:avLst/>
        </a:prstGeom>
      </xdr:spPr>
    </xdr:pic>
    <xdr:clientData/>
  </xdr:twoCellAnchor>
  <xdr:twoCellAnchor editAs="oneCell">
    <xdr:from>
      <xdr:col>34</xdr:col>
      <xdr:colOff>222884</xdr:colOff>
      <xdr:row>0</xdr:row>
      <xdr:rowOff>0</xdr:rowOff>
    </xdr:from>
    <xdr:to>
      <xdr:col>45</xdr:col>
      <xdr:colOff>485775</xdr:colOff>
      <xdr:row>46</xdr:row>
      <xdr:rowOff>28575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AAE9B2A-2C2F-F847-BD8C-E02351DA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16009" y="0"/>
          <a:ext cx="7178041" cy="8353425"/>
        </a:xfrm>
        <a:prstGeom prst="rect">
          <a:avLst/>
        </a:prstGeom>
      </xdr:spPr>
    </xdr:pic>
    <xdr:clientData/>
  </xdr:twoCellAnchor>
  <xdr:twoCellAnchor editAs="oneCell">
    <xdr:from>
      <xdr:col>45</xdr:col>
      <xdr:colOff>438151</xdr:colOff>
      <xdr:row>0</xdr:row>
      <xdr:rowOff>0</xdr:rowOff>
    </xdr:from>
    <xdr:to>
      <xdr:col>57</xdr:col>
      <xdr:colOff>152401</xdr:colOff>
      <xdr:row>46</xdr:row>
      <xdr:rowOff>104775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7CF58498-7492-F84B-BE5A-4F4C56C5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46426" y="0"/>
          <a:ext cx="7258050" cy="8429625"/>
        </a:xfrm>
        <a:prstGeom prst="rect">
          <a:avLst/>
        </a:prstGeom>
      </xdr:spPr>
    </xdr:pic>
    <xdr:clientData/>
  </xdr:twoCellAnchor>
  <xdr:twoCellAnchor editAs="oneCell">
    <xdr:from>
      <xdr:col>56</xdr:col>
      <xdr:colOff>590550</xdr:colOff>
      <xdr:row>0</xdr:row>
      <xdr:rowOff>0</xdr:rowOff>
    </xdr:from>
    <xdr:to>
      <xdr:col>69</xdr:col>
      <xdr:colOff>114300</xdr:colOff>
      <xdr:row>47</xdr:row>
      <xdr:rowOff>133350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BDB11323-B43A-4845-82C6-C8C8A8AF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975" y="0"/>
          <a:ext cx="7696200" cy="8639175"/>
        </a:xfrm>
        <a:prstGeom prst="rect">
          <a:avLst/>
        </a:prstGeom>
      </xdr:spPr>
    </xdr:pic>
    <xdr:clientData/>
  </xdr:twoCellAnchor>
  <xdr:twoCellAnchor editAs="oneCell">
    <xdr:from>
      <xdr:col>69</xdr:col>
      <xdr:colOff>123825</xdr:colOff>
      <xdr:row>0</xdr:row>
      <xdr:rowOff>0</xdr:rowOff>
    </xdr:from>
    <xdr:to>
      <xdr:col>78</xdr:col>
      <xdr:colOff>285750</xdr:colOff>
      <xdr:row>48</xdr:row>
      <xdr:rowOff>12700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D69530D3-D3AE-2441-8EEB-1C145935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9700" y="0"/>
          <a:ext cx="5819775" cy="8699500"/>
        </a:xfrm>
        <a:prstGeom prst="rect">
          <a:avLst/>
        </a:prstGeom>
      </xdr:spPr>
    </xdr:pic>
    <xdr:clientData/>
  </xdr:twoCellAnchor>
  <xdr:twoCellAnchor editAs="oneCell">
    <xdr:from>
      <xdr:col>78</xdr:col>
      <xdr:colOff>617220</xdr:colOff>
      <xdr:row>1</xdr:row>
      <xdr:rowOff>38100</xdr:rowOff>
    </xdr:from>
    <xdr:to>
      <xdr:col>86</xdr:col>
      <xdr:colOff>571500</xdr:colOff>
      <xdr:row>48</xdr:row>
      <xdr:rowOff>114300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DD537E00-1138-994E-8647-BC23C2F8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6220" y="220980"/>
          <a:ext cx="5013960" cy="8671560"/>
        </a:xfrm>
        <a:prstGeom prst="rect">
          <a:avLst/>
        </a:prstGeom>
      </xdr:spPr>
    </xdr:pic>
    <xdr:clientData/>
  </xdr:twoCellAnchor>
  <xdr:twoCellAnchor editAs="oneCell">
    <xdr:from>
      <xdr:col>87</xdr:col>
      <xdr:colOff>388620</xdr:colOff>
      <xdr:row>0</xdr:row>
      <xdr:rowOff>0</xdr:rowOff>
    </xdr:from>
    <xdr:to>
      <xdr:col>95</xdr:col>
      <xdr:colOff>434340</xdr:colOff>
      <xdr:row>48</xdr:row>
      <xdr:rowOff>144780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25F152E-FAC8-5141-8EAE-A6283896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29760" y="0"/>
          <a:ext cx="5105400" cy="8923020"/>
        </a:xfrm>
        <a:prstGeom prst="rect">
          <a:avLst/>
        </a:prstGeom>
      </xdr:spPr>
    </xdr:pic>
    <xdr:clientData/>
  </xdr:twoCellAnchor>
  <xdr:twoCellAnchor editAs="oneCell">
    <xdr:from>
      <xdr:col>96</xdr:col>
      <xdr:colOff>137159</xdr:colOff>
      <xdr:row>1</xdr:row>
      <xdr:rowOff>15240</xdr:rowOff>
    </xdr:from>
    <xdr:to>
      <xdr:col>111</xdr:col>
      <xdr:colOff>471592</xdr:colOff>
      <xdr:row>34</xdr:row>
      <xdr:rowOff>121920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C26728A-8545-4641-821D-24F55945F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0439" y="198120"/>
          <a:ext cx="9821333" cy="6141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12" activePane="bottomRight" state="frozen"/>
      <selection pane="bottomLeft" activeCell="A9" sqref="A9"/>
      <selection pane="topRight" activeCell="B1" sqref="B1"/>
      <selection pane="bottomRight" activeCell="G21" sqref="G21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9</v>
      </c>
    </row>
    <row r="2" spans="1:18" x14ac:dyDescent="0.2">
      <c r="A2" s="1" t="s">
        <v>8</v>
      </c>
      <c r="C2" t="s">
        <v>37</v>
      </c>
    </row>
    <row r="3" spans="1:18" x14ac:dyDescent="0.2">
      <c r="A3" s="1" t="s">
        <v>11</v>
      </c>
      <c r="C3" s="29">
        <v>100000</v>
      </c>
    </row>
    <row r="4" spans="1:18" x14ac:dyDescent="0.2">
      <c r="A4" s="1" t="s">
        <v>12</v>
      </c>
      <c r="C4" s="29" t="s">
        <v>36</v>
      </c>
    </row>
    <row r="5" spans="1:18" ht="15" thickBot="1" x14ac:dyDescent="0.25">
      <c r="A5" s="1" t="s">
        <v>13</v>
      </c>
      <c r="C5" s="29" t="s">
        <v>34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4" t="s">
        <v>3</v>
      </c>
      <c r="H6" s="85"/>
      <c r="I6" s="91"/>
      <c r="J6" s="84" t="s">
        <v>23</v>
      </c>
      <c r="K6" s="85"/>
      <c r="L6" s="91"/>
      <c r="M6" s="84" t="s">
        <v>24</v>
      </c>
      <c r="N6" s="85"/>
      <c r="O6" s="91"/>
    </row>
    <row r="7" spans="1:18" ht="15" thickBot="1" x14ac:dyDescent="0.2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23</v>
      </c>
      <c r="K8" s="89"/>
      <c r="L8" s="90"/>
      <c r="M8" s="88"/>
      <c r="N8" s="89"/>
      <c r="O8" s="90"/>
    </row>
    <row r="9" spans="1:18" x14ac:dyDescent="0.2">
      <c r="A9" s="9">
        <v>1</v>
      </c>
      <c r="B9" s="23">
        <v>44217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2">
      <c r="A10" s="9">
        <v>2</v>
      </c>
      <c r="B10" s="5">
        <v>44126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2">
      <c r="A11" s="9">
        <v>3</v>
      </c>
      <c r="B11" s="5">
        <v>44126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18" x14ac:dyDescent="0.2">
      <c r="A12" s="9">
        <v>4</v>
      </c>
      <c r="B12" s="5">
        <v>44125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18" x14ac:dyDescent="0.2">
      <c r="A13" s="9">
        <v>5</v>
      </c>
      <c r="B13" s="5">
        <v>44127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133822.55776000003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4424.6787015606051</v>
      </c>
      <c r="N13" s="45">
        <f t="shared" ref="N13:N58" si="15">IF(E13="","",K13*E13)</f>
        <v>5366.3337028124997</v>
      </c>
      <c r="O13" s="46">
        <f t="shared" ref="O13:O58" si="16">IF(F13="","",L13*F13)</f>
        <v>7574.8617600000007</v>
      </c>
      <c r="P13" s="40"/>
      <c r="Q13" s="40"/>
      <c r="R13" s="40"/>
    </row>
    <row r="14" spans="1:18" x14ac:dyDescent="0.2">
      <c r="A14" s="9">
        <v>6</v>
      </c>
      <c r="B14" s="5">
        <v>44130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141851.91122560002</v>
      </c>
      <c r="J14" s="44">
        <f t="shared" si="11"/>
        <v>3616.7393386535941</v>
      </c>
      <c r="K14" s="45">
        <f t="shared" si="12"/>
        <v>3738.5458129593744</v>
      </c>
      <c r="L14" s="46">
        <f t="shared" si="13"/>
        <v>4014.6767328000005</v>
      </c>
      <c r="M14" s="44">
        <f t="shared" si="14"/>
        <v>4593.2589600900646</v>
      </c>
      <c r="N14" s="45">
        <f t="shared" si="15"/>
        <v>5607.8187194390612</v>
      </c>
      <c r="O14" s="46">
        <f t="shared" si="16"/>
        <v>8029.3534656000011</v>
      </c>
      <c r="P14" s="40"/>
      <c r="Q14" s="40"/>
      <c r="R14" s="40"/>
    </row>
    <row r="15" spans="1:18" x14ac:dyDescent="0.2">
      <c r="A15" s="9">
        <v>7</v>
      </c>
      <c r="B15" s="5">
        <v>44137</v>
      </c>
      <c r="C15" s="47">
        <v>1</v>
      </c>
      <c r="D15" s="57">
        <v>-1</v>
      </c>
      <c r="E15" s="58">
        <v>-1</v>
      </c>
      <c r="F15" s="59">
        <v>-1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137596.35388883203</v>
      </c>
      <c r="J15" s="44">
        <f t="shared" si="11"/>
        <v>3754.5371074562963</v>
      </c>
      <c r="K15" s="45">
        <f t="shared" si="12"/>
        <v>3906.7803745425463</v>
      </c>
      <c r="L15" s="46">
        <f t="shared" si="13"/>
        <v>4255.5573367680008</v>
      </c>
      <c r="M15" s="44">
        <f t="shared" si="14"/>
        <v>-3754.5371074562963</v>
      </c>
      <c r="N15" s="45">
        <f t="shared" si="15"/>
        <v>-3906.7803745425463</v>
      </c>
      <c r="O15" s="46">
        <f t="shared" si="16"/>
        <v>-4255.5573367680008</v>
      </c>
      <c r="P15" s="40"/>
      <c r="Q15" s="40"/>
      <c r="R15" s="40"/>
    </row>
    <row r="16" spans="1:18" x14ac:dyDescent="0.2">
      <c r="A16" s="9">
        <v>8</v>
      </c>
      <c r="B16" s="5">
        <v>44179</v>
      </c>
      <c r="C16" s="47">
        <v>1</v>
      </c>
      <c r="D16" s="57">
        <v>1.27</v>
      </c>
      <c r="E16" s="58">
        <v>1.5</v>
      </c>
      <c r="F16" s="59">
        <v>-1</v>
      </c>
      <c r="G16" s="22">
        <f t="shared" si="2"/>
        <v>126021.91407042899</v>
      </c>
      <c r="H16" s="22">
        <f t="shared" si="3"/>
        <v>132003.59755516841</v>
      </c>
      <c r="I16" s="22">
        <f t="shared" si="4"/>
        <v>133468.46327216708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4127.8906166649613</v>
      </c>
      <c r="M16" s="44">
        <f t="shared" si="14"/>
        <v>4625.2142626754112</v>
      </c>
      <c r="N16" s="45">
        <f t="shared" si="15"/>
        <v>5684.3654449594051</v>
      </c>
      <c r="O16" s="46">
        <f t="shared" si="16"/>
        <v>-4127.8906166649613</v>
      </c>
      <c r="P16" s="40"/>
      <c r="Q16" s="40"/>
      <c r="R16" s="40"/>
    </row>
    <row r="17" spans="1:18" x14ac:dyDescent="0.2">
      <c r="A17" s="9">
        <v>9</v>
      </c>
      <c r="B17" s="5">
        <v>44181</v>
      </c>
      <c r="C17" s="47">
        <v>2</v>
      </c>
      <c r="D17" s="57">
        <v>-1</v>
      </c>
      <c r="E17" s="58">
        <v>-1</v>
      </c>
      <c r="F17" s="59">
        <v>-1</v>
      </c>
      <c r="G17" s="22">
        <f t="shared" si="2"/>
        <v>122241.25664831612</v>
      </c>
      <c r="H17" s="22">
        <f t="shared" si="3"/>
        <v>128043.48962851336</v>
      </c>
      <c r="I17" s="22">
        <f t="shared" si="4"/>
        <v>129464.40937400206</v>
      </c>
      <c r="J17" s="44">
        <f t="shared" si="11"/>
        <v>3780.6574221128694</v>
      </c>
      <c r="K17" s="45">
        <f t="shared" si="12"/>
        <v>3960.1079266550523</v>
      </c>
      <c r="L17" s="46">
        <f t="shared" si="13"/>
        <v>4004.053898165012</v>
      </c>
      <c r="M17" s="44">
        <f t="shared" si="14"/>
        <v>-3780.6574221128694</v>
      </c>
      <c r="N17" s="45">
        <f t="shared" si="15"/>
        <v>-3960.1079266550523</v>
      </c>
      <c r="O17" s="46">
        <f t="shared" si="16"/>
        <v>-4004.053898165012</v>
      </c>
      <c r="P17" s="40"/>
      <c r="Q17" s="40"/>
      <c r="R17" s="40"/>
    </row>
    <row r="18" spans="1:18" x14ac:dyDescent="0.2">
      <c r="A18" s="9">
        <v>10</v>
      </c>
      <c r="B18" s="5">
        <v>44182</v>
      </c>
      <c r="C18" s="47">
        <v>1</v>
      </c>
      <c r="D18" s="57">
        <v>1.27</v>
      </c>
      <c r="E18" s="58">
        <v>-1</v>
      </c>
      <c r="F18" s="59">
        <v>-1</v>
      </c>
      <c r="G18" s="22">
        <f t="shared" si="2"/>
        <v>126898.64852661696</v>
      </c>
      <c r="H18" s="22">
        <f t="shared" si="3"/>
        <v>124202.18493965796</v>
      </c>
      <c r="I18" s="22">
        <f t="shared" si="4"/>
        <v>125580.47709278201</v>
      </c>
      <c r="J18" s="44">
        <f t="shared" si="11"/>
        <v>3667.2376994494834</v>
      </c>
      <c r="K18" s="45">
        <f t="shared" si="12"/>
        <v>3841.3046888554004</v>
      </c>
      <c r="L18" s="46">
        <f t="shared" si="13"/>
        <v>3883.9322812200617</v>
      </c>
      <c r="M18" s="44">
        <f t="shared" si="14"/>
        <v>4657.3918783008439</v>
      </c>
      <c r="N18" s="45">
        <f t="shared" si="15"/>
        <v>-3841.3046888554004</v>
      </c>
      <c r="O18" s="46">
        <f t="shared" si="16"/>
        <v>-3883.9322812200617</v>
      </c>
      <c r="P18" s="40"/>
      <c r="Q18" s="40"/>
      <c r="R18" s="40"/>
    </row>
    <row r="19" spans="1:18" x14ac:dyDescent="0.2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>
        <f t="shared" si="11"/>
        <v>3806.9594557985088</v>
      </c>
      <c r="K19" s="45">
        <f t="shared" si="12"/>
        <v>3726.0655481897388</v>
      </c>
      <c r="L19" s="46">
        <f t="shared" si="13"/>
        <v>3767.41431278346</v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 x14ac:dyDescent="0.2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 x14ac:dyDescent="0.2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 x14ac:dyDescent="0.2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 x14ac:dyDescent="0.2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2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2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2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2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2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2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2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2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2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2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2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2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2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2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2" t="s">
        <v>5</v>
      </c>
      <c r="C59" s="93"/>
      <c r="D59" s="7">
        <f>COUNTIF(D9:D58,1.27)</f>
        <v>8</v>
      </c>
      <c r="E59" s="7">
        <f>COUNTIF(E9:E58,1.5)</f>
        <v>7</v>
      </c>
      <c r="F59" s="8">
        <f>COUNTIF(F9:F58,2)</f>
        <v>6</v>
      </c>
      <c r="G59" s="70">
        <f>M59+G8</f>
        <v>126898.64852661698</v>
      </c>
      <c r="H59" s="71">
        <f>N59+H8</f>
        <v>124202.18493965796</v>
      </c>
      <c r="I59" s="72">
        <f>O59+I8</f>
        <v>125580.47709278196</v>
      </c>
      <c r="J59" s="67" t="s">
        <v>31</v>
      </c>
      <c r="K59" s="68">
        <f>B58-B9</f>
        <v>-44217</v>
      </c>
      <c r="L59" s="69" t="s">
        <v>32</v>
      </c>
      <c r="M59" s="81">
        <f>SUM(M9:M58)</f>
        <v>26898.648526616969</v>
      </c>
      <c r="N59" s="82">
        <f>SUM(N9:N58)</f>
        <v>24202.184939657964</v>
      </c>
      <c r="O59" s="83">
        <f>SUM(O9:O58)</f>
        <v>25580.477092781966</v>
      </c>
    </row>
    <row r="60" spans="1:15" ht="15" thickBot="1" x14ac:dyDescent="0.25">
      <c r="A60" s="9"/>
      <c r="B60" s="86" t="s">
        <v>6</v>
      </c>
      <c r="C60" s="87"/>
      <c r="D60" s="7">
        <f>COUNTIF(D9:D58,-1)</f>
        <v>2</v>
      </c>
      <c r="E60" s="7">
        <f>COUNTIF(E9:E58,-1)</f>
        <v>3</v>
      </c>
      <c r="F60" s="8">
        <f>COUNTIF(F9:F58,-1)</f>
        <v>4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5" thickBot="1" x14ac:dyDescent="0.25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1.2689864852661699</v>
      </c>
      <c r="H61" s="77">
        <f t="shared" ref="H61:I61" si="21">H59/H8</f>
        <v>1.2420218493965796</v>
      </c>
      <c r="I61" s="78">
        <f>I59/I8</f>
        <v>1.2558047709278197</v>
      </c>
      <c r="J61" s="65">
        <f>(G61-100%)*30/K59</f>
        <v>-1.8249982038548736E-4</v>
      </c>
      <c r="K61" s="65">
        <f>(H61-100%)*30/K59</f>
        <v>-1.642050677770402E-4</v>
      </c>
      <c r="L61" s="66">
        <f>(I61-100%)*30/K59</f>
        <v>-1.7355639522886201E-4</v>
      </c>
      <c r="M61" s="10"/>
      <c r="N61" s="2"/>
      <c r="O61" s="11"/>
    </row>
    <row r="62" spans="1:15" ht="15" thickBot="1" x14ac:dyDescent="0.25">
      <c r="A62" s="3"/>
      <c r="B62" s="84" t="s">
        <v>4</v>
      </c>
      <c r="C62" s="85"/>
      <c r="D62" s="79">
        <f t="shared" ref="D62:E62" si="22">D59/(D59+D60+D61)</f>
        <v>0.8</v>
      </c>
      <c r="E62" s="74">
        <f t="shared" si="22"/>
        <v>0.7</v>
      </c>
      <c r="F62" s="75">
        <f>F59/(F59+F60+F61)</f>
        <v>0.6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"/>
  <sheetViews>
    <sheetView topLeftCell="CM1" zoomScale="80" zoomScaleNormal="80" workbookViewId="0">
      <selection activeCell="CU42" sqref="CU42"/>
    </sheetView>
  </sheetViews>
  <sheetFormatPr defaultColWidth="8.08984375" defaultRowHeight="14.25" x14ac:dyDescent="0.2"/>
  <cols>
    <col min="1" max="1" width="6.6171875" style="53" customWidth="1"/>
    <col min="2" max="2" width="7.23046875" style="52" customWidth="1"/>
    <col min="3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B35" sqref="B35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26</v>
      </c>
    </row>
    <row r="2" spans="1:10" x14ac:dyDescent="0.2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2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2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2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2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2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2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2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2">
      <c r="A11" s="52" t="s">
        <v>27</v>
      </c>
    </row>
    <row r="12" spans="1:10" x14ac:dyDescent="0.2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2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2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2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2">
      <c r="A21" s="52" t="s">
        <v>28</v>
      </c>
    </row>
    <row r="22" spans="1:10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14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ht="17.25" x14ac:dyDescent="0.2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21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21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21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21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21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