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630"/>
  </bookViews>
  <sheets>
    <sheet name="検証シート" sheetId="1" r:id="rId1"/>
    <sheet name="画像" sheetId="2" r:id="rId2"/>
    <sheet name="気づき" sheetId="3" r:id="rId3"/>
    <sheet name="検証終了通貨" sheetId="4" r:id="rId4"/>
  </sheets>
  <calcPr calcId="144525"/>
</workbook>
</file>

<file path=xl/sharedStrings.xml><?xml version="1.0" encoding="utf-8"?>
<sst xmlns="http://schemas.openxmlformats.org/spreadsheetml/2006/main" count="54">
  <si>
    <t>通貨ペア</t>
  </si>
  <si>
    <t>USDJPY</t>
  </si>
  <si>
    <t>時間足</t>
  </si>
  <si>
    <t>日足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</si>
  <si>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</si>
  <si>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</si>
  <si>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</si>
  <si>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ダウ理論_キャンドルの高値更新でエントリーOR安値更新でエントリー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</si>
  <si>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</si>
  <si>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</si>
  <si>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</si>
  <si>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</si>
  <si>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</rPr>
      <t>決済</t>
    </r>
    <r>
      <rPr>
        <b/>
        <sz val="9"/>
        <color theme="1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</si>
  <si>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</si>
  <si>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</si>
  <si>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</si>
  <si>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エントリー根拠</t>
  </si>
  <si>
    <t>日付</t>
  </si>
  <si>
    <t>買い1／売り2</t>
  </si>
  <si>
    <t>当初</t>
  </si>
  <si>
    <t>既に検証報告済み</t>
  </si>
  <si>
    <t>USDCHF</t>
  </si>
  <si>
    <t>1H足</t>
  </si>
  <si>
    <t>EURESD</t>
  </si>
  <si>
    <t>PBエントリー</t>
  </si>
  <si>
    <t>USJP</t>
  </si>
  <si>
    <t>EURUSD</t>
  </si>
  <si>
    <t>高値更新</t>
  </si>
  <si>
    <t>GBPUSD</t>
  </si>
  <si>
    <t>EBBAR</t>
  </si>
  <si>
    <t>使用していない</t>
  </si>
  <si>
    <t>MAに触れいていない</t>
  </si>
  <si>
    <t>安値更新でエントリー</t>
  </si>
  <si>
    <t>EURJPY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</si>
  <si>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</si>
  <si>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</si>
  <si>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</si>
  <si>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</si>
  <si>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</si>
  <si>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</si>
  <si>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</si>
  <si>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</si>
  <si>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週足は下降方向</t>
  </si>
  <si>
    <t>気付き　質問</t>
  </si>
  <si>
    <t xml:space="preserve">1   週足は下降方向　天井付近のPBなので伸びが大きい。（売りのPB）
</t>
  </si>
  <si>
    <t xml:space="preserve">2  週足は下降方向　　上ひげが長い分決済幅広くなった。（売りのPB）
</t>
  </si>
  <si>
    <t>3　週足は下降方向   20MA　10MAを上にキャンドルがある｡上ひげが短い分（損切幅狭い）、リワードが伸びる形になった。（売りのPB）</t>
  </si>
  <si>
    <t>検証終了通貨</t>
  </si>
  <si>
    <t>ルール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</si>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</sst>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yyyy/m/d;@"/>
    <numFmt numFmtId="177" formatCode="#,##0_);[Red]\(#,##0\)"/>
    <numFmt numFmtId="178" formatCode="#,##0_ "/>
    <numFmt numFmtId="179" formatCode="_-&quot;\&quot;* #,##0.00_-\ ;\-&quot;\&quot;* #,##0.00_-\ ;_-&quot;\&quot;* &quot;-&quot;??_-\ ;_-@_-"/>
    <numFmt numFmtId="180" formatCode="0.0%"/>
    <numFmt numFmtId="181" formatCode="_-&quot;\&quot;* #,##0_-\ ;\-&quot;\&quot;* #,##0_-\ ;_-&quot;\&quot;* &quot;-&quot;??_-\ ;_-@_-"/>
    <numFmt numFmtId="182" formatCode="_ * #,##0_ ;_ * \-#,##0_ ;_ * &quot;-&quot;??_ ;_ @_ "/>
  </numFmts>
  <fonts count="33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1"/>
      <name val="游ゴシック"/>
      <charset val="128"/>
      <scheme val="minor"/>
    </font>
    <font>
      <b/>
      <sz val="13"/>
      <color theme="3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b/>
      <sz val="11"/>
      <color theme="1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sz val="11"/>
      <color theme="0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sz val="11"/>
      <color rgb="FF006100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i/>
      <sz val="11"/>
      <color rgb="FF7F7F7F"/>
      <name val="游ゴシック"/>
      <charset val="0"/>
      <scheme val="minor"/>
    </font>
    <font>
      <sz val="11"/>
      <color rgb="FFFF0000"/>
      <name val="游ゴシック"/>
      <charset val="0"/>
      <scheme val="minor"/>
    </font>
    <font>
      <b/>
      <sz val="11"/>
      <color rgb="FF3F3F3F"/>
      <name val="游ゴシック"/>
      <charset val="0"/>
      <scheme val="minor"/>
    </font>
    <font>
      <b/>
      <sz val="18"/>
      <color theme="3"/>
      <name val="游ゴシック"/>
      <charset val="134"/>
      <scheme val="minor"/>
    </font>
    <font>
      <sz val="11"/>
      <color rgb="FF9C6500"/>
      <name val="游ゴシック"/>
      <charset val="0"/>
      <scheme val="minor"/>
    </font>
    <font>
      <b/>
      <sz val="11"/>
      <color theme="1"/>
      <name val="游ゴシック"/>
      <charset val="128"/>
    </font>
    <font>
      <b/>
      <sz val="9"/>
      <color theme="1"/>
      <name val="游ゴシック"/>
      <charset val="128"/>
    </font>
  </fonts>
  <fills count="35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6" fillId="7" borderId="24" applyNumberFormat="0" applyAlignment="0" applyProtection="0">
      <alignment vertical="center"/>
    </xf>
    <xf numFmtId="182" fontId="13" fillId="0" borderId="0" applyFont="0" applyFill="0" applyBorder="0" applyAlignment="0" applyProtection="0">
      <alignment vertical="center"/>
    </xf>
    <xf numFmtId="179" fontId="13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1" fontId="13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3" fillId="5" borderId="22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2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8" fillId="6" borderId="28" applyNumberFormat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5" fillId="6" borderId="24" applyNumberFormat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7" fillId="8" borderId="25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4" fillId="0" borderId="23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8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>
      <alignment vertical="center"/>
    </xf>
    <xf numFmtId="0" fontId="7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8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7" xfId="0" applyNumberFormat="1" applyFont="1" applyBorder="1">
      <alignment vertical="center"/>
    </xf>
    <xf numFmtId="0" fontId="6" fillId="0" borderId="8" xfId="0" applyNumberFormat="1" applyFont="1" applyBorder="1">
      <alignment vertical="center"/>
    </xf>
    <xf numFmtId="0" fontId="6" fillId="0" borderId="9" xfId="0" applyNumberFormat="1" applyFont="1" applyBorder="1">
      <alignment vertical="center"/>
    </xf>
    <xf numFmtId="0" fontId="0" fillId="0" borderId="11" xfId="0" applyBorder="1">
      <alignment vertical="center"/>
    </xf>
    <xf numFmtId="0" fontId="0" fillId="0" borderId="11" xfId="0" applyNumberFormat="1" applyBorder="1">
      <alignment vertical="center"/>
    </xf>
    <xf numFmtId="176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2" xfId="0" applyNumberFormat="1" applyFont="1" applyBorder="1">
      <alignment vertical="center"/>
    </xf>
    <xf numFmtId="176" fontId="0" fillId="0" borderId="13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3" borderId="12" xfId="0" applyNumberFormat="1" applyFont="1" applyFill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4" xfId="0" applyNumberFormat="1" applyBorder="1">
      <alignment vertical="center"/>
    </xf>
    <xf numFmtId="22" fontId="0" fillId="0" borderId="16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6" fillId="0" borderId="14" xfId="0" applyFont="1" applyBorder="1">
      <alignment vertical="center"/>
    </xf>
    <xf numFmtId="0" fontId="6" fillId="0" borderId="15" xfId="0" applyFont="1" applyBorder="1">
      <alignment vertical="center"/>
    </xf>
    <xf numFmtId="0" fontId="6" fillId="0" borderId="17" xfId="0" applyFont="1" applyBorder="1">
      <alignment vertical="center"/>
    </xf>
    <xf numFmtId="0" fontId="8" fillId="4" borderId="12" xfId="0" applyNumberFormat="1" applyFont="1" applyFill="1" applyBorder="1">
      <alignment vertical="center"/>
    </xf>
    <xf numFmtId="0" fontId="0" fillId="0" borderId="11" xfId="0" applyFill="1" applyBorder="1">
      <alignment vertical="center"/>
    </xf>
    <xf numFmtId="0" fontId="0" fillId="3" borderId="11" xfId="0" applyFill="1" applyBorder="1">
      <alignment vertical="center"/>
    </xf>
    <xf numFmtId="176" fontId="0" fillId="3" borderId="13" xfId="0" applyNumberFormat="1" applyFill="1" applyBorder="1">
      <alignment vertical="center"/>
    </xf>
    <xf numFmtId="0" fontId="0" fillId="3" borderId="11" xfId="0" applyFill="1" applyBorder="1" applyAlignment="1">
      <alignment horizontal="center" vertical="center"/>
    </xf>
    <xf numFmtId="0" fontId="8" fillId="3" borderId="11" xfId="0" applyNumberFormat="1" applyFont="1" applyFill="1" applyBorder="1">
      <alignment vertical="center"/>
    </xf>
    <xf numFmtId="0" fontId="8" fillId="3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6" fontId="0" fillId="0" borderId="6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0" fontId="8" fillId="0" borderId="18" xfId="0" applyNumberFormat="1" applyFont="1" applyBorder="1">
      <alignment vertical="center"/>
    </xf>
    <xf numFmtId="0" fontId="8" fillId="0" borderId="19" xfId="0" applyNumberFormat="1" applyFont="1" applyBorder="1">
      <alignment vertical="center"/>
    </xf>
    <xf numFmtId="0" fontId="8" fillId="0" borderId="20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2" xfId="0" applyFont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9" fontId="6" fillId="0" borderId="7" xfId="0" applyNumberFormat="1" applyFont="1" applyBorder="1">
      <alignment vertical="center"/>
    </xf>
    <xf numFmtId="9" fontId="6" fillId="0" borderId="8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7" fontId="0" fillId="0" borderId="7" xfId="0" applyNumberFormat="1" applyFont="1" applyBorder="1">
      <alignment vertical="center"/>
    </xf>
    <xf numFmtId="177" fontId="0" fillId="0" borderId="8" xfId="0" applyNumberFormat="1" applyBorder="1">
      <alignment vertical="center"/>
    </xf>
    <xf numFmtId="177" fontId="0" fillId="0" borderId="9" xfId="0" applyNumberFormat="1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7" fontId="0" fillId="0" borderId="0" xfId="0" applyNumberForma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2" xfId="1" applyFont="1" applyBorder="1">
      <alignment vertical="center"/>
    </xf>
    <xf numFmtId="177" fontId="0" fillId="0" borderId="15" xfId="0" applyNumberFormat="1" applyBorder="1">
      <alignment vertical="center"/>
    </xf>
    <xf numFmtId="38" fontId="0" fillId="0" borderId="14" xfId="1" applyFont="1" applyBorder="1">
      <alignment vertical="center"/>
    </xf>
    <xf numFmtId="38" fontId="0" fillId="0" borderId="15" xfId="1" applyFont="1" applyBorder="1">
      <alignment vertical="center"/>
    </xf>
    <xf numFmtId="38" fontId="0" fillId="0" borderId="17" xfId="1" applyFont="1" applyBorder="1">
      <alignment vertical="center"/>
    </xf>
    <xf numFmtId="177" fontId="0" fillId="3" borderId="0" xfId="0" applyNumberFormat="1" applyFill="1" applyBorder="1">
      <alignment vertical="center"/>
    </xf>
    <xf numFmtId="38" fontId="0" fillId="3" borderId="11" xfId="1" applyFont="1" applyFill="1" applyBorder="1">
      <alignment vertical="center"/>
    </xf>
    <xf numFmtId="38" fontId="0" fillId="3" borderId="0" xfId="1" applyFont="1" applyFill="1" applyBorder="1">
      <alignment vertical="center"/>
    </xf>
    <xf numFmtId="38" fontId="0" fillId="3" borderId="12" xfId="1" applyFont="1" applyFill="1" applyBorder="1">
      <alignment vertical="center"/>
    </xf>
    <xf numFmtId="177" fontId="0" fillId="0" borderId="7" xfId="0" applyNumberFormat="1" applyFill="1" applyBorder="1">
      <alignment vertical="center"/>
    </xf>
    <xf numFmtId="177" fontId="0" fillId="0" borderId="8" xfId="0" applyNumberFormat="1" applyFill="1" applyBorder="1">
      <alignment vertical="center"/>
    </xf>
    <xf numFmtId="177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7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7" xfId="0" applyNumberFormat="1" applyBorder="1">
      <alignment vertical="center"/>
    </xf>
    <xf numFmtId="38" fontId="0" fillId="0" borderId="8" xfId="0" applyNumberFormat="1" applyBorder="1">
      <alignment vertical="center"/>
    </xf>
    <xf numFmtId="9" fontId="6" fillId="0" borderId="7" xfId="9" applyFont="1" applyBorder="1">
      <alignment vertical="center"/>
    </xf>
    <xf numFmtId="9" fontId="6" fillId="0" borderId="8" xfId="9" applyFont="1" applyBorder="1">
      <alignment vertical="center"/>
    </xf>
    <xf numFmtId="9" fontId="6" fillId="0" borderId="9" xfId="9" applyFont="1" applyBorder="1">
      <alignment vertical="center"/>
    </xf>
    <xf numFmtId="180" fontId="6" fillId="0" borderId="7" xfId="9" applyNumberFormat="1" applyFont="1" applyBorder="1">
      <alignment vertical="center"/>
    </xf>
    <xf numFmtId="180" fontId="6" fillId="0" borderId="10" xfId="9" applyNumberFormat="1" applyFont="1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15" xfId="0" applyBorder="1">
      <alignment vertical="center"/>
    </xf>
    <xf numFmtId="177" fontId="0" fillId="0" borderId="0" xfId="0" applyNumberFormat="1">
      <alignment vertical="center"/>
    </xf>
    <xf numFmtId="177" fontId="10" fillId="0" borderId="0" xfId="0" applyNumberFormat="1">
      <alignment vertical="center"/>
    </xf>
    <xf numFmtId="176" fontId="10" fillId="0" borderId="0" xfId="0" applyNumberFormat="1">
      <alignment vertical="center"/>
    </xf>
    <xf numFmtId="38" fontId="0" fillId="0" borderId="9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20" xfId="0" applyBorder="1">
      <alignment vertical="center"/>
    </xf>
    <xf numFmtId="9" fontId="6" fillId="0" borderId="0" xfId="0" applyNumberFormat="1" applyFont="1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477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86500335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482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87389970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485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87917655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487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882415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>
    <xdr:from>
      <xdr:col>1</xdr:col>
      <xdr:colOff>23495</xdr:colOff>
      <xdr:row>1</xdr:row>
      <xdr:rowOff>97790</xdr:rowOff>
    </xdr:from>
    <xdr:to>
      <xdr:col>7</xdr:col>
      <xdr:colOff>384810</xdr:colOff>
      <xdr:row>38</xdr:row>
      <xdr:rowOff>88265</xdr:rowOff>
    </xdr:to>
    <xdr:pic>
      <xdr:nvPicPr>
        <xdr:cNvPr id="29" name="図形 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8320" y="278765"/>
          <a:ext cx="4009390" cy="66865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504825</xdr:colOff>
      <xdr:row>39</xdr:row>
      <xdr:rowOff>180975</xdr:rowOff>
    </xdr:from>
    <xdr:to>
      <xdr:col>7</xdr:col>
      <xdr:colOff>386080</xdr:colOff>
      <xdr:row>81</xdr:row>
      <xdr:rowOff>144780</xdr:rowOff>
    </xdr:to>
    <xdr:pic>
      <xdr:nvPicPr>
        <xdr:cNvPr id="30" name="図形 2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825" y="7239000"/>
          <a:ext cx="4034155" cy="756475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504825</xdr:colOff>
      <xdr:row>83</xdr:row>
      <xdr:rowOff>0</xdr:rowOff>
    </xdr:from>
    <xdr:to>
      <xdr:col>7</xdr:col>
      <xdr:colOff>429260</xdr:colOff>
      <xdr:row>119</xdr:row>
      <xdr:rowOff>67945</xdr:rowOff>
    </xdr:to>
    <xdr:pic>
      <xdr:nvPicPr>
        <xdr:cNvPr id="31" name="図形 3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4825" y="15020925"/>
          <a:ext cx="4077335" cy="658304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319405</xdr:colOff>
      <xdr:row>169</xdr:row>
      <xdr:rowOff>119380</xdr:rowOff>
    </xdr:to>
    <xdr:pic>
      <xdr:nvPicPr>
        <xdr:cNvPr id="25" name="図形 2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4825" y="21897975"/>
          <a:ext cx="7063105" cy="880618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3</xdr:col>
      <xdr:colOff>571500</xdr:colOff>
      <xdr:row>201</xdr:row>
      <xdr:rowOff>0</xdr:rowOff>
    </xdr:to>
    <xdr:pic>
      <xdr:nvPicPr>
        <xdr:cNvPr id="26" name="図形 2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4825" y="31127700"/>
          <a:ext cx="1743075" cy="52482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5</xdr:col>
      <xdr:colOff>66675</xdr:colOff>
      <xdr:row>172</xdr:row>
      <xdr:rowOff>0</xdr:rowOff>
    </xdr:from>
    <xdr:to>
      <xdr:col>10</xdr:col>
      <xdr:colOff>438150</xdr:colOff>
      <xdr:row>200</xdr:row>
      <xdr:rowOff>161925</xdr:rowOff>
    </xdr:to>
    <xdr:pic>
      <xdr:nvPicPr>
        <xdr:cNvPr id="27" name="図形 2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81325" y="31127700"/>
          <a:ext cx="3467100" cy="52292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6</xdr:col>
      <xdr:colOff>417195</xdr:colOff>
      <xdr:row>239</xdr:row>
      <xdr:rowOff>118110</xdr:rowOff>
    </xdr:to>
    <xdr:pic>
      <xdr:nvPicPr>
        <xdr:cNvPr id="28" name="図形 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4825" y="36737925"/>
          <a:ext cx="3446145" cy="66332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8</xdr:col>
      <xdr:colOff>0</xdr:colOff>
      <xdr:row>203</xdr:row>
      <xdr:rowOff>0</xdr:rowOff>
    </xdr:from>
    <xdr:to>
      <xdr:col>17</xdr:col>
      <xdr:colOff>438150</xdr:colOff>
      <xdr:row>225</xdr:row>
      <xdr:rowOff>85725</xdr:rowOff>
    </xdr:to>
    <xdr:pic>
      <xdr:nvPicPr>
        <xdr:cNvPr id="32" name="図形 3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72025" y="36737925"/>
          <a:ext cx="6010275" cy="40671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14</xdr:col>
      <xdr:colOff>552450</xdr:colOff>
      <xdr:row>270</xdr:row>
      <xdr:rowOff>133350</xdr:rowOff>
    </xdr:to>
    <xdr:pic>
      <xdr:nvPicPr>
        <xdr:cNvPr id="33" name="図形 3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04825" y="43795950"/>
          <a:ext cx="8534400" cy="5200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6</xdr:col>
      <xdr:colOff>285750</xdr:colOff>
      <xdr:row>296</xdr:row>
      <xdr:rowOff>85725</xdr:rowOff>
    </xdr:to>
    <xdr:pic>
      <xdr:nvPicPr>
        <xdr:cNvPr id="34" name="図形 3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04825" y="49768125"/>
          <a:ext cx="3314700" cy="388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9</xdr:col>
      <xdr:colOff>0</xdr:colOff>
      <xdr:row>275</xdr:row>
      <xdr:rowOff>0</xdr:rowOff>
    </xdr:from>
    <xdr:to>
      <xdr:col>12</xdr:col>
      <xdr:colOff>609600</xdr:colOff>
      <xdr:row>297</xdr:row>
      <xdr:rowOff>104775</xdr:rowOff>
    </xdr:to>
    <xdr:pic>
      <xdr:nvPicPr>
        <xdr:cNvPr id="35" name="図形 3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91150" y="49768125"/>
          <a:ext cx="2466975" cy="40862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14</xdr:col>
      <xdr:colOff>0</xdr:colOff>
      <xdr:row>274</xdr:row>
      <xdr:rowOff>0</xdr:rowOff>
    </xdr:from>
    <xdr:to>
      <xdr:col>23</xdr:col>
      <xdr:colOff>552450</xdr:colOff>
      <xdr:row>293</xdr:row>
      <xdr:rowOff>142875</xdr:rowOff>
    </xdr:to>
    <xdr:pic>
      <xdr:nvPicPr>
        <xdr:cNvPr id="36" name="図形 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486775" y="49587150"/>
          <a:ext cx="6124575" cy="35814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8</xdr:col>
      <xdr:colOff>466725</xdr:colOff>
      <xdr:row>329</xdr:row>
      <xdr:rowOff>95250</xdr:rowOff>
    </xdr:to>
    <xdr:pic>
      <xdr:nvPicPr>
        <xdr:cNvPr id="37" name="図形 3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04825" y="54292500"/>
          <a:ext cx="4733925" cy="5343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11</xdr:col>
      <xdr:colOff>0</xdr:colOff>
      <xdr:row>300</xdr:row>
      <xdr:rowOff>0</xdr:rowOff>
    </xdr:from>
    <xdr:to>
      <xdr:col>24</xdr:col>
      <xdr:colOff>209550</xdr:colOff>
      <xdr:row>323</xdr:row>
      <xdr:rowOff>161925</xdr:rowOff>
    </xdr:to>
    <xdr:pic>
      <xdr:nvPicPr>
        <xdr:cNvPr id="38" name="図形 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629400" y="54292500"/>
          <a:ext cx="8258175" cy="43243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16510</xdr:colOff>
      <xdr:row>333</xdr:row>
      <xdr:rowOff>0</xdr:rowOff>
    </xdr:from>
    <xdr:to>
      <xdr:col>6</xdr:col>
      <xdr:colOff>92710</xdr:colOff>
      <xdr:row>354</xdr:row>
      <xdr:rowOff>161925</xdr:rowOff>
    </xdr:to>
    <xdr:pic>
      <xdr:nvPicPr>
        <xdr:cNvPr id="39" name="図形 3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21335" y="60264675"/>
          <a:ext cx="3105150" cy="39624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11</xdr:col>
      <xdr:colOff>142875</xdr:colOff>
      <xdr:row>333</xdr:row>
      <xdr:rowOff>50165</xdr:rowOff>
    </xdr:from>
    <xdr:to>
      <xdr:col>16</xdr:col>
      <xdr:colOff>266700</xdr:colOff>
      <xdr:row>359</xdr:row>
      <xdr:rowOff>107315</xdr:rowOff>
    </xdr:to>
    <xdr:pic>
      <xdr:nvPicPr>
        <xdr:cNvPr id="40" name="図形 3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772275" y="60314840"/>
          <a:ext cx="3219450" cy="47625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5</xdr:col>
      <xdr:colOff>485775</xdr:colOff>
      <xdr:row>469</xdr:row>
      <xdr:rowOff>161925</xdr:rowOff>
    </xdr:to>
    <xdr:pic>
      <xdr:nvPicPr>
        <xdr:cNvPr id="41" name="図形 4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04825" y="79809975"/>
          <a:ext cx="2895600" cy="52292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11430</xdr:colOff>
      <xdr:row>475</xdr:row>
      <xdr:rowOff>154940</xdr:rowOff>
    </xdr:from>
    <xdr:to>
      <xdr:col>7</xdr:col>
      <xdr:colOff>30480</xdr:colOff>
      <xdr:row>506</xdr:row>
      <xdr:rowOff>116840</xdr:rowOff>
    </xdr:to>
    <xdr:pic>
      <xdr:nvPicPr>
        <xdr:cNvPr id="42" name="図形 4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16255" y="86118065"/>
          <a:ext cx="3667125" cy="55721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11430</xdr:colOff>
      <xdr:row>510</xdr:row>
      <xdr:rowOff>154940</xdr:rowOff>
    </xdr:from>
    <xdr:to>
      <xdr:col>6</xdr:col>
      <xdr:colOff>601980</xdr:colOff>
      <xdr:row>541</xdr:row>
      <xdr:rowOff>116840</xdr:rowOff>
    </xdr:to>
    <xdr:pic>
      <xdr:nvPicPr>
        <xdr:cNvPr id="43" name="図形 4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16255" y="92452190"/>
          <a:ext cx="3619500" cy="55721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11430</xdr:colOff>
      <xdr:row>543</xdr:row>
      <xdr:rowOff>154940</xdr:rowOff>
    </xdr:from>
    <xdr:to>
      <xdr:col>5</xdr:col>
      <xdr:colOff>497205</xdr:colOff>
      <xdr:row>574</xdr:row>
      <xdr:rowOff>40640</xdr:rowOff>
    </xdr:to>
    <xdr:pic>
      <xdr:nvPicPr>
        <xdr:cNvPr id="44" name="図形 4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16255" y="98424365"/>
          <a:ext cx="2895600" cy="54959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11430</xdr:colOff>
      <xdr:row>576</xdr:row>
      <xdr:rowOff>154940</xdr:rowOff>
    </xdr:from>
    <xdr:to>
      <xdr:col>5</xdr:col>
      <xdr:colOff>230505</xdr:colOff>
      <xdr:row>604</xdr:row>
      <xdr:rowOff>173990</xdr:rowOff>
    </xdr:to>
    <xdr:pic>
      <xdr:nvPicPr>
        <xdr:cNvPr id="45" name="図形 4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16255" y="104396540"/>
          <a:ext cx="2628900" cy="50863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11430</xdr:colOff>
      <xdr:row>607</xdr:row>
      <xdr:rowOff>154940</xdr:rowOff>
    </xdr:from>
    <xdr:to>
      <xdr:col>6</xdr:col>
      <xdr:colOff>392430</xdr:colOff>
      <xdr:row>637</xdr:row>
      <xdr:rowOff>21590</xdr:rowOff>
    </xdr:to>
    <xdr:pic>
      <xdr:nvPicPr>
        <xdr:cNvPr id="46" name="図形 4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16255" y="110006765"/>
          <a:ext cx="3409950" cy="52959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21</xdr:col>
      <xdr:colOff>161925</xdr:colOff>
      <xdr:row>679</xdr:row>
      <xdr:rowOff>133350</xdr:rowOff>
    </xdr:to>
    <xdr:pic>
      <xdr:nvPicPr>
        <xdr:cNvPr id="47" name="図形 4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04825" y="115824000"/>
          <a:ext cx="12477750" cy="71913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686</xdr:row>
      <xdr:rowOff>9525</xdr:rowOff>
    </xdr:from>
    <xdr:to>
      <xdr:col>13</xdr:col>
      <xdr:colOff>161925</xdr:colOff>
      <xdr:row>726</xdr:row>
      <xdr:rowOff>76200</xdr:rowOff>
    </xdr:to>
    <xdr:pic>
      <xdr:nvPicPr>
        <xdr:cNvPr id="48" name="図形 4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04825" y="124158375"/>
          <a:ext cx="7524750" cy="73056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730</xdr:row>
      <xdr:rowOff>142875</xdr:rowOff>
    </xdr:from>
    <xdr:to>
      <xdr:col>12</xdr:col>
      <xdr:colOff>476250</xdr:colOff>
      <xdr:row>770</xdr:row>
      <xdr:rowOff>114300</xdr:rowOff>
    </xdr:to>
    <xdr:pic>
      <xdr:nvPicPr>
        <xdr:cNvPr id="49" name="図形 4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04825" y="132254625"/>
          <a:ext cx="7219950" cy="72104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814</xdr:row>
      <xdr:rowOff>75565</xdr:rowOff>
    </xdr:from>
    <xdr:to>
      <xdr:col>12</xdr:col>
      <xdr:colOff>590550</xdr:colOff>
      <xdr:row>852</xdr:row>
      <xdr:rowOff>104140</xdr:rowOff>
    </xdr:to>
    <xdr:pic>
      <xdr:nvPicPr>
        <xdr:cNvPr id="50" name="図形 4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04825" y="147389215"/>
          <a:ext cx="7334250" cy="69056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772</xdr:row>
      <xdr:rowOff>173990</xdr:rowOff>
    </xdr:from>
    <xdr:to>
      <xdr:col>10</xdr:col>
      <xdr:colOff>352425</xdr:colOff>
      <xdr:row>813</xdr:row>
      <xdr:rowOff>12065</xdr:rowOff>
    </xdr:to>
    <xdr:pic>
      <xdr:nvPicPr>
        <xdr:cNvPr id="51" name="図形 5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04825" y="139886690"/>
          <a:ext cx="5857875" cy="72580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</xdr:col>
      <xdr:colOff>0</xdr:colOff>
      <xdr:row>857</xdr:row>
      <xdr:rowOff>31115</xdr:rowOff>
    </xdr:from>
    <xdr:to>
      <xdr:col>11</xdr:col>
      <xdr:colOff>561975</xdr:colOff>
      <xdr:row>896</xdr:row>
      <xdr:rowOff>173990</xdr:rowOff>
    </xdr:to>
    <xdr:pic>
      <xdr:nvPicPr>
        <xdr:cNvPr id="52" name="図形 5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04825" y="155126690"/>
          <a:ext cx="6686550" cy="72009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18</xdr:col>
      <xdr:colOff>0</xdr:colOff>
      <xdr:row>334</xdr:row>
      <xdr:rowOff>0</xdr:rowOff>
    </xdr:from>
    <xdr:to>
      <xdr:col>28</xdr:col>
      <xdr:colOff>514350</xdr:colOff>
      <xdr:row>364</xdr:row>
      <xdr:rowOff>161925</xdr:rowOff>
    </xdr:to>
    <xdr:pic>
      <xdr:nvPicPr>
        <xdr:cNvPr id="53" name="図形 5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0963275" y="60445650"/>
          <a:ext cx="6705600" cy="55911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9</xdr:col>
      <xdr:colOff>111760</xdr:colOff>
      <xdr:row>367</xdr:row>
      <xdr:rowOff>49530</xdr:rowOff>
    </xdr:from>
    <xdr:to>
      <xdr:col>16</xdr:col>
      <xdr:colOff>111760</xdr:colOff>
      <xdr:row>396</xdr:row>
      <xdr:rowOff>59055</xdr:rowOff>
    </xdr:to>
    <xdr:pic>
      <xdr:nvPicPr>
        <xdr:cNvPr id="54" name="図形 5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502910" y="66467355"/>
          <a:ext cx="4333875" cy="52578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500380</xdr:colOff>
      <xdr:row>367</xdr:row>
      <xdr:rowOff>74295</xdr:rowOff>
    </xdr:from>
    <xdr:to>
      <xdr:col>6</xdr:col>
      <xdr:colOff>243205</xdr:colOff>
      <xdr:row>397</xdr:row>
      <xdr:rowOff>112395</xdr:rowOff>
    </xdr:to>
    <xdr:pic>
      <xdr:nvPicPr>
        <xdr:cNvPr id="55" name="図形 5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00380" y="66492120"/>
          <a:ext cx="3276600" cy="54673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18</xdr:col>
      <xdr:colOff>0</xdr:colOff>
      <xdr:row>367</xdr:row>
      <xdr:rowOff>0</xdr:rowOff>
    </xdr:from>
    <xdr:to>
      <xdr:col>25</xdr:col>
      <xdr:colOff>95250</xdr:colOff>
      <xdr:row>397</xdr:row>
      <xdr:rowOff>38100</xdr:rowOff>
    </xdr:to>
    <xdr:pic>
      <xdr:nvPicPr>
        <xdr:cNvPr id="57" name="図形 5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963275" y="66417825"/>
          <a:ext cx="4429125" cy="54673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476250</xdr:colOff>
      <xdr:row>403</xdr:row>
      <xdr:rowOff>144145</xdr:rowOff>
    </xdr:from>
    <xdr:to>
      <xdr:col>12</xdr:col>
      <xdr:colOff>95250</xdr:colOff>
      <xdr:row>431</xdr:row>
      <xdr:rowOff>125095</xdr:rowOff>
    </xdr:to>
    <xdr:pic>
      <xdr:nvPicPr>
        <xdr:cNvPr id="56" name="図形 5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76250" y="73077070"/>
          <a:ext cx="6867525" cy="50482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13</xdr:col>
      <xdr:colOff>0</xdr:colOff>
      <xdr:row>404</xdr:row>
      <xdr:rowOff>0</xdr:rowOff>
    </xdr:from>
    <xdr:to>
      <xdr:col>17</xdr:col>
      <xdr:colOff>190500</xdr:colOff>
      <xdr:row>434</xdr:row>
      <xdr:rowOff>161925</xdr:rowOff>
    </xdr:to>
    <xdr:pic>
      <xdr:nvPicPr>
        <xdr:cNvPr id="59" name="図形 58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867650" y="73113900"/>
          <a:ext cx="2667000" cy="55911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18</xdr:col>
      <xdr:colOff>0</xdr:colOff>
      <xdr:row>404</xdr:row>
      <xdr:rowOff>0</xdr:rowOff>
    </xdr:from>
    <xdr:to>
      <xdr:col>27</xdr:col>
      <xdr:colOff>561975</xdr:colOff>
      <xdr:row>434</xdr:row>
      <xdr:rowOff>95250</xdr:rowOff>
    </xdr:to>
    <xdr:pic>
      <xdr:nvPicPr>
        <xdr:cNvPr id="60" name="図形 59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0963275" y="73113900"/>
          <a:ext cx="6134100" cy="55245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S65"/>
  <sheetViews>
    <sheetView tabSelected="1" workbookViewId="0">
      <pane xSplit="1" ySplit="9" topLeftCell="B26" activePane="bottomRight" state="frozen"/>
      <selection/>
      <selection pane="topRight"/>
      <selection pane="bottomLeft"/>
      <selection pane="bottomRight" activeCell="D14" sqref="D14"/>
    </sheetView>
  </sheetViews>
  <sheetFormatPr defaultColWidth="9" defaultRowHeight="18.75"/>
  <cols>
    <col min="1" max="1" width="4.875" customWidth="1"/>
    <col min="2" max="2" width="8.875" customWidth="1"/>
    <col min="3" max="3" width="9" customWidth="1"/>
    <col min="4" max="4" width="15.625" customWidth="1"/>
    <col min="5" max="5" width="10.625" customWidth="1"/>
    <col min="6" max="8" width="8.25" customWidth="1"/>
    <col min="9" max="9" width="9.875" customWidth="1"/>
    <col min="12" max="17" width="7.75" customWidth="1"/>
    <col min="18" max="18" width="32.5" customWidth="1"/>
    <col min="19" max="19" width="11.25" hidden="1" customWidth="1"/>
  </cols>
  <sheetData>
    <row r="1" spans="1:5">
      <c r="A1" s="17" t="s">
        <v>0</v>
      </c>
      <c r="B1" s="17"/>
      <c r="C1" s="17"/>
      <c r="E1" t="s">
        <v>1</v>
      </c>
    </row>
    <row r="2" spans="1:5">
      <c r="A2" s="17" t="s">
        <v>2</v>
      </c>
      <c r="B2" s="17"/>
      <c r="C2" s="17"/>
      <c r="E2" t="s">
        <v>3</v>
      </c>
    </row>
    <row r="3" spans="1:5">
      <c r="A3" s="17" t="s">
        <v>4</v>
      </c>
      <c r="B3" s="17"/>
      <c r="C3" s="17"/>
      <c r="E3" s="18">
        <v>100000</v>
      </c>
    </row>
    <row r="4" spans="1:5">
      <c r="A4" s="17" t="s">
        <v>5</v>
      </c>
      <c r="B4" s="17"/>
      <c r="C4" s="17"/>
      <c r="E4" s="18" t="s">
        <v>6</v>
      </c>
    </row>
    <row r="5" spans="1:5">
      <c r="A5" s="17"/>
      <c r="B5" s="17"/>
      <c r="C5" s="17"/>
      <c r="E5" s="18" t="s">
        <v>7</v>
      </c>
    </row>
    <row r="6" spans="1:5">
      <c r="A6" s="17" t="s">
        <v>8</v>
      </c>
      <c r="B6" s="17"/>
      <c r="C6" s="17"/>
      <c r="E6" s="18" t="s">
        <v>9</v>
      </c>
    </row>
    <row r="7" ht="19.5" spans="1:18">
      <c r="A7" s="19" t="s">
        <v>10</v>
      </c>
      <c r="B7" s="19"/>
      <c r="C7" s="19"/>
      <c r="D7" s="19" t="s">
        <v>11</v>
      </c>
      <c r="E7" s="19" t="s">
        <v>11</v>
      </c>
      <c r="F7" s="20" t="s">
        <v>12</v>
      </c>
      <c r="G7" s="21"/>
      <c r="H7" s="22"/>
      <c r="I7" s="71" t="s">
        <v>13</v>
      </c>
      <c r="J7" s="72"/>
      <c r="K7" s="76"/>
      <c r="L7" s="71" t="s">
        <v>14</v>
      </c>
      <c r="M7" s="72"/>
      <c r="N7" s="76"/>
      <c r="O7" s="71" t="s">
        <v>15</v>
      </c>
      <c r="P7" s="72"/>
      <c r="Q7" s="76"/>
      <c r="R7" s="113" t="s">
        <v>16</v>
      </c>
    </row>
    <row r="8" spans="1:17">
      <c r="A8" s="23"/>
      <c r="B8" s="23"/>
      <c r="C8" s="23"/>
      <c r="D8" s="23" t="s">
        <v>17</v>
      </c>
      <c r="E8" s="24" t="s">
        <v>18</v>
      </c>
      <c r="F8" s="25">
        <v>1.27</v>
      </c>
      <c r="G8" s="26">
        <v>1.5</v>
      </c>
      <c r="H8" s="27">
        <v>2</v>
      </c>
      <c r="I8" s="25">
        <v>1.27</v>
      </c>
      <c r="J8" s="26">
        <v>1.5</v>
      </c>
      <c r="K8" s="27">
        <v>2</v>
      </c>
      <c r="L8" s="25">
        <v>1.27</v>
      </c>
      <c r="M8" s="26">
        <v>1.5</v>
      </c>
      <c r="N8" s="27">
        <v>2</v>
      </c>
      <c r="O8" s="25">
        <v>1.27</v>
      </c>
      <c r="P8" s="26">
        <v>1.5</v>
      </c>
      <c r="Q8" s="27">
        <v>2</v>
      </c>
    </row>
    <row r="9" spans="1:17">
      <c r="A9" s="28" t="s">
        <v>19</v>
      </c>
      <c r="B9" s="28"/>
      <c r="C9" s="28"/>
      <c r="D9" s="29"/>
      <c r="E9" s="30"/>
      <c r="F9" s="31"/>
      <c r="G9" s="32"/>
      <c r="H9" s="33"/>
      <c r="I9" s="77">
        <f>E3</f>
        <v>100000</v>
      </c>
      <c r="J9" s="78">
        <f>E3</f>
        <v>100000</v>
      </c>
      <c r="K9" s="79">
        <f>E3</f>
        <v>100000</v>
      </c>
      <c r="L9" s="80" t="s">
        <v>14</v>
      </c>
      <c r="M9" s="81"/>
      <c r="N9" s="82"/>
      <c r="O9" s="80"/>
      <c r="P9" s="81"/>
      <c r="Q9" s="82"/>
    </row>
    <row r="10" spans="1:19">
      <c r="A10" s="34">
        <v>1</v>
      </c>
      <c r="B10" t="s">
        <v>1</v>
      </c>
      <c r="C10" s="35" t="s">
        <v>3</v>
      </c>
      <c r="D10" s="36">
        <v>44125</v>
      </c>
      <c r="E10" s="37">
        <v>2</v>
      </c>
      <c r="F10" s="38">
        <v>1.27</v>
      </c>
      <c r="G10" s="39">
        <v>1.5</v>
      </c>
      <c r="H10" s="40">
        <v>2</v>
      </c>
      <c r="I10" s="83">
        <f>IF(F10="","",I9+O10)</f>
        <v>103810</v>
      </c>
      <c r="J10" s="83">
        <f t="shared" ref="J10" si="0">IF(G10="","",J9+P10)</f>
        <v>104500</v>
      </c>
      <c r="K10" s="83">
        <f t="shared" ref="K10" si="1">IF(H10="","",K9+Q10)</f>
        <v>106000</v>
      </c>
      <c r="L10" s="84">
        <f t="shared" ref="L10:N10" si="2">IF(I9="","",I9*0.03)</f>
        <v>3000</v>
      </c>
      <c r="M10" s="85">
        <f t="shared" si="2"/>
        <v>3000</v>
      </c>
      <c r="N10" s="86">
        <f t="shared" si="2"/>
        <v>3000</v>
      </c>
      <c r="O10" s="84">
        <f t="shared" ref="O10:Q10" si="3">IF(F10="","",L10*F10)</f>
        <v>3810</v>
      </c>
      <c r="P10" s="85">
        <f t="shared" si="3"/>
        <v>4500</v>
      </c>
      <c r="Q10" s="86">
        <f t="shared" si="3"/>
        <v>6000</v>
      </c>
      <c r="R10" s="114" t="s">
        <v>20</v>
      </c>
      <c r="S10" s="114"/>
    </row>
    <row r="11" spans="1:19">
      <c r="A11" s="34">
        <v>2</v>
      </c>
      <c r="B11" t="s">
        <v>1</v>
      </c>
      <c r="C11" s="35" t="s">
        <v>3</v>
      </c>
      <c r="D11" s="41">
        <v>44140</v>
      </c>
      <c r="E11" s="42">
        <v>2</v>
      </c>
      <c r="F11" s="38">
        <v>1.27</v>
      </c>
      <c r="G11" s="39">
        <v>1.5</v>
      </c>
      <c r="H11" s="40">
        <v>2</v>
      </c>
      <c r="I11" s="83">
        <f t="shared" ref="I11:I44" si="4">IF(F11="","",I10+O11)</f>
        <v>107765.161</v>
      </c>
      <c r="J11" s="83">
        <f t="shared" ref="J11:J43" si="5">IF(G11="","",J10+P11)</f>
        <v>109202.5</v>
      </c>
      <c r="K11" s="83">
        <f t="shared" ref="K11:K43" si="6">IF(H11="","",K10+Q11)</f>
        <v>112360</v>
      </c>
      <c r="L11" s="87">
        <f t="shared" ref="L11:L13" si="7">IF(I10="","",I10*0.03)</f>
        <v>3114.3</v>
      </c>
      <c r="M11" s="88">
        <f t="shared" ref="M11:M13" si="8">IF(J10="","",J10*0.03)</f>
        <v>3135</v>
      </c>
      <c r="N11" s="89">
        <f t="shared" ref="N11:N13" si="9">IF(K10="","",K10*0.03)</f>
        <v>3180</v>
      </c>
      <c r="O11" s="87">
        <f t="shared" ref="O11:O13" si="10">IF(F11="","",L11*F11)</f>
        <v>3955.161</v>
      </c>
      <c r="P11" s="88">
        <f t="shared" ref="P11:P13" si="11">IF(G11="","",M11*G11)</f>
        <v>4702.5</v>
      </c>
      <c r="Q11" s="89">
        <f t="shared" ref="Q11:Q13" si="12">IF(H11="","",N11*H11)</f>
        <v>6360</v>
      </c>
      <c r="R11" s="114" t="s">
        <v>20</v>
      </c>
      <c r="S11" s="114"/>
    </row>
    <row r="12" spans="1:19">
      <c r="A12" s="34">
        <v>3</v>
      </c>
      <c r="B12" t="s">
        <v>1</v>
      </c>
      <c r="C12" s="35" t="s">
        <v>3</v>
      </c>
      <c r="D12" s="41">
        <v>44088</v>
      </c>
      <c r="E12" s="42">
        <v>2</v>
      </c>
      <c r="F12" s="38">
        <v>1.27</v>
      </c>
      <c r="G12" s="39">
        <v>1.5</v>
      </c>
      <c r="H12" s="43">
        <v>2</v>
      </c>
      <c r="I12" s="83">
        <f t="shared" si="4"/>
        <v>111871.0136341</v>
      </c>
      <c r="J12" s="83">
        <f t="shared" si="5"/>
        <v>114116.6125</v>
      </c>
      <c r="K12" s="83">
        <f t="shared" si="6"/>
        <v>119101.6</v>
      </c>
      <c r="L12" s="87">
        <f t="shared" si="7"/>
        <v>3232.95483</v>
      </c>
      <c r="M12" s="88">
        <f t="shared" si="8"/>
        <v>3276.075</v>
      </c>
      <c r="N12" s="89">
        <f t="shared" si="9"/>
        <v>3370.8</v>
      </c>
      <c r="O12" s="87">
        <f t="shared" si="10"/>
        <v>4105.8526341</v>
      </c>
      <c r="P12" s="88">
        <f t="shared" si="11"/>
        <v>4914.1125</v>
      </c>
      <c r="Q12" s="89">
        <f t="shared" si="12"/>
        <v>6741.6</v>
      </c>
      <c r="R12" s="114" t="s">
        <v>20</v>
      </c>
      <c r="S12" s="114"/>
    </row>
    <row r="13" spans="1:19">
      <c r="A13" s="44">
        <v>4</v>
      </c>
      <c r="B13" s="45" t="s">
        <v>21</v>
      </c>
      <c r="C13" s="46" t="s">
        <v>22</v>
      </c>
      <c r="D13" s="47">
        <v>44175.5833333333</v>
      </c>
      <c r="E13" s="48">
        <v>2</v>
      </c>
      <c r="F13" s="49">
        <v>1.27</v>
      </c>
      <c r="G13" s="50">
        <v>1.5</v>
      </c>
      <c r="H13" s="51">
        <v>2</v>
      </c>
      <c r="I13" s="90">
        <f t="shared" si="4"/>
        <v>116133.299253559</v>
      </c>
      <c r="J13" s="90">
        <f t="shared" si="5"/>
        <v>119251.8600625</v>
      </c>
      <c r="K13" s="90">
        <f t="shared" si="6"/>
        <v>126247.696</v>
      </c>
      <c r="L13" s="91">
        <f t="shared" si="7"/>
        <v>3356.130409023</v>
      </c>
      <c r="M13" s="92">
        <f t="shared" si="8"/>
        <v>3423.498375</v>
      </c>
      <c r="N13" s="93">
        <f t="shared" si="9"/>
        <v>3573.048</v>
      </c>
      <c r="O13" s="91">
        <f t="shared" si="10"/>
        <v>4262.28561945921</v>
      </c>
      <c r="P13" s="92">
        <f t="shared" si="11"/>
        <v>5135.2475625</v>
      </c>
      <c r="Q13" s="93">
        <f t="shared" si="12"/>
        <v>7146.096</v>
      </c>
      <c r="R13" s="90" t="s">
        <v>20</v>
      </c>
      <c r="S13" s="114"/>
    </row>
    <row r="14" spans="1:19">
      <c r="A14" s="34">
        <v>5</v>
      </c>
      <c r="B14" t="s">
        <v>23</v>
      </c>
      <c r="C14" s="35" t="s">
        <v>3</v>
      </c>
      <c r="D14" s="41">
        <v>44096</v>
      </c>
      <c r="E14" s="42">
        <v>2</v>
      </c>
      <c r="F14" s="38">
        <v>1.27</v>
      </c>
      <c r="G14" s="39">
        <v>1.5</v>
      </c>
      <c r="H14" s="40">
        <v>2</v>
      </c>
      <c r="I14" s="83">
        <f t="shared" si="4"/>
        <v>120557.97795512</v>
      </c>
      <c r="J14" s="83">
        <f t="shared" si="5"/>
        <v>124618.193765312</v>
      </c>
      <c r="K14" s="83">
        <f t="shared" si="6"/>
        <v>133822.55776</v>
      </c>
      <c r="L14" s="87">
        <f t="shared" ref="L14:L59" si="13">IF(I13="","",I13*0.03)</f>
        <v>3483.99897760678</v>
      </c>
      <c r="M14" s="88">
        <f t="shared" ref="M14:M59" si="14">IF(J13="","",J13*0.03)</f>
        <v>3577.555801875</v>
      </c>
      <c r="N14" s="89">
        <f t="shared" ref="N14:N59" si="15">IF(K13="","",K13*0.03)</f>
        <v>3787.43088</v>
      </c>
      <c r="O14" s="87">
        <f t="shared" ref="O14:O59" si="16">IF(F14="","",L14*F14)</f>
        <v>4424.67870156061</v>
      </c>
      <c r="P14" s="88">
        <f t="shared" ref="P14:P59" si="17">IF(G14="","",M14*G14)</f>
        <v>5366.3337028125</v>
      </c>
      <c r="Q14" s="89">
        <f t="shared" ref="Q14:Q59" si="18">IF(H14="","",N14*H14)</f>
        <v>7574.86176</v>
      </c>
      <c r="R14" s="114" t="s">
        <v>24</v>
      </c>
      <c r="S14" s="115"/>
    </row>
    <row r="15" spans="1:19">
      <c r="A15" s="34">
        <v>6</v>
      </c>
      <c r="B15" t="s">
        <v>23</v>
      </c>
      <c r="C15" s="35" t="s">
        <v>3</v>
      </c>
      <c r="D15" s="41">
        <v>44155</v>
      </c>
      <c r="E15" s="42">
        <v>1</v>
      </c>
      <c r="F15" s="38">
        <v>1.27</v>
      </c>
      <c r="G15" s="39">
        <v>1.5</v>
      </c>
      <c r="H15" s="43">
        <v>2</v>
      </c>
      <c r="I15" s="83">
        <f t="shared" si="4"/>
        <v>125151.23691521</v>
      </c>
      <c r="J15" s="83">
        <f t="shared" si="5"/>
        <v>130226.012484752</v>
      </c>
      <c r="K15" s="83">
        <f t="shared" si="6"/>
        <v>141851.9112256</v>
      </c>
      <c r="L15" s="87">
        <f t="shared" si="13"/>
        <v>3616.73933865359</v>
      </c>
      <c r="M15" s="88">
        <f t="shared" si="14"/>
        <v>3738.54581295937</v>
      </c>
      <c r="N15" s="89">
        <f t="shared" si="15"/>
        <v>4014.6767328</v>
      </c>
      <c r="O15" s="87">
        <f t="shared" si="16"/>
        <v>4593.25896009006</v>
      </c>
      <c r="P15" s="88">
        <f t="shared" si="17"/>
        <v>5607.81871943906</v>
      </c>
      <c r="Q15" s="89">
        <f t="shared" si="18"/>
        <v>8029.3534656</v>
      </c>
      <c r="R15" s="114" t="s">
        <v>24</v>
      </c>
      <c r="S15" s="115"/>
    </row>
    <row r="16" spans="1:19">
      <c r="A16" s="34">
        <v>7</v>
      </c>
      <c r="B16" s="34" t="s">
        <v>25</v>
      </c>
      <c r="C16" s="35" t="s">
        <v>22</v>
      </c>
      <c r="D16" s="41">
        <v>40375</v>
      </c>
      <c r="E16" s="42">
        <v>1</v>
      </c>
      <c r="F16" s="38">
        <v>1.27</v>
      </c>
      <c r="G16" s="39">
        <v>1.5</v>
      </c>
      <c r="H16" s="40">
        <v>2</v>
      </c>
      <c r="I16" s="83">
        <f t="shared" si="4"/>
        <v>129919.499041679</v>
      </c>
      <c r="J16" s="83">
        <f t="shared" si="5"/>
        <v>136086.183046565</v>
      </c>
      <c r="K16" s="83">
        <f t="shared" si="6"/>
        <v>150363.025899136</v>
      </c>
      <c r="L16" s="87">
        <f t="shared" si="13"/>
        <v>3754.53710745629</v>
      </c>
      <c r="M16" s="88">
        <f t="shared" si="14"/>
        <v>3906.78037454255</v>
      </c>
      <c r="N16" s="89">
        <f t="shared" si="15"/>
        <v>4255.557336768</v>
      </c>
      <c r="O16" s="87">
        <f t="shared" si="16"/>
        <v>4768.26212646949</v>
      </c>
      <c r="P16" s="88">
        <f t="shared" si="17"/>
        <v>5860.17056181382</v>
      </c>
      <c r="Q16" s="89">
        <f t="shared" si="18"/>
        <v>8511.114673536</v>
      </c>
      <c r="R16" s="114" t="s">
        <v>24</v>
      </c>
      <c r="S16" s="115"/>
    </row>
    <row r="17" spans="1:19">
      <c r="A17" s="34">
        <v>8</v>
      </c>
      <c r="B17" t="s">
        <v>26</v>
      </c>
      <c r="C17" s="35" t="s">
        <v>22</v>
      </c>
      <c r="D17" s="41">
        <v>43209.625</v>
      </c>
      <c r="E17" s="42">
        <v>2</v>
      </c>
      <c r="F17" s="38">
        <v>1.27</v>
      </c>
      <c r="G17" s="39">
        <v>1.5</v>
      </c>
      <c r="H17" s="40">
        <v>2</v>
      </c>
      <c r="I17" s="83">
        <f t="shared" si="4"/>
        <v>134869.431955167</v>
      </c>
      <c r="J17" s="83">
        <f t="shared" si="5"/>
        <v>142210.061283661</v>
      </c>
      <c r="K17" s="83">
        <f t="shared" si="6"/>
        <v>159384.807453084</v>
      </c>
      <c r="L17" s="87">
        <f t="shared" si="13"/>
        <v>3897.58497125037</v>
      </c>
      <c r="M17" s="88">
        <f t="shared" si="14"/>
        <v>4082.58549139696</v>
      </c>
      <c r="N17" s="89">
        <f t="shared" si="15"/>
        <v>4510.89077697408</v>
      </c>
      <c r="O17" s="87">
        <f t="shared" si="16"/>
        <v>4949.93291348798</v>
      </c>
      <c r="P17" s="88">
        <f t="shared" si="17"/>
        <v>6123.87823709544</v>
      </c>
      <c r="Q17" s="89">
        <f t="shared" si="18"/>
        <v>9021.78155394816</v>
      </c>
      <c r="R17" s="114" t="s">
        <v>24</v>
      </c>
      <c r="S17" s="115"/>
    </row>
    <row r="18" spans="1:19">
      <c r="A18" s="34">
        <v>9</v>
      </c>
      <c r="B18" t="s">
        <v>26</v>
      </c>
      <c r="C18" s="35" t="s">
        <v>22</v>
      </c>
      <c r="D18" s="41">
        <v>43215.6666666667</v>
      </c>
      <c r="E18" s="42">
        <v>2</v>
      </c>
      <c r="F18" s="38">
        <v>1.27</v>
      </c>
      <c r="G18" s="39">
        <v>1.5</v>
      </c>
      <c r="H18" s="40">
        <v>2</v>
      </c>
      <c r="I18" s="83">
        <f t="shared" si="4"/>
        <v>140007.957312659</v>
      </c>
      <c r="J18" s="83">
        <f t="shared" si="5"/>
        <v>148609.514041426</v>
      </c>
      <c r="K18" s="83">
        <f t="shared" si="6"/>
        <v>168947.895900269</v>
      </c>
      <c r="L18" s="87">
        <f t="shared" si="13"/>
        <v>4046.08295865501</v>
      </c>
      <c r="M18" s="88">
        <f t="shared" si="14"/>
        <v>4266.30183850982</v>
      </c>
      <c r="N18" s="89">
        <f t="shared" si="15"/>
        <v>4781.54422359252</v>
      </c>
      <c r="O18" s="87">
        <f t="shared" si="16"/>
        <v>5138.52535749187</v>
      </c>
      <c r="P18" s="88">
        <f t="shared" si="17"/>
        <v>6399.45275776474</v>
      </c>
      <c r="Q18" s="89">
        <f t="shared" si="18"/>
        <v>9563.08844718505</v>
      </c>
      <c r="R18" s="114" t="s">
        <v>24</v>
      </c>
      <c r="S18" s="115"/>
    </row>
    <row r="19" spans="1:19">
      <c r="A19" s="34">
        <v>10</v>
      </c>
      <c r="B19" t="s">
        <v>26</v>
      </c>
      <c r="C19" s="35" t="s">
        <v>22</v>
      </c>
      <c r="D19" s="41">
        <v>43202.3333333333</v>
      </c>
      <c r="E19" s="42">
        <v>2</v>
      </c>
      <c r="F19" s="38">
        <v>1.27</v>
      </c>
      <c r="G19" s="39">
        <v>1.5</v>
      </c>
      <c r="H19" s="52">
        <v>2</v>
      </c>
      <c r="I19" s="83">
        <f t="shared" si="4"/>
        <v>145342.260486271</v>
      </c>
      <c r="J19" s="83">
        <f t="shared" si="5"/>
        <v>155296.94217329</v>
      </c>
      <c r="K19" s="83">
        <f t="shared" si="6"/>
        <v>179084.769654285</v>
      </c>
      <c r="L19" s="87">
        <f t="shared" si="13"/>
        <v>4200.23871937977</v>
      </c>
      <c r="M19" s="88">
        <f t="shared" si="14"/>
        <v>4458.28542124277</v>
      </c>
      <c r="N19" s="89">
        <f t="shared" si="15"/>
        <v>5068.43687700808</v>
      </c>
      <c r="O19" s="87">
        <f t="shared" si="16"/>
        <v>5334.30317361231</v>
      </c>
      <c r="P19" s="88">
        <f t="shared" si="17"/>
        <v>6687.42813186415</v>
      </c>
      <c r="Q19" s="89">
        <f t="shared" si="18"/>
        <v>10136.8737540162</v>
      </c>
      <c r="R19" s="114" t="s">
        <v>24</v>
      </c>
      <c r="S19" s="115"/>
    </row>
    <row r="20" spans="1:19">
      <c r="A20" s="34">
        <v>11</v>
      </c>
      <c r="B20" t="s">
        <v>26</v>
      </c>
      <c r="C20" s="35" t="s">
        <v>22</v>
      </c>
      <c r="D20" s="41">
        <v>43200.375</v>
      </c>
      <c r="E20" s="42">
        <v>1</v>
      </c>
      <c r="F20" s="38">
        <v>1.27</v>
      </c>
      <c r="G20" s="39">
        <v>1.5</v>
      </c>
      <c r="H20" s="52">
        <v>2</v>
      </c>
      <c r="I20" s="83">
        <f t="shared" si="4"/>
        <v>150879.800610798</v>
      </c>
      <c r="J20" s="83">
        <f t="shared" si="5"/>
        <v>162285.304571088</v>
      </c>
      <c r="K20" s="83">
        <f t="shared" si="6"/>
        <v>189829.855833542</v>
      </c>
      <c r="L20" s="87">
        <f t="shared" si="13"/>
        <v>4360.26781458814</v>
      </c>
      <c r="M20" s="88">
        <f t="shared" si="14"/>
        <v>4658.90826519869</v>
      </c>
      <c r="N20" s="89">
        <f t="shared" si="15"/>
        <v>5372.54308962856</v>
      </c>
      <c r="O20" s="87">
        <f t="shared" si="16"/>
        <v>5537.54012452694</v>
      </c>
      <c r="P20" s="88">
        <f t="shared" si="17"/>
        <v>6988.36239779803</v>
      </c>
      <c r="Q20" s="89">
        <f t="shared" si="18"/>
        <v>10745.0861792571</v>
      </c>
      <c r="R20" s="114" t="s">
        <v>24</v>
      </c>
      <c r="S20" s="115"/>
    </row>
    <row r="21" spans="1:19">
      <c r="A21" s="34">
        <v>12</v>
      </c>
      <c r="B21" t="s">
        <v>26</v>
      </c>
      <c r="C21" s="35" t="s">
        <v>22</v>
      </c>
      <c r="D21" s="41">
        <v>43199.3333333333</v>
      </c>
      <c r="E21" s="42">
        <v>1</v>
      </c>
      <c r="F21" s="38">
        <v>1.27</v>
      </c>
      <c r="G21" s="39">
        <v>1.5</v>
      </c>
      <c r="H21" s="52">
        <v>2</v>
      </c>
      <c r="I21" s="83">
        <f t="shared" si="4"/>
        <v>156628.32101407</v>
      </c>
      <c r="J21" s="83">
        <f t="shared" si="5"/>
        <v>169588.143276787</v>
      </c>
      <c r="K21" s="83">
        <f t="shared" si="6"/>
        <v>201219.647183555</v>
      </c>
      <c r="L21" s="87">
        <f t="shared" si="13"/>
        <v>4526.39401832395</v>
      </c>
      <c r="M21" s="88">
        <f t="shared" si="14"/>
        <v>4868.55913713263</v>
      </c>
      <c r="N21" s="89">
        <f t="shared" si="15"/>
        <v>5694.89567500627</v>
      </c>
      <c r="O21" s="87">
        <f t="shared" si="16"/>
        <v>5748.52040327141</v>
      </c>
      <c r="P21" s="88">
        <f t="shared" si="17"/>
        <v>7302.83870569895</v>
      </c>
      <c r="Q21" s="89">
        <f t="shared" si="18"/>
        <v>11389.7913500125</v>
      </c>
      <c r="R21" s="114" t="s">
        <v>24</v>
      </c>
      <c r="S21" s="115"/>
    </row>
    <row r="22" spans="1:19">
      <c r="A22" s="34">
        <v>13</v>
      </c>
      <c r="B22" t="s">
        <v>26</v>
      </c>
      <c r="C22" s="35" t="s">
        <v>22</v>
      </c>
      <c r="D22" s="41">
        <v>43196.3333333333</v>
      </c>
      <c r="E22" s="42">
        <v>1</v>
      </c>
      <c r="F22" s="38">
        <v>1.27</v>
      </c>
      <c r="G22" s="39">
        <v>1.5</v>
      </c>
      <c r="H22" s="52">
        <v>2</v>
      </c>
      <c r="I22" s="83">
        <f t="shared" si="4"/>
        <v>162595.860044706</v>
      </c>
      <c r="J22" s="83">
        <f t="shared" si="5"/>
        <v>177219.609724242</v>
      </c>
      <c r="K22" s="83">
        <f t="shared" si="6"/>
        <v>213292.826014568</v>
      </c>
      <c r="L22" s="87">
        <f t="shared" si="13"/>
        <v>4698.84963042209</v>
      </c>
      <c r="M22" s="88">
        <f t="shared" si="14"/>
        <v>5087.6442983036</v>
      </c>
      <c r="N22" s="89">
        <f t="shared" si="15"/>
        <v>6036.58941550665</v>
      </c>
      <c r="O22" s="87">
        <f t="shared" si="16"/>
        <v>5967.53903063605</v>
      </c>
      <c r="P22" s="88">
        <f t="shared" si="17"/>
        <v>7631.4664474554</v>
      </c>
      <c r="Q22" s="89">
        <f t="shared" si="18"/>
        <v>12073.1788310133</v>
      </c>
      <c r="R22" s="114" t="s">
        <v>24</v>
      </c>
      <c r="S22" s="115"/>
    </row>
    <row r="23" spans="1:19">
      <c r="A23" s="34">
        <v>14</v>
      </c>
      <c r="B23" t="s">
        <v>26</v>
      </c>
      <c r="C23" s="35" t="s">
        <v>22</v>
      </c>
      <c r="D23" s="41">
        <v>43195.0416666667</v>
      </c>
      <c r="E23" s="42">
        <v>2</v>
      </c>
      <c r="F23" s="38">
        <v>1.27</v>
      </c>
      <c r="G23" s="39">
        <v>1.5</v>
      </c>
      <c r="H23" s="52">
        <v>2</v>
      </c>
      <c r="I23" s="83">
        <f t="shared" si="4"/>
        <v>168790.762312409</v>
      </c>
      <c r="J23" s="83">
        <f t="shared" si="5"/>
        <v>185194.492161833</v>
      </c>
      <c r="K23" s="83">
        <f t="shared" si="6"/>
        <v>226090.395575442</v>
      </c>
      <c r="L23" s="87">
        <f t="shared" si="13"/>
        <v>4877.87580134117</v>
      </c>
      <c r="M23" s="88">
        <f t="shared" si="14"/>
        <v>5316.58829172726</v>
      </c>
      <c r="N23" s="89">
        <f t="shared" si="15"/>
        <v>6398.78478043705</v>
      </c>
      <c r="O23" s="87">
        <f t="shared" si="16"/>
        <v>6194.90226770329</v>
      </c>
      <c r="P23" s="88">
        <f t="shared" si="17"/>
        <v>7974.88243759089</v>
      </c>
      <c r="Q23" s="89">
        <f t="shared" si="18"/>
        <v>12797.5695608741</v>
      </c>
      <c r="R23" s="114" t="s">
        <v>24</v>
      </c>
      <c r="S23" s="115"/>
    </row>
    <row r="24" spans="1:19">
      <c r="A24" s="53">
        <v>15</v>
      </c>
      <c r="B24" t="s">
        <v>26</v>
      </c>
      <c r="C24" s="35" t="s">
        <v>22</v>
      </c>
      <c r="D24" s="41">
        <v>43193.3333333333</v>
      </c>
      <c r="E24" s="42">
        <v>2</v>
      </c>
      <c r="F24" s="38">
        <v>1.27</v>
      </c>
      <c r="G24" s="39">
        <v>1.5</v>
      </c>
      <c r="H24" s="52">
        <v>2</v>
      </c>
      <c r="I24" s="83">
        <f t="shared" si="4"/>
        <v>175221.690356512</v>
      </c>
      <c r="J24" s="83">
        <f t="shared" si="5"/>
        <v>193528.244309115</v>
      </c>
      <c r="K24" s="83">
        <f t="shared" si="6"/>
        <v>239655.819309969</v>
      </c>
      <c r="L24" s="87">
        <f t="shared" si="13"/>
        <v>5063.72286937227</v>
      </c>
      <c r="M24" s="88">
        <f t="shared" si="14"/>
        <v>5555.83476485499</v>
      </c>
      <c r="N24" s="89">
        <f t="shared" si="15"/>
        <v>6782.71186726327</v>
      </c>
      <c r="O24" s="87">
        <f t="shared" si="16"/>
        <v>6430.92804410278</v>
      </c>
      <c r="P24" s="88">
        <f t="shared" si="17"/>
        <v>8333.75214728248</v>
      </c>
      <c r="Q24" s="89">
        <f t="shared" si="18"/>
        <v>13565.4237345265</v>
      </c>
      <c r="R24" s="114" t="s">
        <v>24</v>
      </c>
      <c r="S24" s="115"/>
    </row>
    <row r="25" spans="1:19">
      <c r="A25" s="53">
        <v>16</v>
      </c>
      <c r="B25" s="34" t="s">
        <v>1</v>
      </c>
      <c r="C25" s="35" t="s">
        <v>22</v>
      </c>
      <c r="D25" s="41">
        <v>43203.25</v>
      </c>
      <c r="E25" s="42">
        <v>1</v>
      </c>
      <c r="F25" s="38">
        <v>1.27</v>
      </c>
      <c r="G25" s="39">
        <v>1.5</v>
      </c>
      <c r="H25" s="52">
        <v>2</v>
      </c>
      <c r="I25" s="83">
        <f t="shared" si="4"/>
        <v>181897.636759095</v>
      </c>
      <c r="J25" s="83">
        <f t="shared" si="5"/>
        <v>202237.015303026</v>
      </c>
      <c r="K25" s="83">
        <f t="shared" si="6"/>
        <v>254035.168468567</v>
      </c>
      <c r="L25" s="87">
        <f t="shared" si="13"/>
        <v>5256.65071069535</v>
      </c>
      <c r="M25" s="88">
        <f t="shared" si="14"/>
        <v>5805.84732927346</v>
      </c>
      <c r="N25" s="89">
        <f t="shared" si="15"/>
        <v>7189.67457929907</v>
      </c>
      <c r="O25" s="87">
        <f t="shared" si="16"/>
        <v>6675.9464025831</v>
      </c>
      <c r="P25" s="88">
        <f t="shared" si="17"/>
        <v>8708.77099391019</v>
      </c>
      <c r="Q25" s="89">
        <f t="shared" si="18"/>
        <v>14379.3491585981</v>
      </c>
      <c r="R25" s="114" t="s">
        <v>24</v>
      </c>
      <c r="S25" s="116">
        <v>44204</v>
      </c>
    </row>
    <row r="26" spans="1:19">
      <c r="A26" s="53">
        <v>17</v>
      </c>
      <c r="B26" s="34" t="s">
        <v>1</v>
      </c>
      <c r="C26" s="35" t="s">
        <v>22</v>
      </c>
      <c r="D26" s="41">
        <v>43206.125</v>
      </c>
      <c r="E26" s="42">
        <v>2</v>
      </c>
      <c r="F26" s="38">
        <v>1.27</v>
      </c>
      <c r="G26" s="39">
        <v>1.5</v>
      </c>
      <c r="H26" s="52">
        <v>2</v>
      </c>
      <c r="I26" s="83">
        <f t="shared" si="4"/>
        <v>188827.936719616</v>
      </c>
      <c r="J26" s="83">
        <f t="shared" si="5"/>
        <v>211337.680991662</v>
      </c>
      <c r="K26" s="83">
        <f t="shared" si="6"/>
        <v>269277.278576681</v>
      </c>
      <c r="L26" s="87">
        <f t="shared" si="13"/>
        <v>5456.92910277285</v>
      </c>
      <c r="M26" s="88">
        <f t="shared" si="14"/>
        <v>6067.11045909077</v>
      </c>
      <c r="N26" s="89">
        <f t="shared" si="15"/>
        <v>7621.05505405701</v>
      </c>
      <c r="O26" s="87">
        <f t="shared" si="16"/>
        <v>6930.29996052152</v>
      </c>
      <c r="P26" s="88">
        <f t="shared" si="17"/>
        <v>9100.66568863615</v>
      </c>
      <c r="Q26" s="89">
        <f t="shared" si="18"/>
        <v>15242.110108114</v>
      </c>
      <c r="R26" s="114" t="s">
        <v>24</v>
      </c>
      <c r="S26" s="116">
        <v>44204</v>
      </c>
    </row>
    <row r="27" spans="1:19">
      <c r="A27" s="53">
        <v>18</v>
      </c>
      <c r="B27" s="34" t="s">
        <v>1</v>
      </c>
      <c r="C27" s="35" t="s">
        <v>22</v>
      </c>
      <c r="D27" s="41">
        <v>43208.0416666667</v>
      </c>
      <c r="E27" s="42">
        <v>1</v>
      </c>
      <c r="F27" s="38">
        <v>1.27</v>
      </c>
      <c r="G27" s="39">
        <v>1.5</v>
      </c>
      <c r="H27" s="52">
        <v>2</v>
      </c>
      <c r="I27" s="83">
        <f t="shared" si="4"/>
        <v>196022.281108634</v>
      </c>
      <c r="J27" s="83">
        <f t="shared" si="5"/>
        <v>220847.876636287</v>
      </c>
      <c r="K27" s="83">
        <f t="shared" si="6"/>
        <v>285433.915291282</v>
      </c>
      <c r="L27" s="87">
        <f t="shared" si="13"/>
        <v>5664.83810158849</v>
      </c>
      <c r="M27" s="88">
        <f t="shared" si="14"/>
        <v>6340.13042974985</v>
      </c>
      <c r="N27" s="89">
        <f t="shared" si="15"/>
        <v>8078.31835730043</v>
      </c>
      <c r="O27" s="87">
        <f t="shared" si="16"/>
        <v>7194.34438901739</v>
      </c>
      <c r="P27" s="88">
        <f t="shared" si="17"/>
        <v>9510.19564462478</v>
      </c>
      <c r="Q27" s="89">
        <f t="shared" si="18"/>
        <v>16156.6367146009</v>
      </c>
      <c r="R27" s="114" t="s">
        <v>27</v>
      </c>
      <c r="S27" s="116">
        <v>44204</v>
      </c>
    </row>
    <row r="28" spans="1:19">
      <c r="A28" s="53">
        <v>19</v>
      </c>
      <c r="B28" s="34" t="s">
        <v>1</v>
      </c>
      <c r="C28" s="35" t="s">
        <v>22</v>
      </c>
      <c r="D28" s="41">
        <v>43210</v>
      </c>
      <c r="E28" s="42">
        <v>1</v>
      </c>
      <c r="F28" s="38">
        <v>0</v>
      </c>
      <c r="G28" s="39">
        <v>0</v>
      </c>
      <c r="H28" s="52">
        <v>0</v>
      </c>
      <c r="I28" s="83">
        <f t="shared" si="4"/>
        <v>196022.281108634</v>
      </c>
      <c r="J28" s="83">
        <f t="shared" si="5"/>
        <v>220847.876636287</v>
      </c>
      <c r="K28" s="83">
        <f t="shared" si="6"/>
        <v>285433.915291282</v>
      </c>
      <c r="L28" s="87">
        <f t="shared" si="13"/>
        <v>5880.66843325901</v>
      </c>
      <c r="M28" s="88">
        <f t="shared" si="14"/>
        <v>6625.4362990886</v>
      </c>
      <c r="N28" s="89">
        <f t="shared" si="15"/>
        <v>8563.01745873846</v>
      </c>
      <c r="O28" s="87">
        <f t="shared" si="16"/>
        <v>0</v>
      </c>
      <c r="P28" s="88">
        <f t="shared" si="17"/>
        <v>0</v>
      </c>
      <c r="Q28" s="89">
        <f t="shared" si="18"/>
        <v>0</v>
      </c>
      <c r="R28" s="114" t="s">
        <v>24</v>
      </c>
      <c r="S28" s="116">
        <v>44204</v>
      </c>
    </row>
    <row r="29" spans="1:19">
      <c r="A29" s="53">
        <v>20</v>
      </c>
      <c r="B29" s="34" t="s">
        <v>1</v>
      </c>
      <c r="C29" s="35" t="s">
        <v>22</v>
      </c>
      <c r="D29" s="41">
        <v>43213.3333333333</v>
      </c>
      <c r="E29" s="42">
        <v>2</v>
      </c>
      <c r="F29" s="38">
        <v>1.27</v>
      </c>
      <c r="G29" s="39">
        <v>1.5</v>
      </c>
      <c r="H29" s="52">
        <v>2</v>
      </c>
      <c r="I29" s="83">
        <f t="shared" si="4"/>
        <v>203490.730018873</v>
      </c>
      <c r="J29" s="83">
        <f t="shared" si="5"/>
        <v>230786.031084919</v>
      </c>
      <c r="K29" s="83">
        <f t="shared" si="6"/>
        <v>302559.950208759</v>
      </c>
      <c r="L29" s="87">
        <f t="shared" si="13"/>
        <v>5880.66843325901</v>
      </c>
      <c r="M29" s="88">
        <f t="shared" si="14"/>
        <v>6625.4362990886</v>
      </c>
      <c r="N29" s="89">
        <f t="shared" si="15"/>
        <v>8563.01745873846</v>
      </c>
      <c r="O29" s="87">
        <f t="shared" si="16"/>
        <v>7468.44891023895</v>
      </c>
      <c r="P29" s="88">
        <f t="shared" si="17"/>
        <v>9938.1544486329</v>
      </c>
      <c r="Q29" s="89">
        <f t="shared" si="18"/>
        <v>17126.0349174769</v>
      </c>
      <c r="R29" s="114" t="s">
        <v>27</v>
      </c>
      <c r="S29" s="116">
        <v>44205</v>
      </c>
    </row>
    <row r="30" spans="1:19">
      <c r="A30" s="53">
        <v>21</v>
      </c>
      <c r="B30" s="34" t="s">
        <v>28</v>
      </c>
      <c r="C30" s="35" t="s">
        <v>22</v>
      </c>
      <c r="D30" s="41">
        <v>43193.9583333333</v>
      </c>
      <c r="E30" s="42">
        <v>1</v>
      </c>
      <c r="F30" s="38">
        <v>1.27</v>
      </c>
      <c r="G30" s="39">
        <v>0</v>
      </c>
      <c r="H30" s="52">
        <v>0</v>
      </c>
      <c r="I30" s="83">
        <f t="shared" si="4"/>
        <v>211243.726832592</v>
      </c>
      <c r="J30" s="83">
        <f t="shared" si="5"/>
        <v>230786.031084919</v>
      </c>
      <c r="K30" s="83">
        <f t="shared" si="6"/>
        <v>302559.950208759</v>
      </c>
      <c r="L30" s="87">
        <f t="shared" si="13"/>
        <v>6104.72190056618</v>
      </c>
      <c r="M30" s="88">
        <f t="shared" si="14"/>
        <v>6923.58093254758</v>
      </c>
      <c r="N30" s="89">
        <f t="shared" si="15"/>
        <v>9076.79850626277</v>
      </c>
      <c r="O30" s="87">
        <f t="shared" si="16"/>
        <v>7752.99681371905</v>
      </c>
      <c r="P30" s="88">
        <f t="shared" si="17"/>
        <v>0</v>
      </c>
      <c r="Q30" s="89">
        <f t="shared" si="18"/>
        <v>0</v>
      </c>
      <c r="R30" s="114" t="s">
        <v>27</v>
      </c>
      <c r="S30" s="116"/>
    </row>
    <row r="31" spans="1:19">
      <c r="A31" s="53">
        <v>22</v>
      </c>
      <c r="B31" s="34" t="s">
        <v>28</v>
      </c>
      <c r="C31" s="35" t="s">
        <v>22</v>
      </c>
      <c r="D31" s="41">
        <v>43195.0833333333</v>
      </c>
      <c r="E31" s="42">
        <v>2</v>
      </c>
      <c r="F31" s="38">
        <v>1.27</v>
      </c>
      <c r="G31" s="39">
        <v>1.5</v>
      </c>
      <c r="H31" s="52">
        <v>2</v>
      </c>
      <c r="I31" s="83">
        <f t="shared" si="4"/>
        <v>219292.112824914</v>
      </c>
      <c r="J31" s="83">
        <f t="shared" si="5"/>
        <v>241171.402483741</v>
      </c>
      <c r="K31" s="83">
        <f t="shared" si="6"/>
        <v>320713.547221284</v>
      </c>
      <c r="L31" s="87">
        <f t="shared" si="13"/>
        <v>6337.31180497775</v>
      </c>
      <c r="M31" s="88">
        <f t="shared" si="14"/>
        <v>6923.58093254758</v>
      </c>
      <c r="N31" s="89">
        <f t="shared" si="15"/>
        <v>9076.79850626277</v>
      </c>
      <c r="O31" s="87">
        <f t="shared" si="16"/>
        <v>8048.38599232175</v>
      </c>
      <c r="P31" s="88">
        <f t="shared" si="17"/>
        <v>10385.3713988214</v>
      </c>
      <c r="Q31" s="89">
        <f t="shared" si="18"/>
        <v>18153.5970125255</v>
      </c>
      <c r="R31" s="114" t="s">
        <v>29</v>
      </c>
      <c r="S31" s="116"/>
    </row>
    <row r="32" hidden="1" spans="1:19">
      <c r="A32" s="54">
        <v>23</v>
      </c>
      <c r="B32" s="54"/>
      <c r="C32" s="54"/>
      <c r="D32" s="55"/>
      <c r="E32" s="56">
        <v>2</v>
      </c>
      <c r="F32" s="57">
        <v>1.27</v>
      </c>
      <c r="G32" s="58">
        <v>1.5</v>
      </c>
      <c r="H32" s="43">
        <v>2</v>
      </c>
      <c r="I32" s="94">
        <f t="shared" si="4"/>
        <v>227647.142323543</v>
      </c>
      <c r="J32" s="94">
        <f t="shared" si="5"/>
        <v>252024.115595509</v>
      </c>
      <c r="K32" s="94">
        <f t="shared" si="6"/>
        <v>339956.360054562</v>
      </c>
      <c r="L32" s="95">
        <f t="shared" si="13"/>
        <v>6578.76338474741</v>
      </c>
      <c r="M32" s="96">
        <f t="shared" si="14"/>
        <v>7235.14207451223</v>
      </c>
      <c r="N32" s="97">
        <f t="shared" si="15"/>
        <v>9621.40641663853</v>
      </c>
      <c r="O32" s="95">
        <f t="shared" si="16"/>
        <v>8355.0294986292</v>
      </c>
      <c r="P32" s="96">
        <f t="shared" si="17"/>
        <v>10852.7131117683</v>
      </c>
      <c r="Q32" s="97">
        <f t="shared" si="18"/>
        <v>19242.8128332771</v>
      </c>
      <c r="R32" s="114"/>
      <c r="S32" s="116" t="s">
        <v>30</v>
      </c>
    </row>
    <row r="33" hidden="1" spans="1:19">
      <c r="A33" s="54">
        <v>24</v>
      </c>
      <c r="B33" s="54"/>
      <c r="C33" s="54"/>
      <c r="D33" s="55"/>
      <c r="E33" s="56">
        <v>2</v>
      </c>
      <c r="F33" s="57">
        <v>1.27</v>
      </c>
      <c r="G33" s="58">
        <v>1.5</v>
      </c>
      <c r="H33" s="43">
        <v>2</v>
      </c>
      <c r="I33" s="94">
        <f t="shared" si="4"/>
        <v>236320.49844607</v>
      </c>
      <c r="J33" s="94">
        <f t="shared" si="5"/>
        <v>263365.200797307</v>
      </c>
      <c r="K33" s="94">
        <f t="shared" si="6"/>
        <v>360353.741657835</v>
      </c>
      <c r="L33" s="95">
        <f t="shared" si="13"/>
        <v>6829.41426970628</v>
      </c>
      <c r="M33" s="96">
        <f t="shared" si="14"/>
        <v>7560.72346786528</v>
      </c>
      <c r="N33" s="97">
        <f t="shared" si="15"/>
        <v>10198.6908016368</v>
      </c>
      <c r="O33" s="95">
        <f t="shared" si="16"/>
        <v>8673.35612252698</v>
      </c>
      <c r="P33" s="96">
        <f t="shared" si="17"/>
        <v>11341.0852017979</v>
      </c>
      <c r="Q33" s="97">
        <f t="shared" si="18"/>
        <v>20397.3816032737</v>
      </c>
      <c r="R33" s="114"/>
      <c r="S33" s="116" t="s">
        <v>30</v>
      </c>
    </row>
    <row r="34" hidden="1" spans="1:19">
      <c r="A34" s="54">
        <v>25</v>
      </c>
      <c r="B34" s="54"/>
      <c r="C34" s="54"/>
      <c r="D34" s="55"/>
      <c r="E34" s="56">
        <v>2</v>
      </c>
      <c r="F34" s="57">
        <v>1.27</v>
      </c>
      <c r="G34" s="58">
        <v>1.5</v>
      </c>
      <c r="H34" s="43">
        <v>2</v>
      </c>
      <c r="I34" s="94">
        <f t="shared" si="4"/>
        <v>245324.309436865</v>
      </c>
      <c r="J34" s="94">
        <f t="shared" si="5"/>
        <v>275216.634833186</v>
      </c>
      <c r="K34" s="94">
        <f t="shared" si="6"/>
        <v>381974.966157305</v>
      </c>
      <c r="L34" s="95">
        <f t="shared" si="13"/>
        <v>7089.61495338209</v>
      </c>
      <c r="M34" s="96">
        <f t="shared" si="14"/>
        <v>7900.95602391921</v>
      </c>
      <c r="N34" s="97">
        <f t="shared" si="15"/>
        <v>10810.6122497351</v>
      </c>
      <c r="O34" s="95">
        <f t="shared" si="16"/>
        <v>9003.81099079525</v>
      </c>
      <c r="P34" s="96">
        <f t="shared" si="17"/>
        <v>11851.4340358788</v>
      </c>
      <c r="Q34" s="97">
        <f t="shared" si="18"/>
        <v>21621.2244994701</v>
      </c>
      <c r="R34" s="114"/>
      <c r="S34" s="116" t="s">
        <v>30</v>
      </c>
    </row>
    <row r="35" hidden="1" spans="1:19">
      <c r="A35" s="54">
        <v>26</v>
      </c>
      <c r="B35" s="54"/>
      <c r="C35" s="54"/>
      <c r="D35" s="55"/>
      <c r="E35" s="56">
        <v>2</v>
      </c>
      <c r="F35" s="57">
        <v>1.27</v>
      </c>
      <c r="G35" s="58">
        <v>1.5</v>
      </c>
      <c r="H35" s="43">
        <v>2</v>
      </c>
      <c r="I35" s="94">
        <f t="shared" si="4"/>
        <v>254671.16562641</v>
      </c>
      <c r="J35" s="94">
        <f t="shared" si="5"/>
        <v>287601.383400679</v>
      </c>
      <c r="K35" s="94">
        <f t="shared" si="6"/>
        <v>404893.464126744</v>
      </c>
      <c r="L35" s="95">
        <f t="shared" si="13"/>
        <v>7359.72928310595</v>
      </c>
      <c r="M35" s="96">
        <f t="shared" si="14"/>
        <v>8256.49904499558</v>
      </c>
      <c r="N35" s="97">
        <f t="shared" si="15"/>
        <v>11459.2489847192</v>
      </c>
      <c r="O35" s="95">
        <f t="shared" si="16"/>
        <v>9346.85618954456</v>
      </c>
      <c r="P35" s="96">
        <f t="shared" si="17"/>
        <v>12384.7485674934</v>
      </c>
      <c r="Q35" s="97">
        <f t="shared" si="18"/>
        <v>22918.4979694383</v>
      </c>
      <c r="R35" s="114"/>
      <c r="S35" s="116" t="s">
        <v>30</v>
      </c>
    </row>
    <row r="36" hidden="1" spans="1:19">
      <c r="A36" s="54">
        <v>27</v>
      </c>
      <c r="B36" s="54"/>
      <c r="C36" s="54"/>
      <c r="D36" s="55"/>
      <c r="E36" s="56">
        <v>2</v>
      </c>
      <c r="F36" s="57">
        <v>1.27</v>
      </c>
      <c r="G36" s="58">
        <v>1.5</v>
      </c>
      <c r="H36" s="43">
        <v>2</v>
      </c>
      <c r="I36" s="94">
        <f t="shared" si="4"/>
        <v>264374.137036776</v>
      </c>
      <c r="J36" s="94">
        <f t="shared" si="5"/>
        <v>300543.44565371</v>
      </c>
      <c r="K36" s="94">
        <f t="shared" si="6"/>
        <v>429187.071974348</v>
      </c>
      <c r="L36" s="95">
        <f t="shared" si="13"/>
        <v>7640.13496879229</v>
      </c>
      <c r="M36" s="96">
        <f t="shared" si="14"/>
        <v>8628.04150202038</v>
      </c>
      <c r="N36" s="97">
        <f t="shared" si="15"/>
        <v>12146.8039238023</v>
      </c>
      <c r="O36" s="95">
        <f t="shared" si="16"/>
        <v>9702.9714103662</v>
      </c>
      <c r="P36" s="96">
        <f t="shared" si="17"/>
        <v>12942.0622530306</v>
      </c>
      <c r="Q36" s="97">
        <f t="shared" si="18"/>
        <v>24293.6078476046</v>
      </c>
      <c r="R36" s="114"/>
      <c r="S36" s="116" t="s">
        <v>30</v>
      </c>
    </row>
    <row r="37" spans="1:19">
      <c r="A37" s="53">
        <v>28</v>
      </c>
      <c r="B37" t="s">
        <v>23</v>
      </c>
      <c r="C37" s="35" t="s">
        <v>22</v>
      </c>
      <c r="D37" s="41">
        <v>43193.125</v>
      </c>
      <c r="E37" s="42">
        <v>1</v>
      </c>
      <c r="F37" s="38">
        <v>1.27</v>
      </c>
      <c r="G37" s="39">
        <v>1.5</v>
      </c>
      <c r="H37" s="40">
        <v>2</v>
      </c>
      <c r="I37" s="83">
        <f t="shared" si="4"/>
        <v>274446.791657877</v>
      </c>
      <c r="J37" s="83">
        <f t="shared" si="5"/>
        <v>314067.900708127</v>
      </c>
      <c r="K37" s="83">
        <f t="shared" si="6"/>
        <v>454938.296292809</v>
      </c>
      <c r="L37" s="87">
        <f t="shared" si="13"/>
        <v>7931.22411110327</v>
      </c>
      <c r="M37" s="88">
        <f t="shared" si="14"/>
        <v>9016.30336961129</v>
      </c>
      <c r="N37" s="89">
        <f t="shared" si="15"/>
        <v>12875.6121592304</v>
      </c>
      <c r="O37" s="87">
        <f t="shared" si="16"/>
        <v>10072.6546211012</v>
      </c>
      <c r="P37" s="88">
        <f t="shared" si="17"/>
        <v>13524.4550544169</v>
      </c>
      <c r="Q37" s="89">
        <f t="shared" si="18"/>
        <v>25751.2243184609</v>
      </c>
      <c r="R37" s="114" t="s">
        <v>31</v>
      </c>
      <c r="S37" s="116">
        <v>44185</v>
      </c>
    </row>
    <row r="38" spans="1:19">
      <c r="A38" s="53">
        <v>29</v>
      </c>
      <c r="B38" t="s">
        <v>23</v>
      </c>
      <c r="C38" s="35" t="s">
        <v>22</v>
      </c>
      <c r="D38" s="41">
        <v>43194.75</v>
      </c>
      <c r="E38" s="42">
        <v>1</v>
      </c>
      <c r="F38" s="38">
        <v>1.27</v>
      </c>
      <c r="G38" s="39">
        <v>1.5</v>
      </c>
      <c r="H38" s="40">
        <v>2</v>
      </c>
      <c r="I38" s="83">
        <f t="shared" si="4"/>
        <v>284903.214420042</v>
      </c>
      <c r="J38" s="83">
        <f t="shared" si="5"/>
        <v>328200.956239992</v>
      </c>
      <c r="K38" s="83">
        <f t="shared" si="6"/>
        <v>482234.594070378</v>
      </c>
      <c r="L38" s="87">
        <f t="shared" si="13"/>
        <v>8233.40374973631</v>
      </c>
      <c r="M38" s="88">
        <f t="shared" si="14"/>
        <v>9422.0370212438</v>
      </c>
      <c r="N38" s="89">
        <f t="shared" si="15"/>
        <v>13648.1488887843</v>
      </c>
      <c r="O38" s="87">
        <f t="shared" si="16"/>
        <v>10456.4227621651</v>
      </c>
      <c r="P38" s="88">
        <f t="shared" si="17"/>
        <v>14133.0555318657</v>
      </c>
      <c r="Q38" s="89">
        <f t="shared" si="18"/>
        <v>27296.2977775685</v>
      </c>
      <c r="R38" s="114" t="s">
        <v>27</v>
      </c>
      <c r="S38" s="116">
        <v>44185</v>
      </c>
    </row>
    <row r="39" spans="1:19">
      <c r="A39" s="34">
        <v>30</v>
      </c>
      <c r="B39" t="s">
        <v>23</v>
      </c>
      <c r="C39" s="35" t="s">
        <v>22</v>
      </c>
      <c r="D39" s="41">
        <v>43196.7083333333</v>
      </c>
      <c r="E39" s="42">
        <v>2</v>
      </c>
      <c r="F39" s="38">
        <v>1.27</v>
      </c>
      <c r="G39" s="39">
        <v>0</v>
      </c>
      <c r="H39" s="52">
        <v>0</v>
      </c>
      <c r="I39" s="83">
        <f t="shared" si="4"/>
        <v>295758.026889446</v>
      </c>
      <c r="J39" s="83">
        <f t="shared" si="5"/>
        <v>328200.956239992</v>
      </c>
      <c r="K39" s="83">
        <f t="shared" si="6"/>
        <v>482234.594070378</v>
      </c>
      <c r="L39" s="87">
        <f t="shared" si="13"/>
        <v>8547.09643260126</v>
      </c>
      <c r="M39" s="88">
        <f t="shared" si="14"/>
        <v>9846.02868719977</v>
      </c>
      <c r="N39" s="89">
        <f t="shared" si="15"/>
        <v>14467.0378221113</v>
      </c>
      <c r="O39" s="87">
        <f t="shared" si="16"/>
        <v>10854.8124694036</v>
      </c>
      <c r="P39" s="88">
        <f t="shared" si="17"/>
        <v>0</v>
      </c>
      <c r="Q39" s="89">
        <f t="shared" si="18"/>
        <v>0</v>
      </c>
      <c r="R39" s="114" t="s">
        <v>32</v>
      </c>
      <c r="S39" s="116">
        <v>44185</v>
      </c>
    </row>
    <row r="40" spans="1:19">
      <c r="A40" s="34">
        <v>31</v>
      </c>
      <c r="B40" t="s">
        <v>23</v>
      </c>
      <c r="C40" s="35" t="s">
        <v>22</v>
      </c>
      <c r="D40" s="41">
        <v>43200</v>
      </c>
      <c r="E40" s="42">
        <v>1</v>
      </c>
      <c r="F40" s="38">
        <v>1.27</v>
      </c>
      <c r="G40" s="39">
        <v>1.5</v>
      </c>
      <c r="H40" s="40">
        <v>2</v>
      </c>
      <c r="I40" s="83">
        <f t="shared" si="4"/>
        <v>307026.407713933</v>
      </c>
      <c r="J40" s="83">
        <f t="shared" si="5"/>
        <v>342969.999270792</v>
      </c>
      <c r="K40" s="83">
        <f t="shared" si="6"/>
        <v>511168.6697146</v>
      </c>
      <c r="L40" s="87">
        <f t="shared" si="13"/>
        <v>8872.74080668337</v>
      </c>
      <c r="M40" s="88">
        <f t="shared" si="14"/>
        <v>9846.02868719977</v>
      </c>
      <c r="N40" s="89">
        <f t="shared" si="15"/>
        <v>14467.0378221113</v>
      </c>
      <c r="O40" s="87">
        <f t="shared" si="16"/>
        <v>11268.3808244879</v>
      </c>
      <c r="P40" s="88">
        <f t="shared" si="17"/>
        <v>14769.0430307997</v>
      </c>
      <c r="Q40" s="89">
        <f t="shared" si="18"/>
        <v>28934.0756442227</v>
      </c>
      <c r="R40" s="114" t="s">
        <v>24</v>
      </c>
      <c r="S40" s="116">
        <v>44186</v>
      </c>
    </row>
    <row r="41" spans="1:19">
      <c r="A41" s="34">
        <v>32</v>
      </c>
      <c r="B41" t="s">
        <v>23</v>
      </c>
      <c r="C41" s="35" t="s">
        <v>22</v>
      </c>
      <c r="D41" s="41">
        <v>43201.9166666667</v>
      </c>
      <c r="E41" s="42">
        <v>1</v>
      </c>
      <c r="F41" s="38">
        <v>1.27</v>
      </c>
      <c r="G41" s="39">
        <v>1.5</v>
      </c>
      <c r="H41" s="52">
        <v>2</v>
      </c>
      <c r="I41" s="83">
        <f t="shared" si="4"/>
        <v>318724.113847834</v>
      </c>
      <c r="J41" s="83">
        <f t="shared" si="5"/>
        <v>358403.649237978</v>
      </c>
      <c r="K41" s="83">
        <f t="shared" si="6"/>
        <v>541838.789897476</v>
      </c>
      <c r="L41" s="87">
        <f t="shared" si="13"/>
        <v>9210.79223141801</v>
      </c>
      <c r="M41" s="88">
        <f t="shared" si="14"/>
        <v>10289.0999781238</v>
      </c>
      <c r="N41" s="89">
        <f t="shared" si="15"/>
        <v>15335.060091438</v>
      </c>
      <c r="O41" s="87">
        <f t="shared" si="16"/>
        <v>11697.7061339009</v>
      </c>
      <c r="P41" s="88">
        <f t="shared" si="17"/>
        <v>15433.6499671856</v>
      </c>
      <c r="Q41" s="89">
        <f t="shared" si="18"/>
        <v>30670.120182876</v>
      </c>
      <c r="R41" s="114" t="s">
        <v>24</v>
      </c>
      <c r="S41" s="116">
        <v>44186</v>
      </c>
    </row>
    <row r="42" spans="1:19">
      <c r="A42" s="34">
        <v>33</v>
      </c>
      <c r="B42" t="s">
        <v>23</v>
      </c>
      <c r="C42" s="35" t="s">
        <v>22</v>
      </c>
      <c r="D42" s="41">
        <v>43207.7916666667</v>
      </c>
      <c r="E42" s="42">
        <v>1</v>
      </c>
      <c r="F42" s="38">
        <v>1.27</v>
      </c>
      <c r="G42" s="39">
        <v>1.5</v>
      </c>
      <c r="H42" s="52">
        <v>2</v>
      </c>
      <c r="I42" s="83">
        <f t="shared" si="4"/>
        <v>330867.502585437</v>
      </c>
      <c r="J42" s="83">
        <f t="shared" si="5"/>
        <v>374531.813453687</v>
      </c>
      <c r="K42" s="83">
        <f t="shared" si="6"/>
        <v>574349.117291325</v>
      </c>
      <c r="L42" s="87">
        <f t="shared" si="13"/>
        <v>9561.72341543503</v>
      </c>
      <c r="M42" s="88">
        <f t="shared" si="14"/>
        <v>10752.1094771393</v>
      </c>
      <c r="N42" s="89">
        <f t="shared" si="15"/>
        <v>16255.1636969243</v>
      </c>
      <c r="O42" s="87">
        <f t="shared" si="16"/>
        <v>12143.3887376025</v>
      </c>
      <c r="P42" s="88">
        <f t="shared" si="17"/>
        <v>16128.164215709</v>
      </c>
      <c r="Q42" s="89">
        <f t="shared" si="18"/>
        <v>32510.3273938486</v>
      </c>
      <c r="R42" s="114" t="s">
        <v>24</v>
      </c>
      <c r="S42" s="116">
        <v>44187</v>
      </c>
    </row>
    <row r="43" spans="1:19">
      <c r="A43" s="34">
        <v>34</v>
      </c>
      <c r="B43" t="s">
        <v>33</v>
      </c>
      <c r="C43" s="35" t="s">
        <v>3</v>
      </c>
      <c r="D43" s="41">
        <v>43210</v>
      </c>
      <c r="E43" s="42">
        <v>1</v>
      </c>
      <c r="F43" s="38">
        <v>1.27</v>
      </c>
      <c r="G43" s="39">
        <v>1.5</v>
      </c>
      <c r="H43" s="40">
        <v>2</v>
      </c>
      <c r="I43" s="83">
        <f t="shared" si="4"/>
        <v>343473.554433942</v>
      </c>
      <c r="J43" s="83">
        <f t="shared" si="5"/>
        <v>391385.745059103</v>
      </c>
      <c r="K43" s="83">
        <f t="shared" si="6"/>
        <v>608810.064328804</v>
      </c>
      <c r="L43" s="87">
        <f t="shared" si="13"/>
        <v>9926.0250775631</v>
      </c>
      <c r="M43" s="88">
        <f t="shared" si="14"/>
        <v>11235.9544036106</v>
      </c>
      <c r="N43" s="89">
        <f t="shared" si="15"/>
        <v>17230.4735187397</v>
      </c>
      <c r="O43" s="87">
        <f t="shared" si="16"/>
        <v>12606.0518485051</v>
      </c>
      <c r="P43" s="88">
        <f t="shared" si="17"/>
        <v>16853.9316054159</v>
      </c>
      <c r="Q43" s="89">
        <f t="shared" si="18"/>
        <v>34460.9470374795</v>
      </c>
      <c r="R43" s="114" t="s">
        <v>27</v>
      </c>
      <c r="S43" s="116">
        <v>43946</v>
      </c>
    </row>
    <row r="44" spans="1:19">
      <c r="A44" s="59">
        <v>35</v>
      </c>
      <c r="B44" t="s">
        <v>33</v>
      </c>
      <c r="C44" s="35" t="s">
        <v>3</v>
      </c>
      <c r="D44" s="41">
        <v>43214</v>
      </c>
      <c r="E44" s="42">
        <v>1</v>
      </c>
      <c r="F44" s="38">
        <v>1.27</v>
      </c>
      <c r="G44" s="39">
        <v>1.5</v>
      </c>
      <c r="H44" s="43">
        <v>2</v>
      </c>
      <c r="I44" s="83">
        <f t="shared" si="4"/>
        <v>356559.896857875</v>
      </c>
      <c r="J44" s="83">
        <f t="shared" ref="J44:K44" si="19">IF(G44="","",J43+P44)</f>
        <v>408998.103586762</v>
      </c>
      <c r="K44" s="83">
        <f t="shared" si="19"/>
        <v>645338.668188533</v>
      </c>
      <c r="L44" s="87">
        <f t="shared" si="13"/>
        <v>10304.2066330183</v>
      </c>
      <c r="M44" s="88">
        <f t="shared" si="14"/>
        <v>11741.5723517731</v>
      </c>
      <c r="N44" s="89">
        <f t="shared" si="15"/>
        <v>18264.3019298641</v>
      </c>
      <c r="O44" s="87">
        <f t="shared" si="16"/>
        <v>13086.3424239332</v>
      </c>
      <c r="P44" s="88">
        <f t="shared" si="17"/>
        <v>17612.3585276596</v>
      </c>
      <c r="Q44" s="89">
        <f t="shared" si="18"/>
        <v>36528.6038597283</v>
      </c>
      <c r="R44" s="114" t="s">
        <v>24</v>
      </c>
      <c r="S44" s="116">
        <v>44192</v>
      </c>
    </row>
    <row r="45" spans="1:19">
      <c r="A45" s="34">
        <v>36</v>
      </c>
      <c r="B45" t="s">
        <v>33</v>
      </c>
      <c r="C45" s="35" t="s">
        <v>3</v>
      </c>
      <c r="D45" s="41">
        <v>43215</v>
      </c>
      <c r="E45" s="42">
        <v>2</v>
      </c>
      <c r="F45" s="38">
        <v>1.27</v>
      </c>
      <c r="G45" s="39">
        <v>1.5</v>
      </c>
      <c r="H45" s="52">
        <v>2</v>
      </c>
      <c r="I45" s="83">
        <f t="shared" ref="I45:I59" si="20">IF(F45="","",I44+O45)</f>
        <v>370144.82892816</v>
      </c>
      <c r="J45" s="83">
        <f t="shared" ref="J45:J59" si="21">IF(G45="","",J44+P45)</f>
        <v>427403.018248167</v>
      </c>
      <c r="K45" s="83">
        <f t="shared" ref="K45:K59" si="22">IF(H45="","",K44+Q45)</f>
        <v>684058.988279845</v>
      </c>
      <c r="L45" s="87">
        <f t="shared" si="13"/>
        <v>10696.7969057363</v>
      </c>
      <c r="M45" s="88">
        <f t="shared" si="14"/>
        <v>12269.9431076029</v>
      </c>
      <c r="N45" s="89">
        <f t="shared" si="15"/>
        <v>19360.160045656</v>
      </c>
      <c r="O45" s="87">
        <f t="shared" si="16"/>
        <v>13584.932070285</v>
      </c>
      <c r="P45" s="88">
        <f t="shared" si="17"/>
        <v>18404.9146614043</v>
      </c>
      <c r="Q45" s="89">
        <f t="shared" si="18"/>
        <v>38720.320091312</v>
      </c>
      <c r="R45" s="114" t="s">
        <v>24</v>
      </c>
      <c r="S45" s="116">
        <v>44192</v>
      </c>
    </row>
    <row r="46" spans="1:19">
      <c r="A46" s="34">
        <v>37</v>
      </c>
      <c r="B46" t="s">
        <v>33</v>
      </c>
      <c r="C46" s="35" t="s">
        <v>3</v>
      </c>
      <c r="D46" s="41">
        <v>43217</v>
      </c>
      <c r="E46" s="42">
        <v>2</v>
      </c>
      <c r="F46" s="38">
        <v>1.27</v>
      </c>
      <c r="G46" s="39">
        <v>1.5</v>
      </c>
      <c r="H46" s="52">
        <v>2</v>
      </c>
      <c r="I46" s="83">
        <f t="shared" si="20"/>
        <v>384247.346910323</v>
      </c>
      <c r="J46" s="83">
        <f t="shared" si="21"/>
        <v>446636.154069334</v>
      </c>
      <c r="K46" s="83">
        <f t="shared" si="22"/>
        <v>725102.527576635</v>
      </c>
      <c r="L46" s="87">
        <f t="shared" si="13"/>
        <v>11104.3448678448</v>
      </c>
      <c r="M46" s="88">
        <f t="shared" si="14"/>
        <v>12822.090547445</v>
      </c>
      <c r="N46" s="89">
        <f t="shared" si="15"/>
        <v>20521.7696483953</v>
      </c>
      <c r="O46" s="87">
        <f t="shared" si="16"/>
        <v>14102.5179821629</v>
      </c>
      <c r="P46" s="88">
        <f t="shared" si="17"/>
        <v>19233.1358211675</v>
      </c>
      <c r="Q46" s="89">
        <f t="shared" si="18"/>
        <v>41043.5392967907</v>
      </c>
      <c r="R46" s="114" t="s">
        <v>24</v>
      </c>
      <c r="S46" s="116">
        <v>44192</v>
      </c>
    </row>
    <row r="47" spans="1:19">
      <c r="A47" s="34">
        <v>38</v>
      </c>
      <c r="B47" t="s">
        <v>33</v>
      </c>
      <c r="C47" s="35" t="s">
        <v>3</v>
      </c>
      <c r="D47" s="41">
        <v>43220</v>
      </c>
      <c r="E47" s="42">
        <v>1</v>
      </c>
      <c r="F47" s="38">
        <v>1.27</v>
      </c>
      <c r="G47" s="39">
        <v>1.5</v>
      </c>
      <c r="H47" s="52">
        <v>2</v>
      </c>
      <c r="I47" s="83">
        <f t="shared" si="20"/>
        <v>398887.170827606</v>
      </c>
      <c r="J47" s="83">
        <f t="shared" si="21"/>
        <v>466734.781002454</v>
      </c>
      <c r="K47" s="83">
        <f t="shared" si="22"/>
        <v>768608.679231234</v>
      </c>
      <c r="L47" s="87">
        <f t="shared" si="13"/>
        <v>11527.4204073097</v>
      </c>
      <c r="M47" s="88">
        <f t="shared" si="14"/>
        <v>13399.08462208</v>
      </c>
      <c r="N47" s="89">
        <f t="shared" si="15"/>
        <v>21753.0758272991</v>
      </c>
      <c r="O47" s="87">
        <f t="shared" si="16"/>
        <v>14639.8239172833</v>
      </c>
      <c r="P47" s="88">
        <f t="shared" si="17"/>
        <v>20098.62693312</v>
      </c>
      <c r="Q47" s="89">
        <f t="shared" si="18"/>
        <v>43506.1516545981</v>
      </c>
      <c r="R47" s="114" t="s">
        <v>24</v>
      </c>
      <c r="S47" s="116">
        <v>44192</v>
      </c>
    </row>
    <row r="48" spans="1:19">
      <c r="A48" s="34">
        <v>39</v>
      </c>
      <c r="B48" t="s">
        <v>26</v>
      </c>
      <c r="C48" s="35" t="s">
        <v>3</v>
      </c>
      <c r="D48" s="41">
        <v>43193</v>
      </c>
      <c r="E48" s="42">
        <v>2</v>
      </c>
      <c r="F48" s="38">
        <v>1.27</v>
      </c>
      <c r="G48" s="39">
        <v>1.5</v>
      </c>
      <c r="H48" s="52">
        <v>2</v>
      </c>
      <c r="I48" s="83">
        <f t="shared" si="20"/>
        <v>414084.772036138</v>
      </c>
      <c r="J48" s="83">
        <f t="shared" si="21"/>
        <v>487737.846147564</v>
      </c>
      <c r="K48" s="83">
        <f t="shared" si="22"/>
        <v>814725.199985108</v>
      </c>
      <c r="L48" s="87">
        <f t="shared" si="13"/>
        <v>11966.6151248282</v>
      </c>
      <c r="M48" s="88">
        <f t="shared" si="14"/>
        <v>14002.0434300736</v>
      </c>
      <c r="N48" s="89">
        <f t="shared" si="15"/>
        <v>23058.260376937</v>
      </c>
      <c r="O48" s="87">
        <f t="shared" si="16"/>
        <v>15197.6012085318</v>
      </c>
      <c r="P48" s="88">
        <f t="shared" si="17"/>
        <v>21003.0651451104</v>
      </c>
      <c r="Q48" s="89">
        <f t="shared" si="18"/>
        <v>46116.520753874</v>
      </c>
      <c r="R48" s="114" t="s">
        <v>24</v>
      </c>
      <c r="S48" s="116">
        <v>44192</v>
      </c>
    </row>
    <row r="49" spans="1:18">
      <c r="A49" s="34">
        <v>40</v>
      </c>
      <c r="C49" s="35"/>
      <c r="D49" s="41"/>
      <c r="E49" s="42"/>
      <c r="F49" s="38"/>
      <c r="G49" s="39"/>
      <c r="H49" s="40"/>
      <c r="I49" s="83" t="str">
        <f t="shared" si="20"/>
        <v/>
      </c>
      <c r="J49" s="83" t="str">
        <f t="shared" si="21"/>
        <v/>
      </c>
      <c r="K49" s="83" t="str">
        <f t="shared" si="22"/>
        <v/>
      </c>
      <c r="L49" s="87">
        <f t="shared" si="13"/>
        <v>12422.5431610841</v>
      </c>
      <c r="M49" s="88">
        <f t="shared" si="14"/>
        <v>14632.1353844269</v>
      </c>
      <c r="N49" s="89">
        <f t="shared" si="15"/>
        <v>24441.7559995532</v>
      </c>
      <c r="O49" s="87" t="str">
        <f t="shared" si="16"/>
        <v/>
      </c>
      <c r="P49" s="88" t="str">
        <f t="shared" si="17"/>
        <v/>
      </c>
      <c r="Q49" s="89" t="str">
        <f t="shared" si="18"/>
        <v/>
      </c>
      <c r="R49" s="114"/>
    </row>
    <row r="50" spans="1:17">
      <c r="A50" s="34">
        <v>41</v>
      </c>
      <c r="B50" s="34"/>
      <c r="C50" s="34"/>
      <c r="D50" s="41"/>
      <c r="E50" s="42"/>
      <c r="F50" s="38"/>
      <c r="G50" s="39"/>
      <c r="H50" s="40"/>
      <c r="I50" s="83" t="str">
        <f t="shared" si="20"/>
        <v/>
      </c>
      <c r="J50" s="83" t="str">
        <f t="shared" si="21"/>
        <v/>
      </c>
      <c r="K50" s="83" t="str">
        <f t="shared" si="22"/>
        <v/>
      </c>
      <c r="L50" s="87" t="str">
        <f t="shared" si="13"/>
        <v/>
      </c>
      <c r="M50" s="88" t="str">
        <f t="shared" si="14"/>
        <v/>
      </c>
      <c r="N50" s="89" t="str">
        <f t="shared" si="15"/>
        <v/>
      </c>
      <c r="O50" s="87" t="str">
        <f t="shared" si="16"/>
        <v/>
      </c>
      <c r="P50" s="88" t="str">
        <f t="shared" si="17"/>
        <v/>
      </c>
      <c r="Q50" s="89" t="str">
        <f t="shared" si="18"/>
        <v/>
      </c>
    </row>
    <row r="51" spans="1:17">
      <c r="A51" s="34">
        <v>42</v>
      </c>
      <c r="B51" s="34"/>
      <c r="C51" s="34"/>
      <c r="D51" s="41"/>
      <c r="E51" s="42"/>
      <c r="F51" s="38"/>
      <c r="G51" s="39"/>
      <c r="H51" s="40"/>
      <c r="I51" s="83" t="str">
        <f t="shared" si="20"/>
        <v/>
      </c>
      <c r="J51" s="83" t="str">
        <f t="shared" si="21"/>
        <v/>
      </c>
      <c r="K51" s="83" t="str">
        <f t="shared" si="22"/>
        <v/>
      </c>
      <c r="L51" s="87" t="str">
        <f t="shared" si="13"/>
        <v/>
      </c>
      <c r="M51" s="88" t="str">
        <f t="shared" si="14"/>
        <v/>
      </c>
      <c r="N51" s="89" t="str">
        <f t="shared" si="15"/>
        <v/>
      </c>
      <c r="O51" s="87" t="str">
        <f t="shared" si="16"/>
        <v/>
      </c>
      <c r="P51" s="88" t="str">
        <f t="shared" si="17"/>
        <v/>
      </c>
      <c r="Q51" s="89" t="str">
        <f t="shared" si="18"/>
        <v/>
      </c>
    </row>
    <row r="52" spans="1:17">
      <c r="A52" s="34">
        <v>43</v>
      </c>
      <c r="B52" s="34"/>
      <c r="C52" s="34"/>
      <c r="D52" s="41"/>
      <c r="E52" s="42"/>
      <c r="F52" s="38"/>
      <c r="G52" s="39"/>
      <c r="H52" s="40"/>
      <c r="I52" s="83" t="str">
        <f t="shared" si="20"/>
        <v/>
      </c>
      <c r="J52" s="83" t="str">
        <f t="shared" si="21"/>
        <v/>
      </c>
      <c r="K52" s="83" t="str">
        <f t="shared" si="22"/>
        <v/>
      </c>
      <c r="L52" s="87" t="str">
        <f t="shared" si="13"/>
        <v/>
      </c>
      <c r="M52" s="88" t="str">
        <f t="shared" si="14"/>
        <v/>
      </c>
      <c r="N52" s="89" t="str">
        <f t="shared" si="15"/>
        <v/>
      </c>
      <c r="O52" s="87" t="str">
        <f t="shared" si="16"/>
        <v/>
      </c>
      <c r="P52" s="88" t="str">
        <f t="shared" si="17"/>
        <v/>
      </c>
      <c r="Q52" s="89" t="str">
        <f t="shared" si="18"/>
        <v/>
      </c>
    </row>
    <row r="53" spans="1:17">
      <c r="A53" s="34">
        <v>44</v>
      </c>
      <c r="B53" s="34"/>
      <c r="C53" s="34"/>
      <c r="D53" s="41"/>
      <c r="E53" s="42"/>
      <c r="F53" s="38"/>
      <c r="G53" s="39"/>
      <c r="H53" s="40"/>
      <c r="I53" s="83" t="str">
        <f t="shared" si="20"/>
        <v/>
      </c>
      <c r="J53" s="83" t="str">
        <f t="shared" si="21"/>
        <v/>
      </c>
      <c r="K53" s="83" t="str">
        <f t="shared" si="22"/>
        <v/>
      </c>
      <c r="L53" s="87" t="str">
        <f t="shared" si="13"/>
        <v/>
      </c>
      <c r="M53" s="88" t="str">
        <f t="shared" si="14"/>
        <v/>
      </c>
      <c r="N53" s="89" t="str">
        <f t="shared" si="15"/>
        <v/>
      </c>
      <c r="O53" s="87" t="str">
        <f t="shared" si="16"/>
        <v/>
      </c>
      <c r="P53" s="88" t="str">
        <f t="shared" si="17"/>
        <v/>
      </c>
      <c r="Q53" s="89" t="str">
        <f t="shared" si="18"/>
        <v/>
      </c>
    </row>
    <row r="54" spans="1:17">
      <c r="A54" s="34">
        <v>45</v>
      </c>
      <c r="B54" s="34"/>
      <c r="C54" s="34"/>
      <c r="D54" s="41"/>
      <c r="E54" s="42"/>
      <c r="F54" s="38"/>
      <c r="G54" s="39"/>
      <c r="H54" s="40"/>
      <c r="I54" s="83" t="str">
        <f t="shared" si="20"/>
        <v/>
      </c>
      <c r="J54" s="83" t="str">
        <f t="shared" si="21"/>
        <v/>
      </c>
      <c r="K54" s="83" t="str">
        <f t="shared" si="22"/>
        <v/>
      </c>
      <c r="L54" s="87" t="str">
        <f t="shared" si="13"/>
        <v/>
      </c>
      <c r="M54" s="88" t="str">
        <f t="shared" si="14"/>
        <v/>
      </c>
      <c r="N54" s="89" t="str">
        <f t="shared" si="15"/>
        <v/>
      </c>
      <c r="O54" s="87" t="str">
        <f t="shared" si="16"/>
        <v/>
      </c>
      <c r="P54" s="88" t="str">
        <f t="shared" si="17"/>
        <v/>
      </c>
      <c r="Q54" s="89" t="str">
        <f t="shared" si="18"/>
        <v/>
      </c>
    </row>
    <row r="55" spans="1:17">
      <c r="A55" s="34">
        <v>46</v>
      </c>
      <c r="B55" s="34"/>
      <c r="C55" s="34"/>
      <c r="D55" s="41"/>
      <c r="E55" s="42"/>
      <c r="F55" s="38"/>
      <c r="G55" s="39"/>
      <c r="H55" s="40"/>
      <c r="I55" s="83" t="str">
        <f t="shared" si="20"/>
        <v/>
      </c>
      <c r="J55" s="83" t="str">
        <f t="shared" si="21"/>
        <v/>
      </c>
      <c r="K55" s="83" t="str">
        <f t="shared" si="22"/>
        <v/>
      </c>
      <c r="L55" s="87" t="str">
        <f t="shared" si="13"/>
        <v/>
      </c>
      <c r="M55" s="88" t="str">
        <f t="shared" si="14"/>
        <v/>
      </c>
      <c r="N55" s="89" t="str">
        <f t="shared" si="15"/>
        <v/>
      </c>
      <c r="O55" s="87" t="str">
        <f t="shared" si="16"/>
        <v/>
      </c>
      <c r="P55" s="88" t="str">
        <f t="shared" si="17"/>
        <v/>
      </c>
      <c r="Q55" s="89" t="str">
        <f t="shared" si="18"/>
        <v/>
      </c>
    </row>
    <row r="56" spans="1:17">
      <c r="A56" s="34">
        <v>47</v>
      </c>
      <c r="B56" s="34"/>
      <c r="C56" s="34"/>
      <c r="D56" s="41"/>
      <c r="E56" s="42"/>
      <c r="F56" s="38"/>
      <c r="G56" s="39"/>
      <c r="H56" s="40"/>
      <c r="I56" s="83" t="str">
        <f t="shared" si="20"/>
        <v/>
      </c>
      <c r="J56" s="83" t="str">
        <f t="shared" si="21"/>
        <v/>
      </c>
      <c r="K56" s="83" t="str">
        <f t="shared" si="22"/>
        <v/>
      </c>
      <c r="L56" s="87" t="str">
        <f t="shared" si="13"/>
        <v/>
      </c>
      <c r="M56" s="88" t="str">
        <f t="shared" si="14"/>
        <v/>
      </c>
      <c r="N56" s="89" t="str">
        <f t="shared" si="15"/>
        <v/>
      </c>
      <c r="O56" s="87" t="str">
        <f t="shared" si="16"/>
        <v/>
      </c>
      <c r="P56" s="88" t="str">
        <f t="shared" si="17"/>
        <v/>
      </c>
      <c r="Q56" s="89" t="str">
        <f t="shared" si="18"/>
        <v/>
      </c>
    </row>
    <row r="57" spans="1:17">
      <c r="A57" s="34">
        <v>48</v>
      </c>
      <c r="B57" s="34"/>
      <c r="C57" s="34"/>
      <c r="D57" s="41"/>
      <c r="E57" s="42"/>
      <c r="F57" s="38"/>
      <c r="G57" s="39"/>
      <c r="H57" s="40"/>
      <c r="I57" s="83" t="str">
        <f t="shared" si="20"/>
        <v/>
      </c>
      <c r="J57" s="83" t="str">
        <f t="shared" si="21"/>
        <v/>
      </c>
      <c r="K57" s="83" t="str">
        <f t="shared" si="22"/>
        <v/>
      </c>
      <c r="L57" s="87" t="str">
        <f t="shared" si="13"/>
        <v/>
      </c>
      <c r="M57" s="88" t="str">
        <f t="shared" si="14"/>
        <v/>
      </c>
      <c r="N57" s="89" t="str">
        <f t="shared" si="15"/>
        <v/>
      </c>
      <c r="O57" s="87" t="str">
        <f t="shared" si="16"/>
        <v/>
      </c>
      <c r="P57" s="88" t="str">
        <f t="shared" si="17"/>
        <v/>
      </c>
      <c r="Q57" s="89" t="str">
        <f t="shared" si="18"/>
        <v/>
      </c>
    </row>
    <row r="58" spans="1:17">
      <c r="A58" s="34">
        <v>49</v>
      </c>
      <c r="B58" s="34"/>
      <c r="C58" s="34"/>
      <c r="D58" s="41"/>
      <c r="E58" s="42"/>
      <c r="F58" s="38"/>
      <c r="G58" s="39"/>
      <c r="H58" s="40"/>
      <c r="I58" s="83" t="str">
        <f t="shared" si="20"/>
        <v/>
      </c>
      <c r="J58" s="83" t="str">
        <f t="shared" si="21"/>
        <v/>
      </c>
      <c r="K58" s="83" t="str">
        <f t="shared" si="22"/>
        <v/>
      </c>
      <c r="L58" s="87" t="str">
        <f t="shared" si="13"/>
        <v/>
      </c>
      <c r="M58" s="88" t="str">
        <f t="shared" si="14"/>
        <v/>
      </c>
      <c r="N58" s="89" t="str">
        <f t="shared" si="15"/>
        <v/>
      </c>
      <c r="O58" s="87" t="str">
        <f t="shared" si="16"/>
        <v/>
      </c>
      <c r="P58" s="88" t="str">
        <f t="shared" si="17"/>
        <v/>
      </c>
      <c r="Q58" s="89" t="str">
        <f t="shared" si="18"/>
        <v/>
      </c>
    </row>
    <row r="59" spans="1:17">
      <c r="A59" s="34">
        <v>50</v>
      </c>
      <c r="B59" s="34"/>
      <c r="C59" s="34"/>
      <c r="D59" s="60"/>
      <c r="E59" s="61"/>
      <c r="F59" s="62"/>
      <c r="G59" s="63"/>
      <c r="H59" s="64"/>
      <c r="I59" s="83" t="str">
        <f t="shared" si="20"/>
        <v/>
      </c>
      <c r="J59" s="83" t="str">
        <f t="shared" si="21"/>
        <v/>
      </c>
      <c r="K59" s="83" t="str">
        <f t="shared" si="22"/>
        <v/>
      </c>
      <c r="L59" s="87" t="str">
        <f t="shared" si="13"/>
        <v/>
      </c>
      <c r="M59" s="88" t="str">
        <f t="shared" si="14"/>
        <v/>
      </c>
      <c r="N59" s="89" t="str">
        <f t="shared" si="15"/>
        <v/>
      </c>
      <c r="O59" s="87" t="str">
        <f t="shared" si="16"/>
        <v/>
      </c>
      <c r="P59" s="88" t="str">
        <f t="shared" si="17"/>
        <v/>
      </c>
      <c r="Q59" s="89" t="str">
        <f t="shared" si="18"/>
        <v/>
      </c>
    </row>
    <row r="60" spans="1:17">
      <c r="A60" s="34"/>
      <c r="B60" s="34"/>
      <c r="C60" s="34"/>
      <c r="D60" s="65" t="s">
        <v>34</v>
      </c>
      <c r="E60" s="66"/>
      <c r="F60" s="67">
        <f>COUNTIF(F10:F59,1.27)</f>
        <v>38</v>
      </c>
      <c r="G60" s="67">
        <f>COUNTIF(G10:G59,1.5)</f>
        <v>36</v>
      </c>
      <c r="H60" s="68">
        <f>COUNTIF(H10:H59,2)</f>
        <v>36</v>
      </c>
      <c r="I60" s="98">
        <f t="shared" ref="I60:K60" si="23">O60+I9</f>
        <v>414084.772036138</v>
      </c>
      <c r="J60" s="99">
        <f t="shared" si="23"/>
        <v>487737.846147565</v>
      </c>
      <c r="K60" s="100">
        <f t="shared" si="23"/>
        <v>814725.199985107</v>
      </c>
      <c r="L60" s="101" t="s">
        <v>35</v>
      </c>
      <c r="M60" s="102">
        <f>D59-D10</f>
        <v>-44125</v>
      </c>
      <c r="N60" s="103" t="s">
        <v>36</v>
      </c>
      <c r="O60" s="104">
        <f t="shared" ref="O60:Q60" si="24">SUM(O10:O59)</f>
        <v>314084.772036138</v>
      </c>
      <c r="P60" s="105">
        <f t="shared" si="24"/>
        <v>387737.846147565</v>
      </c>
      <c r="Q60" s="117">
        <f t="shared" si="24"/>
        <v>714725.199985107</v>
      </c>
    </row>
    <row r="61" spans="1:17">
      <c r="A61" s="34"/>
      <c r="B61" s="34"/>
      <c r="C61" s="34"/>
      <c r="D61" s="69" t="s">
        <v>37</v>
      </c>
      <c r="E61" s="70"/>
      <c r="F61" s="67">
        <f t="shared" ref="F61:H61" si="25">COUNTIF(F10:F59,-1)</f>
        <v>0</v>
      </c>
      <c r="G61" s="67">
        <f t="shared" si="25"/>
        <v>0</v>
      </c>
      <c r="H61" s="68">
        <f t="shared" si="25"/>
        <v>0</v>
      </c>
      <c r="I61" s="71" t="s">
        <v>38</v>
      </c>
      <c r="J61" s="72"/>
      <c r="K61" s="76"/>
      <c r="L61" s="71" t="s">
        <v>39</v>
      </c>
      <c r="M61" s="72"/>
      <c r="N61" s="76"/>
      <c r="O61" s="34"/>
      <c r="P61" s="59"/>
      <c r="Q61" s="118"/>
    </row>
    <row r="62" spans="1:17">
      <c r="A62" s="34"/>
      <c r="B62" s="34"/>
      <c r="C62" s="34"/>
      <c r="D62" s="69" t="s">
        <v>40</v>
      </c>
      <c r="E62" s="70"/>
      <c r="F62" s="67">
        <f t="shared" ref="F62:H62" si="26">COUNTIF(F10:F59,0)</f>
        <v>1</v>
      </c>
      <c r="G62" s="67">
        <f t="shared" si="26"/>
        <v>3</v>
      </c>
      <c r="H62" s="67">
        <f t="shared" si="26"/>
        <v>3</v>
      </c>
      <c r="I62" s="106">
        <f>I60/I9</f>
        <v>4.14084772036138</v>
      </c>
      <c r="J62" s="107">
        <f t="shared" ref="J62:K62" si="27">J60/J9</f>
        <v>4.87737846147565</v>
      </c>
      <c r="K62" s="108">
        <f t="shared" si="27"/>
        <v>8.14725199985107</v>
      </c>
      <c r="L62" s="109">
        <f>(I62-100%)*30/M60</f>
        <v>-0.00213542054642134</v>
      </c>
      <c r="M62" s="109">
        <f>(J62-100%)*30/M60</f>
        <v>-0.00263617799080497</v>
      </c>
      <c r="N62" s="110">
        <f>(K62-100%)*30/M60</f>
        <v>-0.00485932147298657</v>
      </c>
      <c r="O62" s="111"/>
      <c r="P62" s="112"/>
      <c r="Q62" s="119"/>
    </row>
    <row r="63" spans="1:8">
      <c r="A63" s="59"/>
      <c r="B63" s="59"/>
      <c r="C63" s="59"/>
      <c r="D63" s="71" t="s">
        <v>41</v>
      </c>
      <c r="E63" s="72"/>
      <c r="F63" s="73">
        <f t="shared" ref="F63:H63" si="28">F60/(F60+F61+F62)</f>
        <v>0.974358974358974</v>
      </c>
      <c r="G63" s="74">
        <f t="shared" si="28"/>
        <v>0.923076923076923</v>
      </c>
      <c r="H63" s="75">
        <f t="shared" si="28"/>
        <v>0.923076923076923</v>
      </c>
    </row>
    <row r="65" spans="6:8">
      <c r="F65" s="120"/>
      <c r="G65" s="120"/>
      <c r="H65" s="120"/>
    </row>
  </sheetData>
  <mergeCells count="11">
    <mergeCell ref="I7:K7"/>
    <mergeCell ref="L7:N7"/>
    <mergeCell ref="O7:Q7"/>
    <mergeCell ref="L9:N9"/>
    <mergeCell ref="O9:Q9"/>
    <mergeCell ref="D60:E60"/>
    <mergeCell ref="D61:E61"/>
    <mergeCell ref="I61:K61"/>
    <mergeCell ref="L61:N61"/>
    <mergeCell ref="D62:E62"/>
    <mergeCell ref="D63:E63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R609"/>
  <sheetViews>
    <sheetView zoomScale="80" zoomScaleNormal="80" topLeftCell="A383" workbookViewId="0">
      <selection activeCell="H294" sqref="H294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2" spans="1:1">
      <c r="A2" s="16">
        <v>1</v>
      </c>
    </row>
    <row r="40" spans="1:1">
      <c r="A40" s="16">
        <v>2</v>
      </c>
    </row>
    <row r="73" spans="12:12">
      <c r="L73" s="11" t="s">
        <v>42</v>
      </c>
    </row>
    <row r="84" spans="1:1">
      <c r="A84" s="16">
        <v>3</v>
      </c>
    </row>
    <row r="122" spans="1:1">
      <c r="A122" s="16">
        <v>4</v>
      </c>
    </row>
    <row r="173" spans="1:5">
      <c r="A173" s="16">
        <v>4</v>
      </c>
      <c r="E173" s="11">
        <v>5</v>
      </c>
    </row>
    <row r="204" spans="1:8">
      <c r="A204" s="16">
        <v>6</v>
      </c>
      <c r="H204" s="11">
        <v>7</v>
      </c>
    </row>
    <row r="242" spans="1:1">
      <c r="A242" s="16">
        <v>8</v>
      </c>
    </row>
    <row r="276" spans="1:1">
      <c r="A276" s="16">
        <v>9</v>
      </c>
    </row>
    <row r="277" spans="9:14">
      <c r="I277" s="11">
        <v>10</v>
      </c>
      <c r="N277" s="11">
        <v>11</v>
      </c>
    </row>
    <row r="300" spans="1:1">
      <c r="A300" s="16">
        <v>12</v>
      </c>
    </row>
    <row r="301" spans="11:11">
      <c r="K301" s="11">
        <v>13</v>
      </c>
    </row>
    <row r="334" spans="1:1">
      <c r="A334" s="16">
        <v>14</v>
      </c>
    </row>
    <row r="335" spans="11:18">
      <c r="K335" s="11">
        <v>15</v>
      </c>
      <c r="R335" s="11">
        <v>16</v>
      </c>
    </row>
    <row r="442" spans="1:1">
      <c r="A442" s="16">
        <v>28</v>
      </c>
    </row>
    <row r="477" spans="1:1">
      <c r="A477" s="16">
        <v>29</v>
      </c>
    </row>
    <row r="513" spans="1:1">
      <c r="A513" s="16">
        <v>30</v>
      </c>
    </row>
    <row r="546" spans="1:1">
      <c r="A546" s="16">
        <v>31</v>
      </c>
    </row>
    <row r="579" spans="1:1">
      <c r="A579" s="16">
        <v>32</v>
      </c>
    </row>
    <row r="609" spans="1:1">
      <c r="A609" s="16">
        <v>33</v>
      </c>
    </row>
  </sheetData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29"/>
  <sheetViews>
    <sheetView zoomScale="145" zoomScaleNormal="145" topLeftCell="A5" workbookViewId="0">
      <selection activeCell="A22" sqref="A22:J29"/>
    </sheetView>
  </sheetViews>
  <sheetFormatPr defaultColWidth="8.125" defaultRowHeight="13.5"/>
  <cols>
    <col min="1" max="16384" width="8.125" style="11"/>
  </cols>
  <sheetData>
    <row r="1" spans="1:1">
      <c r="A1" s="11" t="s">
        <v>43</v>
      </c>
    </row>
    <row r="2" spans="1:10">
      <c r="A2" s="12" t="s">
        <v>44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43</v>
      </c>
    </row>
    <row r="12" spans="1:10">
      <c r="A12" s="14" t="s">
        <v>45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43</v>
      </c>
    </row>
    <row r="22" spans="1:10">
      <c r="A22" s="14" t="s">
        <v>46</v>
      </c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0416666666667" footer="0.51041666666666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2"/>
  <sheetViews>
    <sheetView zoomScale="80" zoomScaleNormal="80" workbookViewId="0">
      <selection activeCell="F4" sqref="F4"/>
    </sheetView>
  </sheetViews>
  <sheetFormatPr defaultColWidth="9" defaultRowHeight="18.75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47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48</v>
      </c>
      <c r="B3" s="6" t="s">
        <v>0</v>
      </c>
      <c r="C3" s="6" t="s">
        <v>3</v>
      </c>
      <c r="D3" s="7" t="s">
        <v>49</v>
      </c>
      <c r="E3" s="6" t="s">
        <v>50</v>
      </c>
      <c r="F3" s="7" t="s">
        <v>49</v>
      </c>
      <c r="G3" s="6" t="s">
        <v>51</v>
      </c>
      <c r="H3" s="7" t="s">
        <v>49</v>
      </c>
    </row>
    <row r="4" spans="1:8">
      <c r="A4" s="8" t="s">
        <v>52</v>
      </c>
      <c r="B4" s="8" t="s">
        <v>53</v>
      </c>
      <c r="C4" s="8"/>
      <c r="D4" s="9"/>
      <c r="E4" s="8"/>
      <c r="F4" s="9"/>
      <c r="G4" s="8"/>
      <c r="H4" s="9"/>
    </row>
    <row r="5" spans="1:8">
      <c r="A5" s="8" t="s">
        <v>52</v>
      </c>
      <c r="B5" s="8"/>
      <c r="C5" s="8"/>
      <c r="D5" s="9"/>
      <c r="E5" s="8"/>
      <c r="F5" s="10"/>
      <c r="G5" s="8"/>
      <c r="H5" s="10"/>
    </row>
    <row r="6" spans="1:8">
      <c r="A6" s="8" t="s">
        <v>52</v>
      </c>
      <c r="B6" s="8"/>
      <c r="C6" s="8"/>
      <c r="D6" s="10"/>
      <c r="E6" s="8"/>
      <c r="F6" s="10"/>
      <c r="G6" s="8"/>
      <c r="H6" s="10"/>
    </row>
    <row r="7" spans="1:8">
      <c r="A7" s="8" t="s">
        <v>52</v>
      </c>
      <c r="B7" s="8"/>
      <c r="C7" s="8"/>
      <c r="D7" s="10"/>
      <c r="E7" s="8"/>
      <c r="F7" s="10"/>
      <c r="G7" s="8"/>
      <c r="H7" s="10"/>
    </row>
    <row r="8" spans="1:8">
      <c r="A8" s="8" t="s">
        <v>52</v>
      </c>
      <c r="B8" s="8"/>
      <c r="C8" s="8"/>
      <c r="D8" s="10"/>
      <c r="E8" s="8"/>
      <c r="F8" s="10"/>
      <c r="G8" s="8"/>
      <c r="H8" s="10"/>
    </row>
    <row r="9" spans="1:8">
      <c r="A9" s="8" t="s">
        <v>52</v>
      </c>
      <c r="B9" s="8"/>
      <c r="C9" s="8"/>
      <c r="D9" s="10"/>
      <c r="E9" s="8"/>
      <c r="F9" s="10"/>
      <c r="G9" s="8"/>
      <c r="H9" s="10"/>
    </row>
    <row r="10" spans="1:8">
      <c r="A10" s="8" t="s">
        <v>52</v>
      </c>
      <c r="B10" s="8"/>
      <c r="C10" s="8"/>
      <c r="D10" s="10"/>
      <c r="E10" s="8"/>
      <c r="F10" s="10"/>
      <c r="G10" s="8"/>
      <c r="H10" s="10"/>
    </row>
    <row r="11" spans="1:8">
      <c r="A11" s="8" t="s">
        <v>52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2020-09-18T03:10:00Z</dcterms:created>
  <dcterms:modified xsi:type="dcterms:W3CDTF">2021-02-14T14:04:33Z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1041-10.8.0.5416</vt:lpwstr>
  </property>
</Properties>
</file>