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bookViews>
    <workbookView xWindow="0" yWindow="0" windowWidth="12105" windowHeight="1119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<sst xmlns="http://schemas.openxmlformats.org/spreadsheetml/2006/main" count="78" uniqueCount="50">
  <si>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</si>
  <si>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</si>
  <si>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</si>
  <si>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</si>
  <si>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</si>
  <si>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</si>
  <si>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</si>
  <si>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</si>
  <si>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</si>
  <si>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</si>
  <si>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</si>
  <si>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</si>
  <si>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</si>
  <si>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</si>
  <si>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</si>
  <si>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</si>
  <si>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</si>
  <si>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</si>
  <si>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</si>
  <si>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</si>
  <si>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</si>
  <si>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</si>
  <si>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</si>
  <si>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</si>
  <si>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</si>
  <si>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</si>
  <si>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</si>
  <si>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</si>
  <si>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</si>
  <si>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</si>
  <si>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</si>
  <si>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</si>
  <si>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</si>
  <si>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</si>
  <si>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</si>
  <si>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GBPJPY</t>
    <phoneticPr fontId="1"/>
  </si>
  <si>
    <t>1H足</t>
    <rPh sb="2" eb="3">
      <t>アシ</t>
    </rPh>
    <phoneticPr fontId="1"/>
  </si>
  <si>
    <t>3まで到達</t>
    <rPh sb="3" eb="5">
      <t>トウタツ</t>
    </rPh>
    <phoneticPr fontId="1"/>
  </si>
  <si>
    <t>勝ち5まで到達</t>
    <rPh sb="0" eb="1">
      <t>カ</t>
    </rPh>
    <rPh sb="5" eb="7">
      <t>トウタツ</t>
    </rPh>
    <phoneticPr fontId="1"/>
  </si>
  <si>
    <t>勝ち3まで到達</t>
    <rPh sb="0" eb="1">
      <t>カ</t>
    </rPh>
    <rPh sb="5" eb="7">
      <t>トウタツ</t>
    </rPh>
    <phoneticPr fontId="1"/>
  </si>
  <si>
    <t>勝ち3まで</t>
    <rPh sb="0" eb="1">
      <t>カ</t>
    </rPh>
    <phoneticPr fontId="1"/>
  </si>
  <si>
    <t>3まで到達</t>
    <rPh sb="3" eb="5">
      <t>トウタツ</t>
    </rPh>
    <phoneticPr fontId="1"/>
  </si>
  <si>
    <t>負け</t>
    <rPh sb="0" eb="1">
      <t>マ</t>
    </rPh>
    <phoneticPr fontId="1"/>
  </si>
  <si>
    <t>勝ち</t>
    <rPh sb="0" eb="1">
      <t>カ</t>
    </rPh>
    <phoneticPr fontId="1"/>
  </si>
  <si>
    <t>勝ち5まで</t>
    <rPh sb="0" eb="1">
      <t>カ</t>
    </rPh>
    <phoneticPr fontId="1"/>
  </si>
  <si>
    <t>勝ち3まで</t>
    <rPh sb="0" eb="1">
      <t>カ</t>
    </rPh>
    <phoneticPr fontId="1"/>
  </si>
  <si>
    <t>GBPJPY</t>
    <phoneticPr fontId="5"/>
  </si>
  <si>
    <t>前回50回検証後の51回目以降の検証です。前回指摘された、なるべく周囲と比較しても大きさのあるPBを探して検証してみました。100回まで目指す予定ですが、前回よりも若干勝率が下がりましたが、傾向は前回と同様、10smaと20smaの解離が強いところでは勝率が低く、伸びにくく、収束してきている部位では伸びやすかったです。また20smaの方向性がやや弱い部位では勝率が低く、レンジとなる傾向がありました。またトレンドが強く、解離が大きい部位では勝率が低い傾向がありました。</t>
    <rPh sb="0" eb="2">
      <t>ゼンカイ</t>
    </rPh>
    <rPh sb="4" eb="5">
      <t>カイ</t>
    </rPh>
    <rPh sb="5" eb="8">
      <t>ケンショウゴ</t>
    </rPh>
    <rPh sb="11" eb="12">
      <t>カイ</t>
    </rPh>
    <rPh sb="12" eb="13">
      <t>メ</t>
    </rPh>
    <rPh sb="13" eb="15">
      <t>イコウ</t>
    </rPh>
    <rPh sb="16" eb="18">
      <t>ケンショウ</t>
    </rPh>
    <rPh sb="21" eb="23">
      <t>ゼンカイ</t>
    </rPh>
    <rPh sb="23" eb="25">
      <t>シテキ</t>
    </rPh>
    <rPh sb="33" eb="35">
      <t>シュウイ</t>
    </rPh>
    <rPh sb="36" eb="38">
      <t>ヒカク</t>
    </rPh>
    <rPh sb="41" eb="42">
      <t>オオ</t>
    </rPh>
    <rPh sb="50" eb="51">
      <t>サガ</t>
    </rPh>
    <rPh sb="53" eb="55">
      <t>ケンショウ</t>
    </rPh>
    <rPh sb="65" eb="66">
      <t>カイ</t>
    </rPh>
    <rPh sb="68" eb="70">
      <t>メザ</t>
    </rPh>
    <rPh sb="71" eb="73">
      <t>ヨテイ</t>
    </rPh>
    <rPh sb="77" eb="79">
      <t>ゼンカイ</t>
    </rPh>
    <rPh sb="82" eb="84">
      <t>ジャッカン</t>
    </rPh>
    <rPh sb="84" eb="86">
      <t>ショウリツ</t>
    </rPh>
    <rPh sb="87" eb="88">
      <t>サ</t>
    </rPh>
    <rPh sb="95" eb="97">
      <t>ケイコウ</t>
    </rPh>
    <rPh sb="98" eb="100">
      <t>ゼンカイ</t>
    </rPh>
    <rPh sb="101" eb="103">
      <t>ドウヨウ</t>
    </rPh>
    <rPh sb="116" eb="118">
      <t>カイリ</t>
    </rPh>
    <rPh sb="119" eb="120">
      <t>ツヨ</t>
    </rPh>
    <rPh sb="126" eb="128">
      <t>ショウリツ</t>
    </rPh>
    <rPh sb="129" eb="130">
      <t>ヒク</t>
    </rPh>
    <rPh sb="132" eb="133">
      <t>ノ</t>
    </rPh>
    <rPh sb="138" eb="140">
      <t>シュウソク</t>
    </rPh>
    <rPh sb="146" eb="148">
      <t>ブイ</t>
    </rPh>
    <rPh sb="150" eb="151">
      <t>ノ</t>
    </rPh>
    <rPh sb="168" eb="171">
      <t>ホウコウセイ</t>
    </rPh>
    <rPh sb="174" eb="175">
      <t>ヨワ</t>
    </rPh>
    <rPh sb="176" eb="178">
      <t>ブイ</t>
    </rPh>
    <rPh sb="180" eb="182">
      <t>ショウリツ</t>
    </rPh>
    <rPh sb="183" eb="184">
      <t>ヒク</t>
    </rPh>
    <rPh sb="192" eb="194">
      <t>ケイコウ</t>
    </rPh>
    <rPh sb="208" eb="209">
      <t>ツヨ</t>
    </rPh>
    <rPh sb="211" eb="213">
      <t>カイリ</t>
    </rPh>
    <rPh sb="214" eb="215">
      <t>オオ</t>
    </rPh>
    <rPh sb="217" eb="219">
      <t>ブイ</t>
    </rPh>
    <rPh sb="221" eb="223">
      <t>ショウリツ</t>
    </rPh>
    <rPh sb="224" eb="225">
      <t>ヒク</t>
    </rPh>
    <rPh sb="226" eb="228">
      <t>ケイコウ</t>
    </rPh>
    <phoneticPr fontId="1"/>
  </si>
  <si>
    <t>勝率がやや低くなりましたが、伸びるところでは非常に伸びるというのが再確認できました。ただ、まだローソク足を実際の相場で、客観的に見ることができるかが課題だと感じました。</t>
    <rPh sb="0" eb="2">
      <t>ショウリツ</t>
    </rPh>
    <rPh sb="5" eb="6">
      <t>ヒク</t>
    </rPh>
    <rPh sb="14" eb="15">
      <t>ノ</t>
    </rPh>
    <rPh sb="22" eb="24">
      <t>ヒジョウ</t>
    </rPh>
    <rPh sb="25" eb="26">
      <t>ノ</t>
    </rPh>
    <rPh sb="33" eb="34">
      <t>サイ</t>
    </rPh>
    <rPh sb="34" eb="36">
      <t>カクニン</t>
    </rPh>
    <rPh sb="51" eb="52">
      <t>アシ</t>
    </rPh>
    <rPh sb="53" eb="55">
      <t>ジッサイ</t>
    </rPh>
    <rPh sb="56" eb="58">
      <t>ソウバ</t>
    </rPh>
    <rPh sb="60" eb="62">
      <t>キャクカン</t>
    </rPh>
    <rPh sb="62" eb="63">
      <t>テキ</t>
    </rPh>
    <rPh sb="64" eb="65">
      <t>ミ</t>
    </rPh>
    <rPh sb="74" eb="76">
      <t>カダイ</t>
    </rPh>
    <rPh sb="78" eb="79">
      <t>カン</t>
    </rPh>
    <phoneticPr fontId="1"/>
  </si>
  <si>
    <t>引き続き、4時間足や日足なども検証を重ねていきたいと思います。</t>
    <rPh sb="0" eb="1">
      <t>ヒ</t>
    </rPh>
    <rPh sb="2" eb="3">
      <t>ツヅ</t>
    </rPh>
    <rPh sb="6" eb="8">
      <t>ジカン</t>
    </rPh>
    <rPh sb="8" eb="9">
      <t>アシ</t>
    </rPh>
    <rPh sb="10" eb="12">
      <t>ヒアシ</t>
    </rPh>
    <rPh sb="15" eb="17">
      <t>ケンショウ</t>
    </rPh>
    <rPh sb="18" eb="19">
      <t>カサ</t>
    </rPh>
    <rPh sb="26" eb="27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</si>
</sst>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9" xfId="0" applyNumberFormat="1" applyFont="1" applyFill="1" applyBorder="1">
      <alignment vertical="center"/>
    </xf>
    <xf numFmtId="0" fontId="12" fillId="0" borderId="9" xfId="0" applyNumberFormat="1" applyFont="1" applyFill="1" applyBorder="1">
      <alignment vertical="center"/>
    </xf>
    <xf numFmtId="0" fontId="12" fillId="0" borderId="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14</xdr:col>
      <xdr:colOff>146361</xdr:colOff>
      <xdr:row>37</xdr:row>
      <xdr:rowOff>167044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xmlns="" id="{EB2B0095-E405-4861-A189-EADFE3042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14</xdr:col>
      <xdr:colOff>146361</xdr:colOff>
      <xdr:row>76</xdr:row>
      <xdr:rowOff>167044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xmlns="" id="{3C0A65CF-8BA4-4DC4-9FCB-F2F6905AB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965156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14</xdr:col>
      <xdr:colOff>146361</xdr:colOff>
      <xdr:row>115</xdr:row>
      <xdr:rowOff>167045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xmlns="" id="{D02DB3D0-E077-4E5C-95D5-08159E319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930313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14</xdr:col>
      <xdr:colOff>146361</xdr:colOff>
      <xdr:row>154</xdr:row>
      <xdr:rowOff>167044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xmlns="" id="{ABE19BFF-F2D0-4849-9CD8-7194FA88B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895469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14</xdr:col>
      <xdr:colOff>146361</xdr:colOff>
      <xdr:row>193</xdr:row>
      <xdr:rowOff>167044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xmlns="" id="{51230D02-8D3D-44EE-85B2-26FCDACF0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7860625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14</xdr:col>
      <xdr:colOff>146361</xdr:colOff>
      <xdr:row>232</xdr:row>
      <xdr:rowOff>167044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xmlns="" id="{8AF0D624-2E83-42C0-A6B8-B04E66104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4825781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14</xdr:col>
      <xdr:colOff>146361</xdr:colOff>
      <xdr:row>271</xdr:row>
      <xdr:rowOff>167045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xmlns="" id="{A5FE135B-C703-4B5C-9083-E39AAD3B3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1790938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14</xdr:col>
      <xdr:colOff>146361</xdr:colOff>
      <xdr:row>310</xdr:row>
      <xdr:rowOff>167044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xmlns="" id="{619F7284-FAB4-4761-85E7-CDDB4722C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8756094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14</xdr:col>
      <xdr:colOff>146361</xdr:colOff>
      <xdr:row>349</xdr:row>
      <xdr:rowOff>167044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xmlns="" id="{B009D026-B687-490B-AB50-39C69E127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5721250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14</xdr:col>
      <xdr:colOff>146361</xdr:colOff>
      <xdr:row>388</xdr:row>
      <xdr:rowOff>167044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xmlns="" id="{24869BDA-439B-4003-B138-8ED5DAFE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2686406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14</xdr:col>
      <xdr:colOff>146361</xdr:colOff>
      <xdr:row>427</xdr:row>
      <xdr:rowOff>167045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xmlns="" id="{CEFEDF86-F404-4AC5-933D-889A8CF88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69651563"/>
          <a:ext cx="8623611" cy="6775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13</xdr:col>
      <xdr:colOff>336687</xdr:colOff>
      <xdr:row>471</xdr:row>
      <xdr:rowOff>112615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xmlns="" id="{770701C2-AD56-40EA-A261-5A88A67BC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76616719"/>
          <a:ext cx="8194812" cy="76135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13</xdr:col>
      <xdr:colOff>336687</xdr:colOff>
      <xdr:row>515</xdr:row>
      <xdr:rowOff>112615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xmlns="" id="{042D70AB-95A6-47A4-98FD-E234892EE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84474844"/>
          <a:ext cx="8194812" cy="76135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11</xdr:col>
      <xdr:colOff>97965</xdr:colOff>
      <xdr:row>557</xdr:row>
      <xdr:rowOff>79119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92332969"/>
          <a:ext cx="6717840" cy="7222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11</xdr:col>
      <xdr:colOff>97965</xdr:colOff>
      <xdr:row>599</xdr:row>
      <xdr:rowOff>79119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99833906"/>
          <a:ext cx="6717840" cy="7222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11</xdr:col>
      <xdr:colOff>97965</xdr:colOff>
      <xdr:row>641</xdr:row>
      <xdr:rowOff>79119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107334844"/>
          <a:ext cx="6717840" cy="7222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11</xdr:col>
      <xdr:colOff>97965</xdr:colOff>
      <xdr:row>683</xdr:row>
      <xdr:rowOff>79119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114835781"/>
          <a:ext cx="6717840" cy="7222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11</xdr:col>
      <xdr:colOff>97965</xdr:colOff>
      <xdr:row>725</xdr:row>
      <xdr:rowOff>79119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122336719"/>
          <a:ext cx="6717840" cy="7222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727</xdr:row>
      <xdr:rowOff>0</xdr:rowOff>
    </xdr:from>
    <xdr:to>
      <xdr:col>11</xdr:col>
      <xdr:colOff>97965</xdr:colOff>
      <xdr:row>767</xdr:row>
      <xdr:rowOff>79119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29837656"/>
          <a:ext cx="6717840" cy="7222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769</xdr:row>
      <xdr:rowOff>0</xdr:rowOff>
    </xdr:from>
    <xdr:to>
      <xdr:col>11</xdr:col>
      <xdr:colOff>97965</xdr:colOff>
      <xdr:row>809</xdr:row>
      <xdr:rowOff>79119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137338594"/>
          <a:ext cx="6717840" cy="7222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811</xdr:row>
      <xdr:rowOff>0</xdr:rowOff>
    </xdr:from>
    <xdr:to>
      <xdr:col>11</xdr:col>
      <xdr:colOff>97965</xdr:colOff>
      <xdr:row>851</xdr:row>
      <xdr:rowOff>79119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144839531"/>
          <a:ext cx="6717840" cy="7222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853</xdr:row>
      <xdr:rowOff>0</xdr:rowOff>
    </xdr:from>
    <xdr:to>
      <xdr:col>11</xdr:col>
      <xdr:colOff>97965</xdr:colOff>
      <xdr:row>893</xdr:row>
      <xdr:rowOff>79119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152340469"/>
          <a:ext cx="6717840" cy="7222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8" topLeftCell="D48" activePane="bottomRight" state="frozen"/>
      <selection pane="topRight" activeCell="B1" sqref="B1"/>
      <selection pane="bottomLeft" activeCell="A9" sqref="A9"/>
      <selection pane="bottomRight" activeCell="G30" sqref="G30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35</v>
      </c>
    </row>
    <row r="2" spans="1:18" x14ac:dyDescent="0.4">
      <c r="A2" s="1" t="s">
        <v>8</v>
      </c>
      <c r="C2" t="s">
        <v>36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33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6" t="s">
        <v>3</v>
      </c>
      <c r="H6" s="87"/>
      <c r="I6" s="93"/>
      <c r="J6" s="86" t="s">
        <v>22</v>
      </c>
      <c r="K6" s="87"/>
      <c r="L6" s="93"/>
      <c r="M6" s="86" t="s">
        <v>23</v>
      </c>
      <c r="N6" s="87"/>
      <c r="O6" s="93"/>
    </row>
    <row r="7" spans="1:18" ht="19.5" thickBot="1" x14ac:dyDescent="0.45">
      <c r="A7" s="27"/>
      <c r="B7" s="27" t="s">
        <v>2</v>
      </c>
      <c r="C7" s="63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0" t="s">
        <v>22</v>
      </c>
      <c r="K8" s="91"/>
      <c r="L8" s="92"/>
      <c r="M8" s="90"/>
      <c r="N8" s="91"/>
      <c r="O8" s="92"/>
    </row>
    <row r="9" spans="1:18" x14ac:dyDescent="0.4">
      <c r="A9" s="9">
        <v>51</v>
      </c>
      <c r="B9" s="23">
        <v>44005</v>
      </c>
      <c r="C9" s="50">
        <v>1</v>
      </c>
      <c r="D9" s="54">
        <v>-1</v>
      </c>
      <c r="E9" s="55">
        <v>-1</v>
      </c>
      <c r="F9" s="85">
        <v>-1</v>
      </c>
      <c r="G9" s="22">
        <f>IF(D9="","",G8+M9)</f>
        <v>97000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-3000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 x14ac:dyDescent="0.4">
      <c r="A10" s="9">
        <v>52</v>
      </c>
      <c r="B10" s="5">
        <v>44011</v>
      </c>
      <c r="C10" s="47">
        <v>2</v>
      </c>
      <c r="D10" s="56">
        <v>-1</v>
      </c>
      <c r="E10" s="57">
        <v>-1</v>
      </c>
      <c r="F10" s="84">
        <v>-1</v>
      </c>
      <c r="G10" s="22">
        <f t="shared" ref="G10:G42" si="2">IF(D10="","",G9+M10)</f>
        <v>94090</v>
      </c>
      <c r="H10" s="22">
        <f t="shared" ref="H10:H42" si="3">IF(E10="","",H9+N10)</f>
        <v>94090</v>
      </c>
      <c r="I10" s="22">
        <f t="shared" ref="I10:I42" si="4">IF(F10="","",I9+O10)</f>
        <v>94090</v>
      </c>
      <c r="J10" s="44">
        <f t="shared" ref="J10:J12" si="5">IF(G9="","",G9*0.03)</f>
        <v>2910</v>
      </c>
      <c r="K10" s="45">
        <f t="shared" ref="K10:K12" si="6">IF(H9="","",H9*0.03)</f>
        <v>2910</v>
      </c>
      <c r="L10" s="46">
        <f t="shared" ref="L10:L12" si="7">IF(I9="","",I9*0.03)</f>
        <v>2910</v>
      </c>
      <c r="M10" s="44">
        <f t="shared" ref="M10:M12" si="8">IF(D10="","",J10*D10)</f>
        <v>-2910</v>
      </c>
      <c r="N10" s="45">
        <f t="shared" ref="N10:N12" si="9">IF(E10="","",K10*E10)</f>
        <v>-2910</v>
      </c>
      <c r="O10" s="46">
        <f t="shared" ref="O10:O12" si="10">IF(F10="","",L10*F10)</f>
        <v>-2910</v>
      </c>
      <c r="P10" s="40"/>
      <c r="Q10" s="40"/>
      <c r="R10" s="40"/>
    </row>
    <row r="11" spans="1:18" x14ac:dyDescent="0.4">
      <c r="A11" s="9">
        <v>53</v>
      </c>
      <c r="B11" s="5">
        <v>44026</v>
      </c>
      <c r="C11" s="47">
        <v>2</v>
      </c>
      <c r="D11" s="56">
        <v>1.27</v>
      </c>
      <c r="E11" s="57">
        <v>1.5</v>
      </c>
      <c r="F11" s="84">
        <v>2</v>
      </c>
      <c r="G11" s="22">
        <f t="shared" si="2"/>
        <v>97674.828999999998</v>
      </c>
      <c r="H11" s="22">
        <f t="shared" si="3"/>
        <v>98324.05</v>
      </c>
      <c r="I11" s="22">
        <f t="shared" si="4"/>
        <v>99735.4</v>
      </c>
      <c r="J11" s="44">
        <f t="shared" si="5"/>
        <v>2822.7</v>
      </c>
      <c r="K11" s="45">
        <f t="shared" si="6"/>
        <v>2822.7</v>
      </c>
      <c r="L11" s="46">
        <f t="shared" si="7"/>
        <v>2822.7</v>
      </c>
      <c r="M11" s="44">
        <f t="shared" si="8"/>
        <v>3584.8289999999997</v>
      </c>
      <c r="N11" s="45">
        <f t="shared" si="9"/>
        <v>4234.0499999999993</v>
      </c>
      <c r="O11" s="46">
        <f t="shared" si="10"/>
        <v>5645.4</v>
      </c>
      <c r="P11" s="40"/>
      <c r="Q11" s="40"/>
      <c r="R11" s="40"/>
    </row>
    <row r="12" spans="1:18" x14ac:dyDescent="0.4">
      <c r="A12" s="9">
        <v>54</v>
      </c>
      <c r="B12" s="5">
        <v>44033</v>
      </c>
      <c r="C12" s="47">
        <v>1</v>
      </c>
      <c r="D12" s="56">
        <v>1.27</v>
      </c>
      <c r="E12" s="57">
        <v>1.5</v>
      </c>
      <c r="F12" s="83">
        <v>2</v>
      </c>
      <c r="G12" s="22">
        <f t="shared" si="2"/>
        <v>101396.23998489999</v>
      </c>
      <c r="H12" s="22">
        <f t="shared" si="3"/>
        <v>102748.63225000001</v>
      </c>
      <c r="I12" s="22">
        <f t="shared" si="4"/>
        <v>105719.52399999999</v>
      </c>
      <c r="J12" s="44">
        <f t="shared" si="5"/>
        <v>2930.24487</v>
      </c>
      <c r="K12" s="45">
        <f t="shared" si="6"/>
        <v>2949.7215000000001</v>
      </c>
      <c r="L12" s="46">
        <f t="shared" si="7"/>
        <v>2992.0619999999999</v>
      </c>
      <c r="M12" s="44">
        <f t="shared" si="8"/>
        <v>3721.4109849000001</v>
      </c>
      <c r="N12" s="45">
        <f t="shared" si="9"/>
        <v>4424.5822500000004</v>
      </c>
      <c r="O12" s="46">
        <f t="shared" si="10"/>
        <v>5984.1239999999998</v>
      </c>
      <c r="P12" s="40"/>
      <c r="Q12" s="40"/>
      <c r="R12" s="40"/>
    </row>
    <row r="13" spans="1:18" x14ac:dyDescent="0.4">
      <c r="A13" s="9">
        <v>55</v>
      </c>
      <c r="B13" s="5">
        <v>44034</v>
      </c>
      <c r="C13" s="47">
        <v>2</v>
      </c>
      <c r="D13" s="56">
        <v>1.27</v>
      </c>
      <c r="E13" s="57">
        <v>1.5</v>
      </c>
      <c r="F13" s="83">
        <v>2</v>
      </c>
      <c r="G13" s="22">
        <f t="shared" si="2"/>
        <v>105259.43672832468</v>
      </c>
      <c r="H13" s="22">
        <f t="shared" si="3"/>
        <v>107372.32070125001</v>
      </c>
      <c r="I13" s="22">
        <f t="shared" si="4"/>
        <v>112062.69544</v>
      </c>
      <c r="J13" s="44">
        <f t="shared" ref="J13:J58" si="11">IF(G12="","",G12*0.03)</f>
        <v>3041.8871995469995</v>
      </c>
      <c r="K13" s="45">
        <f t="shared" ref="K13:K58" si="12">IF(H12="","",H12*0.03)</f>
        <v>3082.4589675000002</v>
      </c>
      <c r="L13" s="46">
        <f t="shared" ref="L13:L58" si="13">IF(I12="","",I12*0.03)</f>
        <v>3171.5857199999996</v>
      </c>
      <c r="M13" s="44">
        <f t="shared" ref="M13:M58" si="14">IF(D13="","",J13*D13)</f>
        <v>3863.1967434246894</v>
      </c>
      <c r="N13" s="45">
        <f t="shared" ref="N13:N58" si="15">IF(E13="","",K13*E13)</f>
        <v>4623.6884512500001</v>
      </c>
      <c r="O13" s="46">
        <f t="shared" ref="O13:O58" si="16">IF(F13="","",L13*F13)</f>
        <v>6343.1714399999992</v>
      </c>
      <c r="P13" s="40" t="s">
        <v>37</v>
      </c>
      <c r="Q13" s="40"/>
      <c r="R13" s="40"/>
    </row>
    <row r="14" spans="1:18" x14ac:dyDescent="0.4">
      <c r="A14" s="9">
        <v>56</v>
      </c>
      <c r="B14" s="5">
        <v>44036</v>
      </c>
      <c r="C14" s="47">
        <v>2</v>
      </c>
      <c r="D14" s="56">
        <v>1.27</v>
      </c>
      <c r="E14" s="57">
        <v>1.5</v>
      </c>
      <c r="F14" s="83">
        <v>2</v>
      </c>
      <c r="G14" s="22">
        <f t="shared" si="2"/>
        <v>109269.82126767385</v>
      </c>
      <c r="H14" s="22">
        <f t="shared" si="3"/>
        <v>112204.07513280626</v>
      </c>
      <c r="I14" s="22">
        <f t="shared" si="4"/>
        <v>118786.4571664</v>
      </c>
      <c r="J14" s="44">
        <f t="shared" si="11"/>
        <v>3157.7831018497404</v>
      </c>
      <c r="K14" s="45">
        <f t="shared" si="12"/>
        <v>3221.1696210374998</v>
      </c>
      <c r="L14" s="46">
        <f t="shared" si="13"/>
        <v>3361.8808631999996</v>
      </c>
      <c r="M14" s="44">
        <f t="shared" si="14"/>
        <v>4010.3845393491706</v>
      </c>
      <c r="N14" s="45">
        <f t="shared" si="15"/>
        <v>4831.75443155625</v>
      </c>
      <c r="O14" s="46">
        <f t="shared" si="16"/>
        <v>6723.7617263999991</v>
      </c>
      <c r="P14" s="40" t="s">
        <v>37</v>
      </c>
      <c r="Q14" s="40"/>
      <c r="R14" s="40"/>
    </row>
    <row r="15" spans="1:18" x14ac:dyDescent="0.4">
      <c r="A15" s="9">
        <v>57</v>
      </c>
      <c r="B15" s="5">
        <v>44036</v>
      </c>
      <c r="C15" s="47">
        <v>2</v>
      </c>
      <c r="D15" s="56">
        <v>1.27</v>
      </c>
      <c r="E15" s="57">
        <v>1.5</v>
      </c>
      <c r="F15" s="58">
        <v>-1</v>
      </c>
      <c r="G15" s="22">
        <f t="shared" si="2"/>
        <v>113433.00145797222</v>
      </c>
      <c r="H15" s="22">
        <f t="shared" si="3"/>
        <v>117253.25851378254</v>
      </c>
      <c r="I15" s="22">
        <f t="shared" si="4"/>
        <v>115222.86345140799</v>
      </c>
      <c r="J15" s="44">
        <f t="shared" si="11"/>
        <v>3278.0946380302153</v>
      </c>
      <c r="K15" s="45">
        <f t="shared" si="12"/>
        <v>3366.1222539841879</v>
      </c>
      <c r="L15" s="46">
        <f t="shared" si="13"/>
        <v>3563.5937149919996</v>
      </c>
      <c r="M15" s="44">
        <f t="shared" si="14"/>
        <v>4163.1801902983734</v>
      </c>
      <c r="N15" s="45">
        <f t="shared" si="15"/>
        <v>5049.183380976282</v>
      </c>
      <c r="O15" s="46">
        <f t="shared" si="16"/>
        <v>-3563.5937149919996</v>
      </c>
      <c r="P15" s="40"/>
      <c r="Q15" s="40"/>
      <c r="R15" s="40"/>
    </row>
    <row r="16" spans="1:18" x14ac:dyDescent="0.4">
      <c r="A16" s="9">
        <v>58</v>
      </c>
      <c r="B16" s="5">
        <v>44039</v>
      </c>
      <c r="C16" s="47">
        <v>1</v>
      </c>
      <c r="D16" s="56">
        <v>-1</v>
      </c>
      <c r="E16" s="59">
        <v>-1</v>
      </c>
      <c r="F16" s="58">
        <v>-1</v>
      </c>
      <c r="G16" s="22">
        <f t="shared" si="2"/>
        <v>110030.01141423306</v>
      </c>
      <c r="H16" s="22">
        <f t="shared" si="3"/>
        <v>113735.66075836906</v>
      </c>
      <c r="I16" s="22">
        <f t="shared" si="4"/>
        <v>111766.17754786575</v>
      </c>
      <c r="J16" s="44">
        <f t="shared" si="11"/>
        <v>3402.9900437391666</v>
      </c>
      <c r="K16" s="45">
        <f t="shared" si="12"/>
        <v>3517.5977554134761</v>
      </c>
      <c r="L16" s="46">
        <f t="shared" si="13"/>
        <v>3456.6859035422394</v>
      </c>
      <c r="M16" s="44">
        <f t="shared" si="14"/>
        <v>-3402.9900437391666</v>
      </c>
      <c r="N16" s="45">
        <f t="shared" si="15"/>
        <v>-3517.5977554134761</v>
      </c>
      <c r="O16" s="46">
        <f t="shared" si="16"/>
        <v>-3456.6859035422394</v>
      </c>
      <c r="P16" s="40"/>
      <c r="Q16" s="40"/>
      <c r="R16" s="40"/>
    </row>
    <row r="17" spans="1:18" x14ac:dyDescent="0.4">
      <c r="A17" s="9">
        <v>59</v>
      </c>
      <c r="B17" s="5">
        <v>44040</v>
      </c>
      <c r="C17" s="47">
        <v>1</v>
      </c>
      <c r="D17" s="56">
        <v>-1</v>
      </c>
      <c r="E17" s="59">
        <v>-1</v>
      </c>
      <c r="F17" s="58">
        <v>-1</v>
      </c>
      <c r="G17" s="22">
        <f t="shared" si="2"/>
        <v>106729.11107180607</v>
      </c>
      <c r="H17" s="22">
        <f t="shared" si="3"/>
        <v>110323.59093561799</v>
      </c>
      <c r="I17" s="22">
        <f t="shared" si="4"/>
        <v>108413.19222142978</v>
      </c>
      <c r="J17" s="44">
        <f t="shared" si="11"/>
        <v>3300.9003424269918</v>
      </c>
      <c r="K17" s="45">
        <f t="shared" si="12"/>
        <v>3412.0698227510716</v>
      </c>
      <c r="L17" s="46">
        <f t="shared" si="13"/>
        <v>3352.9853264359722</v>
      </c>
      <c r="M17" s="44">
        <f t="shared" si="14"/>
        <v>-3300.9003424269918</v>
      </c>
      <c r="N17" s="45">
        <f t="shared" si="15"/>
        <v>-3412.0698227510716</v>
      </c>
      <c r="O17" s="46">
        <f t="shared" si="16"/>
        <v>-3352.9853264359722</v>
      </c>
      <c r="P17" s="40"/>
      <c r="Q17" s="40"/>
      <c r="R17" s="40"/>
    </row>
    <row r="18" spans="1:18" x14ac:dyDescent="0.4">
      <c r="A18" s="9">
        <v>60</v>
      </c>
      <c r="B18" s="5">
        <v>44043</v>
      </c>
      <c r="C18" s="47">
        <v>1</v>
      </c>
      <c r="D18" s="56">
        <v>-1</v>
      </c>
      <c r="E18" s="57">
        <v>-1</v>
      </c>
      <c r="F18" s="58">
        <v>-1</v>
      </c>
      <c r="G18" s="22">
        <f t="shared" si="2"/>
        <v>103527.23773965189</v>
      </c>
      <c r="H18" s="22">
        <f t="shared" si="3"/>
        <v>107013.88320754946</v>
      </c>
      <c r="I18" s="22">
        <f t="shared" si="4"/>
        <v>105160.79645478689</v>
      </c>
      <c r="J18" s="44">
        <f t="shared" si="11"/>
        <v>3201.8733321541818</v>
      </c>
      <c r="K18" s="45">
        <f t="shared" si="12"/>
        <v>3309.7077280685394</v>
      </c>
      <c r="L18" s="46">
        <f t="shared" si="13"/>
        <v>3252.3957666428932</v>
      </c>
      <c r="M18" s="44">
        <f t="shared" si="14"/>
        <v>-3201.8733321541818</v>
      </c>
      <c r="N18" s="45">
        <f t="shared" si="15"/>
        <v>-3309.7077280685394</v>
      </c>
      <c r="O18" s="46">
        <f t="shared" si="16"/>
        <v>-3252.3957666428932</v>
      </c>
      <c r="P18" s="40"/>
      <c r="Q18" s="40"/>
      <c r="R18" s="40"/>
    </row>
    <row r="19" spans="1:18" x14ac:dyDescent="0.4">
      <c r="A19" s="9">
        <v>61</v>
      </c>
      <c r="B19" s="5">
        <v>44048</v>
      </c>
      <c r="C19" s="47">
        <v>1</v>
      </c>
      <c r="D19" s="56">
        <v>1.27</v>
      </c>
      <c r="E19" s="57">
        <v>1.5</v>
      </c>
      <c r="F19" s="58">
        <v>-1</v>
      </c>
      <c r="G19" s="22">
        <f t="shared" si="2"/>
        <v>107471.62549753263</v>
      </c>
      <c r="H19" s="22">
        <f t="shared" si="3"/>
        <v>111829.50795188919</v>
      </c>
      <c r="I19" s="22">
        <f t="shared" si="4"/>
        <v>102005.97256114328</v>
      </c>
      <c r="J19" s="44">
        <f t="shared" si="11"/>
        <v>3105.8171321895566</v>
      </c>
      <c r="K19" s="45">
        <f t="shared" si="12"/>
        <v>3210.4164962264836</v>
      </c>
      <c r="L19" s="46">
        <f t="shared" si="13"/>
        <v>3154.8238936436064</v>
      </c>
      <c r="M19" s="44">
        <f t="shared" si="14"/>
        <v>3944.3877578807369</v>
      </c>
      <c r="N19" s="45">
        <f t="shared" si="15"/>
        <v>4815.6247443397251</v>
      </c>
      <c r="O19" s="46">
        <f t="shared" si="16"/>
        <v>-3154.8238936436064</v>
      </c>
      <c r="P19" s="40"/>
      <c r="Q19" s="40"/>
      <c r="R19" s="40"/>
    </row>
    <row r="20" spans="1:18" x14ac:dyDescent="0.4">
      <c r="A20" s="9">
        <v>62</v>
      </c>
      <c r="B20" s="5">
        <v>44053</v>
      </c>
      <c r="C20" s="47">
        <v>1</v>
      </c>
      <c r="D20" s="56">
        <v>1.27</v>
      </c>
      <c r="E20" s="57">
        <v>1.5</v>
      </c>
      <c r="F20" s="83">
        <v>2</v>
      </c>
      <c r="G20" s="22">
        <f t="shared" si="2"/>
        <v>111566.29442898862</v>
      </c>
      <c r="H20" s="22">
        <f t="shared" si="3"/>
        <v>116861.8358097242</v>
      </c>
      <c r="I20" s="22">
        <f t="shared" si="4"/>
        <v>108126.33091481187</v>
      </c>
      <c r="J20" s="44">
        <f t="shared" si="11"/>
        <v>3224.1487649259789</v>
      </c>
      <c r="K20" s="45">
        <f t="shared" si="12"/>
        <v>3354.8852385566756</v>
      </c>
      <c r="L20" s="46">
        <f t="shared" si="13"/>
        <v>3060.1791768342982</v>
      </c>
      <c r="M20" s="44">
        <f t="shared" si="14"/>
        <v>4094.6689314559931</v>
      </c>
      <c r="N20" s="45">
        <f t="shared" si="15"/>
        <v>5032.3278578350137</v>
      </c>
      <c r="O20" s="46">
        <f t="shared" si="16"/>
        <v>6120.3583536685965</v>
      </c>
      <c r="P20" s="40"/>
      <c r="Q20" s="40"/>
      <c r="R20" s="40"/>
    </row>
    <row r="21" spans="1:18" x14ac:dyDescent="0.4">
      <c r="A21" s="9">
        <v>63</v>
      </c>
      <c r="B21" s="5">
        <v>44054</v>
      </c>
      <c r="C21" s="47">
        <v>1</v>
      </c>
      <c r="D21" s="56">
        <v>1.27</v>
      </c>
      <c r="E21" s="57">
        <v>1.5</v>
      </c>
      <c r="F21" s="83">
        <v>2</v>
      </c>
      <c r="G21" s="22">
        <f t="shared" si="2"/>
        <v>115816.97024673309</v>
      </c>
      <c r="H21" s="22">
        <f t="shared" si="3"/>
        <v>122120.61842116179</v>
      </c>
      <c r="I21" s="22">
        <f t="shared" si="4"/>
        <v>114613.91076970058</v>
      </c>
      <c r="J21" s="44">
        <f t="shared" si="11"/>
        <v>3346.9888328696584</v>
      </c>
      <c r="K21" s="45">
        <f t="shared" si="12"/>
        <v>3505.8550742917259</v>
      </c>
      <c r="L21" s="46">
        <f t="shared" si="13"/>
        <v>3243.7899274443562</v>
      </c>
      <c r="M21" s="44">
        <f t="shared" si="14"/>
        <v>4250.6758177444663</v>
      </c>
      <c r="N21" s="45">
        <f t="shared" si="15"/>
        <v>5258.7826114375894</v>
      </c>
      <c r="O21" s="46">
        <f t="shared" si="16"/>
        <v>6487.5798548887124</v>
      </c>
      <c r="P21" s="40" t="s">
        <v>37</v>
      </c>
      <c r="Q21" s="40"/>
      <c r="R21" s="40"/>
    </row>
    <row r="22" spans="1:18" x14ac:dyDescent="0.4">
      <c r="A22" s="9">
        <v>64</v>
      </c>
      <c r="B22" s="5">
        <v>44061</v>
      </c>
      <c r="C22" s="47">
        <v>1</v>
      </c>
      <c r="D22" s="56">
        <v>-1</v>
      </c>
      <c r="E22" s="57">
        <v>-1</v>
      </c>
      <c r="F22" s="84">
        <v>-1</v>
      </c>
      <c r="G22" s="22">
        <f t="shared" si="2"/>
        <v>112342.46113933111</v>
      </c>
      <c r="H22" s="22">
        <f t="shared" si="3"/>
        <v>118456.99986852694</v>
      </c>
      <c r="I22" s="22">
        <f t="shared" si="4"/>
        <v>111175.49344660956</v>
      </c>
      <c r="J22" s="44">
        <f t="shared" si="11"/>
        <v>3474.5091074019929</v>
      </c>
      <c r="K22" s="45">
        <f t="shared" si="12"/>
        <v>3663.6185526348536</v>
      </c>
      <c r="L22" s="46">
        <f t="shared" si="13"/>
        <v>3438.4173230910174</v>
      </c>
      <c r="M22" s="44">
        <f t="shared" si="14"/>
        <v>-3474.5091074019929</v>
      </c>
      <c r="N22" s="45">
        <f t="shared" si="15"/>
        <v>-3663.6185526348536</v>
      </c>
      <c r="O22" s="46">
        <f t="shared" si="16"/>
        <v>-3438.4173230910174</v>
      </c>
      <c r="P22" s="40"/>
      <c r="Q22" s="40"/>
      <c r="R22" s="40"/>
    </row>
    <row r="23" spans="1:18" x14ac:dyDescent="0.4">
      <c r="A23" s="9">
        <v>65</v>
      </c>
      <c r="B23" s="5">
        <v>44067</v>
      </c>
      <c r="C23" s="47">
        <v>1</v>
      </c>
      <c r="D23" s="56">
        <v>-1</v>
      </c>
      <c r="E23" s="57">
        <v>-1</v>
      </c>
      <c r="F23" s="84">
        <v>-1</v>
      </c>
      <c r="G23" s="22">
        <f t="shared" si="2"/>
        <v>108972.18730515118</v>
      </c>
      <c r="H23" s="22">
        <f t="shared" si="3"/>
        <v>114903.28987247113</v>
      </c>
      <c r="I23" s="22">
        <f t="shared" si="4"/>
        <v>107840.22864321127</v>
      </c>
      <c r="J23" s="44">
        <f t="shared" si="11"/>
        <v>3370.2738341799331</v>
      </c>
      <c r="K23" s="45">
        <f t="shared" si="12"/>
        <v>3553.709996055808</v>
      </c>
      <c r="L23" s="46">
        <f t="shared" si="13"/>
        <v>3335.2648033982864</v>
      </c>
      <c r="M23" s="44">
        <f t="shared" si="14"/>
        <v>-3370.2738341799331</v>
      </c>
      <c r="N23" s="45">
        <f t="shared" si="15"/>
        <v>-3553.709996055808</v>
      </c>
      <c r="O23" s="46">
        <f t="shared" si="16"/>
        <v>-3335.2648033982864</v>
      </c>
      <c r="P23" s="40"/>
      <c r="Q23" s="40"/>
      <c r="R23" s="40"/>
    </row>
    <row r="24" spans="1:18" x14ac:dyDescent="0.4">
      <c r="A24" s="9">
        <v>66</v>
      </c>
      <c r="B24" s="5">
        <v>44070</v>
      </c>
      <c r="C24" s="47">
        <v>1</v>
      </c>
      <c r="D24" s="56">
        <v>1.27</v>
      </c>
      <c r="E24" s="57">
        <v>-1</v>
      </c>
      <c r="F24" s="58">
        <v>-1</v>
      </c>
      <c r="G24" s="22">
        <f t="shared" si="2"/>
        <v>113124.02764147744</v>
      </c>
      <c r="H24" s="22">
        <f t="shared" si="3"/>
        <v>111456.191176297</v>
      </c>
      <c r="I24" s="22">
        <f t="shared" si="4"/>
        <v>104605.02178391494</v>
      </c>
      <c r="J24" s="44">
        <f t="shared" si="11"/>
        <v>3269.1656191545353</v>
      </c>
      <c r="K24" s="45">
        <f t="shared" si="12"/>
        <v>3447.0986961741337</v>
      </c>
      <c r="L24" s="46">
        <f t="shared" si="13"/>
        <v>3235.2068592963383</v>
      </c>
      <c r="M24" s="44">
        <f t="shared" si="14"/>
        <v>4151.8403363262596</v>
      </c>
      <c r="N24" s="45">
        <f t="shared" si="15"/>
        <v>-3447.0986961741337</v>
      </c>
      <c r="O24" s="46">
        <f t="shared" si="16"/>
        <v>-3235.2068592963383</v>
      </c>
      <c r="P24" s="40"/>
      <c r="Q24" s="40"/>
      <c r="R24" s="40"/>
    </row>
    <row r="25" spans="1:18" x14ac:dyDescent="0.4">
      <c r="A25" s="9">
        <v>67</v>
      </c>
      <c r="B25" s="5">
        <v>44071</v>
      </c>
      <c r="C25" s="47">
        <v>1</v>
      </c>
      <c r="D25" s="56">
        <v>1.27</v>
      </c>
      <c r="E25" s="57">
        <v>1.5</v>
      </c>
      <c r="F25" s="83">
        <v>2</v>
      </c>
      <c r="G25" s="22">
        <f t="shared" si="2"/>
        <v>117434.05309461773</v>
      </c>
      <c r="H25" s="22">
        <f t="shared" si="3"/>
        <v>116471.71977923036</v>
      </c>
      <c r="I25" s="22">
        <f t="shared" si="4"/>
        <v>110881.32309094984</v>
      </c>
      <c r="J25" s="44">
        <f t="shared" si="11"/>
        <v>3393.7208292443233</v>
      </c>
      <c r="K25" s="45">
        <f t="shared" si="12"/>
        <v>3343.6857352889097</v>
      </c>
      <c r="L25" s="46">
        <f t="shared" si="13"/>
        <v>3138.1506535174481</v>
      </c>
      <c r="M25" s="44">
        <f t="shared" si="14"/>
        <v>4310.0254531402907</v>
      </c>
      <c r="N25" s="45">
        <f t="shared" si="15"/>
        <v>5015.5286029333647</v>
      </c>
      <c r="O25" s="46">
        <f t="shared" si="16"/>
        <v>6276.3013070348961</v>
      </c>
      <c r="P25" s="40" t="s">
        <v>41</v>
      </c>
      <c r="Q25" s="40"/>
      <c r="R25" s="40"/>
    </row>
    <row r="26" spans="1:18" x14ac:dyDescent="0.4">
      <c r="A26" s="9">
        <v>68</v>
      </c>
      <c r="B26" s="5">
        <v>44074</v>
      </c>
      <c r="C26" s="47">
        <v>1</v>
      </c>
      <c r="D26" s="56">
        <v>1.27</v>
      </c>
      <c r="E26" s="57">
        <v>1.5</v>
      </c>
      <c r="F26" s="83">
        <v>2</v>
      </c>
      <c r="G26" s="22">
        <f t="shared" si="2"/>
        <v>121908.29051752266</v>
      </c>
      <c r="H26" s="22">
        <f t="shared" si="3"/>
        <v>121712.94716929573</v>
      </c>
      <c r="I26" s="22">
        <f t="shared" si="4"/>
        <v>117534.20247640683</v>
      </c>
      <c r="J26" s="44">
        <f t="shared" si="11"/>
        <v>3523.0215928385319</v>
      </c>
      <c r="K26" s="45">
        <f t="shared" si="12"/>
        <v>3494.1515933769106</v>
      </c>
      <c r="L26" s="46">
        <f t="shared" si="13"/>
        <v>3326.4396927284952</v>
      </c>
      <c r="M26" s="44">
        <f t="shared" si="14"/>
        <v>4474.2374229049356</v>
      </c>
      <c r="N26" s="45">
        <f t="shared" si="15"/>
        <v>5241.2273900653654</v>
      </c>
      <c r="O26" s="46">
        <f t="shared" si="16"/>
        <v>6652.8793854569903</v>
      </c>
      <c r="P26" s="40"/>
      <c r="Q26" s="40"/>
      <c r="R26" s="40"/>
    </row>
    <row r="27" spans="1:18" x14ac:dyDescent="0.4">
      <c r="A27" s="9">
        <v>69</v>
      </c>
      <c r="B27" s="5">
        <v>44075</v>
      </c>
      <c r="C27" s="47">
        <v>1</v>
      </c>
      <c r="D27" s="56">
        <v>1.27</v>
      </c>
      <c r="E27" s="57">
        <v>1.5</v>
      </c>
      <c r="F27" s="83">
        <v>2</v>
      </c>
      <c r="G27" s="22">
        <f t="shared" si="2"/>
        <v>126552.99638624028</v>
      </c>
      <c r="H27" s="22">
        <f t="shared" si="3"/>
        <v>127190.02979191404</v>
      </c>
      <c r="I27" s="22">
        <f t="shared" si="4"/>
        <v>124586.25462499124</v>
      </c>
      <c r="J27" s="44">
        <f t="shared" si="11"/>
        <v>3657.2487155256799</v>
      </c>
      <c r="K27" s="45">
        <f t="shared" si="12"/>
        <v>3651.3884150788717</v>
      </c>
      <c r="L27" s="46">
        <f t="shared" si="13"/>
        <v>3526.0260742922051</v>
      </c>
      <c r="M27" s="44">
        <f t="shared" si="14"/>
        <v>4644.7058687176132</v>
      </c>
      <c r="N27" s="45">
        <f t="shared" si="15"/>
        <v>5477.0826226183071</v>
      </c>
      <c r="O27" s="46">
        <f t="shared" si="16"/>
        <v>7052.0521485844101</v>
      </c>
      <c r="P27" s="40"/>
      <c r="Q27" s="40"/>
      <c r="R27" s="40"/>
    </row>
    <row r="28" spans="1:18" x14ac:dyDescent="0.4">
      <c r="A28" s="9">
        <v>70</v>
      </c>
      <c r="B28" s="5">
        <v>44077</v>
      </c>
      <c r="C28" s="47">
        <v>2</v>
      </c>
      <c r="D28" s="56">
        <v>1.27</v>
      </c>
      <c r="E28" s="57">
        <v>1.5</v>
      </c>
      <c r="F28" s="58">
        <v>-1</v>
      </c>
      <c r="G28" s="22">
        <f t="shared" si="2"/>
        <v>131374.66554855605</v>
      </c>
      <c r="H28" s="22">
        <f t="shared" si="3"/>
        <v>132913.58113255017</v>
      </c>
      <c r="I28" s="22">
        <f t="shared" si="4"/>
        <v>120848.6669862415</v>
      </c>
      <c r="J28" s="44">
        <f t="shared" si="11"/>
        <v>3796.5898915872081</v>
      </c>
      <c r="K28" s="45">
        <f t="shared" si="12"/>
        <v>3815.700893757421</v>
      </c>
      <c r="L28" s="46">
        <f t="shared" si="13"/>
        <v>3737.5876387497369</v>
      </c>
      <c r="M28" s="44">
        <f t="shared" si="14"/>
        <v>4821.669162315754</v>
      </c>
      <c r="N28" s="45">
        <f t="shared" si="15"/>
        <v>5723.5513406361315</v>
      </c>
      <c r="O28" s="46">
        <f t="shared" si="16"/>
        <v>-3737.5876387497369</v>
      </c>
      <c r="P28" s="40"/>
      <c r="Q28" s="40"/>
      <c r="R28" s="40"/>
    </row>
    <row r="29" spans="1:18" x14ac:dyDescent="0.4">
      <c r="A29" s="9">
        <v>71</v>
      </c>
      <c r="B29" s="5">
        <v>44085</v>
      </c>
      <c r="C29" s="47">
        <v>2</v>
      </c>
      <c r="D29" s="56">
        <v>-1</v>
      </c>
      <c r="E29" s="57">
        <v>-1</v>
      </c>
      <c r="F29" s="79">
        <v>-1</v>
      </c>
      <c r="G29" s="22">
        <f t="shared" si="2"/>
        <v>127433.42558209937</v>
      </c>
      <c r="H29" s="22">
        <f t="shared" si="3"/>
        <v>128926.17369857366</v>
      </c>
      <c r="I29" s="22">
        <f t="shared" si="4"/>
        <v>117223.20697665426</v>
      </c>
      <c r="J29" s="44">
        <f t="shared" si="11"/>
        <v>3941.2399664566815</v>
      </c>
      <c r="K29" s="45">
        <f t="shared" si="12"/>
        <v>3987.4074339765048</v>
      </c>
      <c r="L29" s="46">
        <f t="shared" si="13"/>
        <v>3625.4600095872447</v>
      </c>
      <c r="M29" s="44">
        <f t="shared" si="14"/>
        <v>-3941.2399664566815</v>
      </c>
      <c r="N29" s="45">
        <f t="shared" si="15"/>
        <v>-3987.4074339765048</v>
      </c>
      <c r="O29" s="46">
        <f t="shared" si="16"/>
        <v>-3625.4600095872447</v>
      </c>
      <c r="P29" s="40"/>
      <c r="Q29" s="40"/>
      <c r="R29" s="40"/>
    </row>
    <row r="30" spans="1:18" x14ac:dyDescent="0.4">
      <c r="A30" s="9">
        <v>72</v>
      </c>
      <c r="B30" s="5">
        <v>44096</v>
      </c>
      <c r="C30" s="47">
        <v>2</v>
      </c>
      <c r="D30" s="56">
        <v>1.27</v>
      </c>
      <c r="E30" s="57">
        <v>-1</v>
      </c>
      <c r="F30" s="79">
        <v>-1</v>
      </c>
      <c r="G30" s="22">
        <f t="shared" si="2"/>
        <v>132288.63909677736</v>
      </c>
      <c r="H30" s="22">
        <f t="shared" si="3"/>
        <v>125058.38848761645</v>
      </c>
      <c r="I30" s="22">
        <f t="shared" si="4"/>
        <v>113706.51076735463</v>
      </c>
      <c r="J30" s="44">
        <f t="shared" si="11"/>
        <v>3823.002767462981</v>
      </c>
      <c r="K30" s="45">
        <f t="shared" si="12"/>
        <v>3867.78521095721</v>
      </c>
      <c r="L30" s="46">
        <f t="shared" si="13"/>
        <v>3516.6962092996278</v>
      </c>
      <c r="M30" s="44">
        <f t="shared" si="14"/>
        <v>4855.2135146779856</v>
      </c>
      <c r="N30" s="45">
        <f t="shared" si="15"/>
        <v>-3867.78521095721</v>
      </c>
      <c r="O30" s="46">
        <f t="shared" si="16"/>
        <v>-3516.6962092996278</v>
      </c>
      <c r="P30" s="40"/>
      <c r="Q30" s="40"/>
      <c r="R30" s="40"/>
    </row>
    <row r="31" spans="1:18" x14ac:dyDescent="0.4">
      <c r="A31" s="9">
        <v>73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>
        <f t="shared" si="11"/>
        <v>3968.6591729033207</v>
      </c>
      <c r="K31" s="45">
        <f t="shared" si="12"/>
        <v>3751.7516546284933</v>
      </c>
      <c r="L31" s="46">
        <f t="shared" si="13"/>
        <v>3411.1953230206386</v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74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75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76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77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78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79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80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81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82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83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84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85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86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87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88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89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90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91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92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93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94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95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96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97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98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99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100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4" t="s">
        <v>5</v>
      </c>
      <c r="C59" s="95"/>
      <c r="D59" s="7">
        <f>COUNTIF(D9:D58,1.27)</f>
        <v>14</v>
      </c>
      <c r="E59" s="7">
        <f>COUNTIF(E9:E58,1.5)</f>
        <v>12</v>
      </c>
      <c r="F59" s="8">
        <f>COUNTIF(F9:F58,2)</f>
        <v>9</v>
      </c>
      <c r="G59" s="69">
        <f>M59+G8</f>
        <v>132288.6390967773</v>
      </c>
      <c r="H59" s="70">
        <f>N59+H8</f>
        <v>125058.38848761644</v>
      </c>
      <c r="I59" s="71">
        <f>O59+I8</f>
        <v>113706.51076735464</v>
      </c>
      <c r="J59" s="66" t="s">
        <v>30</v>
      </c>
      <c r="K59" s="67">
        <f>B58-B9</f>
        <v>-44005</v>
      </c>
      <c r="L59" s="68" t="s">
        <v>31</v>
      </c>
      <c r="M59" s="80">
        <f>SUM(M9:M58)</f>
        <v>32288.639096777319</v>
      </c>
      <c r="N59" s="81">
        <f>SUM(N9:N58)</f>
        <v>25058.388487616441</v>
      </c>
      <c r="O59" s="82">
        <f>SUM(O9:O58)</f>
        <v>13706.51076735465</v>
      </c>
    </row>
    <row r="60" spans="1:15" ht="19.5" thickBot="1" x14ac:dyDescent="0.45">
      <c r="A60" s="9"/>
      <c r="B60" s="88" t="s">
        <v>6</v>
      </c>
      <c r="C60" s="89"/>
      <c r="D60" s="7">
        <f>COUNTIF(D9:D58,-1)</f>
        <v>8</v>
      </c>
      <c r="E60" s="7">
        <f>COUNTIF(E9:E58,-1)</f>
        <v>10</v>
      </c>
      <c r="F60" s="8">
        <f>COUNTIF(F9:F58,-1)</f>
        <v>13</v>
      </c>
      <c r="G60" s="86" t="s">
        <v>29</v>
      </c>
      <c r="H60" s="87"/>
      <c r="I60" s="93"/>
      <c r="J60" s="86" t="s">
        <v>32</v>
      </c>
      <c r="K60" s="87"/>
      <c r="L60" s="93"/>
      <c r="M60" s="9"/>
      <c r="N60" s="3"/>
      <c r="O60" s="4"/>
    </row>
    <row r="61" spans="1:15" ht="19.5" thickBot="1" x14ac:dyDescent="0.45">
      <c r="A61" s="9"/>
      <c r="B61" s="88" t="s">
        <v>34</v>
      </c>
      <c r="C61" s="89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1.3228863909677731</v>
      </c>
      <c r="H61" s="76">
        <f t="shared" ref="H61" si="21">H59/H8</f>
        <v>1.2505838848761643</v>
      </c>
      <c r="I61" s="77">
        <f>I59/I8</f>
        <v>1.1370651076735465</v>
      </c>
      <c r="J61" s="64">
        <f>(G61-100%)*30/K59</f>
        <v>-2.2012479784190868E-4</v>
      </c>
      <c r="K61" s="64">
        <f>(H61-100%)*30/K59</f>
        <v>-1.7083323591148575E-4</v>
      </c>
      <c r="L61" s="65">
        <f>(I61-100%)*30/K59</f>
        <v>-9.3442863997418387E-5</v>
      </c>
      <c r="M61" s="10"/>
      <c r="N61" s="2"/>
      <c r="O61" s="11"/>
    </row>
    <row r="62" spans="1:15" ht="19.5" thickBot="1" x14ac:dyDescent="0.45">
      <c r="A62" s="3"/>
      <c r="B62" s="86" t="s">
        <v>4</v>
      </c>
      <c r="C62" s="87"/>
      <c r="D62" s="78">
        <f t="shared" ref="D62:E62" si="22">D59/(D59+D60+D61)</f>
        <v>0.63636363636363635</v>
      </c>
      <c r="E62" s="73">
        <f t="shared" si="22"/>
        <v>0.54545454545454541</v>
      </c>
      <c r="F62" s="74">
        <f>F59/(F59+F60+F61)</f>
        <v>0.40909090909090912</v>
      </c>
    </row>
    <row r="64" spans="1:15" x14ac:dyDescent="0.4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P873"/>
  <sheetViews>
    <sheetView topLeftCell="B106" zoomScale="80" zoomScaleNormal="80" workbookViewId="0">
      <selection activeCell="M873" sqref="M873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3" spans="16:16" x14ac:dyDescent="0.4">
      <c r="P13" s="52" t="s">
        <v>42</v>
      </c>
    </row>
    <row r="53" spans="16:16" x14ac:dyDescent="0.4">
      <c r="P53" s="52" t="s">
        <v>42</v>
      </c>
    </row>
    <row r="95" spans="16:16" x14ac:dyDescent="0.4">
      <c r="P95" s="52" t="s">
        <v>43</v>
      </c>
    </row>
    <row r="136" spans="16:16" x14ac:dyDescent="0.4">
      <c r="P136" s="52" t="s">
        <v>38</v>
      </c>
    </row>
    <row r="169" spans="16:16" x14ac:dyDescent="0.4">
      <c r="P169" s="52" t="s">
        <v>39</v>
      </c>
    </row>
    <row r="209" spans="16:16" x14ac:dyDescent="0.4">
      <c r="P209" s="52" t="s">
        <v>40</v>
      </c>
    </row>
    <row r="257" spans="16:16" x14ac:dyDescent="0.4">
      <c r="P257" s="52" t="s">
        <v>43</v>
      </c>
    </row>
    <row r="289" spans="16:16" x14ac:dyDescent="0.4">
      <c r="P289" s="52" t="s">
        <v>42</v>
      </c>
    </row>
    <row r="326" spans="16:16" x14ac:dyDescent="0.4">
      <c r="P326" s="52" t="s">
        <v>42</v>
      </c>
    </row>
    <row r="365" spans="16:16" x14ac:dyDescent="0.4">
      <c r="P365" s="52" t="s">
        <v>42</v>
      </c>
    </row>
    <row r="408" spans="16:16" x14ac:dyDescent="0.4">
      <c r="P408" s="52" t="s">
        <v>43</v>
      </c>
    </row>
    <row r="446" spans="15:15" x14ac:dyDescent="0.4">
      <c r="O446" s="52" t="s">
        <v>44</v>
      </c>
    </row>
    <row r="493" spans="15:15" x14ac:dyDescent="0.4">
      <c r="O493" s="52" t="s">
        <v>45</v>
      </c>
    </row>
    <row r="540" spans="13:13" x14ac:dyDescent="0.4">
      <c r="M540" s="52" t="s">
        <v>42</v>
      </c>
    </row>
    <row r="576" spans="13:13" x14ac:dyDescent="0.4">
      <c r="M576" s="52" t="s">
        <v>42</v>
      </c>
    </row>
    <row r="617" spans="13:13" x14ac:dyDescent="0.4">
      <c r="M617" s="52" t="s">
        <v>43</v>
      </c>
    </row>
    <row r="658" spans="13:13" x14ac:dyDescent="0.4">
      <c r="M658" s="52" t="s">
        <v>45</v>
      </c>
    </row>
    <row r="706" spans="13:13" x14ac:dyDescent="0.4">
      <c r="M706" s="52" t="s">
        <v>44</v>
      </c>
    </row>
    <row r="749" spans="13:13" x14ac:dyDescent="0.4">
      <c r="M749" s="52" t="s">
        <v>44</v>
      </c>
    </row>
    <row r="787" spans="13:13" x14ac:dyDescent="0.4">
      <c r="M787" s="52" t="s">
        <v>43</v>
      </c>
    </row>
    <row r="831" spans="13:13" x14ac:dyDescent="0.4">
      <c r="M831" s="52" t="s">
        <v>42</v>
      </c>
    </row>
    <row r="873" spans="13:13" x14ac:dyDescent="0.4">
      <c r="M873" s="52" t="s">
        <v>43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zoomScale="145" zoomScaleSheetLayoutView="100" workbookViewId="0">
      <selection activeCell="A22" sqref="A22:J2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25</v>
      </c>
    </row>
    <row r="2" spans="1:10" x14ac:dyDescent="0.4">
      <c r="A2" s="96" t="s">
        <v>47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4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4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4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4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4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4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x14ac:dyDescent="0.4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 x14ac:dyDescent="0.4">
      <c r="A11" s="52" t="s">
        <v>26</v>
      </c>
    </row>
    <row r="12" spans="1:10" x14ac:dyDescent="0.4">
      <c r="A12" s="98" t="s">
        <v>48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x14ac:dyDescent="0.4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x14ac:dyDescent="0.4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x14ac:dyDescent="0.4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4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x14ac:dyDescent="0.4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x14ac:dyDescent="0.4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x14ac:dyDescent="0.4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 x14ac:dyDescent="0.4">
      <c r="A21" s="52" t="s">
        <v>27</v>
      </c>
    </row>
    <row r="22" spans="1:10" x14ac:dyDescent="0.4">
      <c r="A22" s="98" t="s">
        <v>49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0" x14ac:dyDescent="0.4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x14ac:dyDescent="0.4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x14ac:dyDescent="0.4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x14ac:dyDescent="0.4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x14ac:dyDescent="0.4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x14ac:dyDescent="0.4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x14ac:dyDescent="0.4">
      <c r="A29" s="98"/>
      <c r="B29" s="98"/>
      <c r="C29" s="98"/>
      <c r="D29" s="98"/>
      <c r="E29" s="98"/>
      <c r="F29" s="98"/>
      <c r="G29" s="98"/>
      <c r="H29" s="98"/>
      <c r="I29" s="98"/>
      <c r="J29" s="9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G4" sqref="G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46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masahiko aoki</cp:lastModifiedBy>
  <dcterms:created xsi:type="dcterms:W3CDTF">2020-09-18T03:10:57Z</dcterms:created>
  <dcterms:modified xsi:type="dcterms:W3CDTF">2021-02-24T23:54:48Z</dcterms:modified>
</cp:coreProperties>
</file>