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ocuments\"/>
    </mc:Choice>
  </mc:AlternateContent>
  <xr:revisionPtr revIDLastSave="0" documentId="8_{ED936079-75FB-4568-92BD-6FCEF08BD38E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<sst xmlns="http://schemas.openxmlformats.org/spreadsheetml/2006/main" count="89" uniqueCount="75">
  <si>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</si>
  <si>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</si>
  <si>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</si>
  <si>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</si>
  <si>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</si>
  <si>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</si>
  <si>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</si>
  <si>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</si>
  <si>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</si>
  <si>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</si>
  <si>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</si>
  <si>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</si>
  <si>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</si>
  <si>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</si>
  <si>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</si>
  <si>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</si>
  <si>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</si>
  <si>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</si>
  <si>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</si>
  <si>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</si>
  <si>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</si>
  <si>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</si>
  <si>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</si>
  <si>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</si>
  <si>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</si>
  <si>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</si>
  <si>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</si>
  <si>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</si>
  <si>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</si>
  <si>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</si>
  <si>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</si>
  <si>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</si>
  <si>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</si>
  <si>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</si>
  <si>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</si>
  <si>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</si>
  <si>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日足</t>
    <rPh sb="0" eb="1">
      <t>ヒ</t>
    </rPh>
    <rPh sb="1" eb="2">
      <t>アシ</t>
    </rPh>
    <phoneticPr fontId="1"/>
  </si>
  <si>
    <t>USD/JPY</t>
    <phoneticPr fontId="5"/>
  </si>
  <si>
    <t>画像１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</si>
  <si>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</si>
  <si>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</si>
  <si>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</si>
  <si>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</si>
  <si>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</si>
  <si>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</si>
  <si>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</si>
  <si>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</si>
  <si>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画像１０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</si>
  <si>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</si>
  <si>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</si>
  <si>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レンジの最中、MAがサポートとして機能していない</t>
    <rPh sb="4" eb="6">
      <t>サイチュウ</t>
    </rPh>
    <rPh sb="17" eb="19">
      <t>キノウ</t>
    </rPh>
    <phoneticPr fontId="1"/>
  </si>
  <si>
    <t>画像４</t>
    <rPh sb="0" eb="2">
      <t>ガゾウ</t>
    </rPh>
    <phoneticPr fontId="1"/>
  </si>
  <si>
    <t>ロウソク足の番号は検証シートと対応させています。</t>
    <rPh sb="4" eb="5">
      <t>アシ</t>
    </rPh>
    <rPh sb="6" eb="8">
      <t>バンゴウ</t>
    </rPh>
    <rPh sb="9" eb="11">
      <t>ケンショウ</t>
    </rPh>
    <rPh sb="15" eb="17">
      <t>タイオウ</t>
    </rPh>
    <phoneticPr fontId="1"/>
  </si>
  <si>
    <t>画像５</t>
    <rPh sb="0" eb="2">
      <t>ガゾウ</t>
    </rPh>
    <phoneticPr fontId="1"/>
  </si>
  <si>
    <t>トレンドの終わり、ボラリティが低い？</t>
    <rPh sb="5" eb="6">
      <t>オ</t>
    </rPh>
    <rPh sb="15" eb="16">
      <t>ヒク</t>
    </rPh>
    <phoneticPr fontId="1"/>
  </si>
  <si>
    <t>トレンド初期からのエントリー</t>
    <rPh sb="4" eb="6">
      <t>ショキ</t>
    </rPh>
    <phoneticPr fontId="1"/>
  </si>
  <si>
    <t>画像６</t>
    <rPh sb="0" eb="2">
      <t>ガゾウ</t>
    </rPh>
    <phoneticPr fontId="1"/>
  </si>
  <si>
    <t>質問１　PBの確認お願いいたします。</t>
    <rPh sb="0" eb="2">
      <t>シツモン</t>
    </rPh>
    <rPh sb="7" eb="9">
      <t>カクニン</t>
    </rPh>
    <rPh sb="10" eb="11">
      <t>ネガ</t>
    </rPh>
    <phoneticPr fontId="1"/>
  </si>
  <si>
    <t>質問２　画像６のPBはヒゲが長いように思うのですが損切の位置はこのPBの安値で良いでしょうか？</t>
    <rPh sb="0" eb="2">
      <t>シツモン</t>
    </rPh>
    <rPh sb="4" eb="6">
      <t>ガゾウ</t>
    </rPh>
    <rPh sb="14" eb="15">
      <t>ナガ</t>
    </rPh>
    <rPh sb="19" eb="20">
      <t>オモ</t>
    </rPh>
    <rPh sb="25" eb="27">
      <t>ソンギリ</t>
    </rPh>
    <rPh sb="28" eb="30">
      <t>イチ</t>
    </rPh>
    <rPh sb="36" eb="38">
      <t>ヤスネ</t>
    </rPh>
    <rPh sb="39" eb="40">
      <t>ヨ</t>
    </rPh>
    <phoneticPr fontId="1"/>
  </si>
  <si>
    <t>画像７</t>
    <rPh sb="0" eb="2">
      <t>ガゾウ</t>
    </rPh>
    <phoneticPr fontId="1"/>
  </si>
  <si>
    <t>トレンド転換後のエントリー</t>
    <rPh sb="4" eb="6">
      <t>テンカン</t>
    </rPh>
    <rPh sb="6" eb="7">
      <t>ゴ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</si>
  <si>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</si>
  <si>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</si>
  <si>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高値切り下げる前にエントリーしてしまう</t>
    <rPh sb="0" eb="2">
      <t>タカネ</t>
    </rPh>
    <rPh sb="2" eb="3">
      <t>キリ</t>
    </rPh>
    <rPh sb="4" eb="5">
      <t>サ</t>
    </rPh>
    <rPh sb="7" eb="8">
      <t>マエ</t>
    </rPh>
    <phoneticPr fontId="1"/>
  </si>
  <si>
    <t>画像１０</t>
    <rPh sb="0" eb="2">
      <t>ガゾウ</t>
    </rPh>
    <phoneticPr fontId="1"/>
  </si>
  <si>
    <t>画像１１</t>
    <rPh sb="0" eb="2">
      <t>ガゾウ</t>
    </rPh>
    <phoneticPr fontId="1"/>
  </si>
  <si>
    <t>下落トレンドの最中</t>
    <rPh sb="0" eb="2">
      <t>ゲラク</t>
    </rPh>
    <rPh sb="7" eb="9">
      <t>サイチュウ</t>
    </rPh>
    <phoneticPr fontId="1"/>
  </si>
  <si>
    <t>画像１２</t>
    <rPh sb="0" eb="2">
      <t>ガゾウ</t>
    </rPh>
    <phoneticPr fontId="1"/>
  </si>
  <si>
    <t>安値切り上げ、高値は切り上げる前のエントリーだが利確成功、たまたま？</t>
    <rPh sb="0" eb="2">
      <t>ヤスネ</t>
    </rPh>
    <rPh sb="2" eb="3">
      <t>キ</t>
    </rPh>
    <rPh sb="4" eb="5">
      <t>ア</t>
    </rPh>
    <rPh sb="7" eb="9">
      <t>タカネ</t>
    </rPh>
    <rPh sb="10" eb="11">
      <t>キ</t>
    </rPh>
    <rPh sb="12" eb="13">
      <t>ア</t>
    </rPh>
    <rPh sb="15" eb="16">
      <t>マエ</t>
    </rPh>
    <rPh sb="24" eb="26">
      <t>リカク</t>
    </rPh>
    <rPh sb="26" eb="28">
      <t>セイコウ</t>
    </rPh>
    <phoneticPr fontId="1"/>
  </si>
  <si>
    <t>画僧１３</t>
    <rPh sb="0" eb="1">
      <t>ガ</t>
    </rPh>
    <rPh sb="1" eb="2">
      <t>ソウ</t>
    </rPh>
    <phoneticPr fontId="1"/>
  </si>
  <si>
    <t>安値切り下げ、高値切り下げた後のPB出現でエントリー</t>
    <rPh sb="0" eb="2">
      <t>ヤスネ</t>
    </rPh>
    <rPh sb="2" eb="3">
      <t>キリ</t>
    </rPh>
    <rPh sb="4" eb="5">
      <t>サ</t>
    </rPh>
    <rPh sb="7" eb="9">
      <t>タカネ</t>
    </rPh>
    <rPh sb="9" eb="10">
      <t>キ</t>
    </rPh>
    <rPh sb="11" eb="12">
      <t>サ</t>
    </rPh>
    <rPh sb="14" eb="15">
      <t>アト</t>
    </rPh>
    <rPh sb="18" eb="20">
      <t>シュツゲン</t>
    </rPh>
    <phoneticPr fontId="1"/>
  </si>
  <si>
    <t>エントリーについて気付いたこと、検証シート横に記載しています。</t>
    <rPh sb="9" eb="11">
      <t>キヅ</t>
    </rPh>
    <rPh sb="16" eb="18">
      <t>ケンショウ</t>
    </rPh>
    <rPh sb="21" eb="22">
      <t>ヨコ</t>
    </rPh>
    <rPh sb="23" eb="25">
      <t>キサイ</t>
    </rPh>
    <phoneticPr fontId="1"/>
  </si>
  <si>
    <t>　　　　　損切幅が多きすぎて、3％の範囲内だと保有できるポジション数が小さすぎてエントリーできませんでした。</t>
    <rPh sb="5" eb="7">
      <t>ソンギリ</t>
    </rPh>
    <rPh sb="7" eb="8">
      <t>ハバ</t>
    </rPh>
    <rPh sb="9" eb="10">
      <t>オオ</t>
    </rPh>
    <rPh sb="18" eb="21">
      <t>ハンイナイ</t>
    </rPh>
    <rPh sb="23" eb="25">
      <t>ホユウ</t>
    </rPh>
    <rPh sb="33" eb="34">
      <t>スウ</t>
    </rPh>
    <rPh sb="35" eb="36">
      <t>チイ</t>
    </rPh>
    <phoneticPr fontId="1"/>
  </si>
  <si>
    <t>レンジの時は、MAがサポートとして機能していないのでエントリーしづらいです。それより、上昇ダウ(安値切り上げ、高値切り上げ)又は、下落ダウ(高値切り下げ、安値切り下げ)が見られたときは、勝てている感じでした。</t>
    <rPh sb="4" eb="5">
      <t>トキ</t>
    </rPh>
    <rPh sb="17" eb="19">
      <t>キノウ</t>
    </rPh>
    <rPh sb="43" eb="45">
      <t>ジョウショウ</t>
    </rPh>
    <rPh sb="48" eb="50">
      <t>ヤスネ</t>
    </rPh>
    <rPh sb="50" eb="51">
      <t>キ</t>
    </rPh>
    <rPh sb="52" eb="53">
      <t>ア</t>
    </rPh>
    <rPh sb="55" eb="57">
      <t>タカネ</t>
    </rPh>
    <rPh sb="57" eb="58">
      <t>キ</t>
    </rPh>
    <rPh sb="59" eb="60">
      <t>ア</t>
    </rPh>
    <rPh sb="62" eb="63">
      <t>マタ</t>
    </rPh>
    <rPh sb="65" eb="67">
      <t>ゲラク</t>
    </rPh>
    <rPh sb="70" eb="71">
      <t>タカ</t>
    </rPh>
    <rPh sb="72" eb="73">
      <t>キ</t>
    </rPh>
    <rPh sb="74" eb="75">
      <t>サ</t>
    </rPh>
    <rPh sb="77" eb="78">
      <t>ヤス</t>
    </rPh>
    <rPh sb="79" eb="80">
      <t>キ</t>
    </rPh>
    <rPh sb="81" eb="82">
      <t>サ</t>
    </rPh>
    <rPh sb="85" eb="86">
      <t>ミ</t>
    </rPh>
    <rPh sb="93" eb="94">
      <t>カ</t>
    </rPh>
    <rPh sb="98" eb="99">
      <t>カン</t>
    </rPh>
    <phoneticPr fontId="1"/>
  </si>
  <si>
    <t>「レンジ(高値、安値の更新が無い時)はPBが出てもエントリーしない」をルールに付け足します。</t>
    <rPh sb="5" eb="6">
      <t>タカ</t>
    </rPh>
    <rPh sb="6" eb="7">
      <t>ネ</t>
    </rPh>
    <rPh sb="8" eb="10">
      <t>ヤスネ</t>
    </rPh>
    <rPh sb="11" eb="13">
      <t>コウシン</t>
    </rPh>
    <rPh sb="14" eb="15">
      <t>ナ</t>
    </rPh>
    <rPh sb="16" eb="17">
      <t>トキ</t>
    </rPh>
    <rPh sb="22" eb="23">
      <t>デ</t>
    </rPh>
    <rPh sb="39" eb="40">
      <t>ツ</t>
    </rPh>
    <rPh sb="41" eb="4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</si>
</sst>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0" borderId="3" xfId="0" applyNumberFormat="1" applyFont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61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32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78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137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136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135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106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103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179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181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224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275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267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315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330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308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356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356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399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404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407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409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53</xdr:row>
      <xdr:rowOff>0</xdr:rowOff>
    </xdr:from>
    <xdr:to>
      <xdr:col>17</xdr:col>
      <xdr:colOff>51823</xdr:colOff>
      <xdr:row>76</xdr:row>
      <xdr:rowOff>104096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13F33F93-F19C-41AB-AD50-2E8177C9F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46546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17</xdr:col>
      <xdr:colOff>51823</xdr:colOff>
      <xdr:row>50</xdr:row>
      <xdr:rowOff>104095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D170003B-A0E8-4D16-B8C4-D58619C10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822031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17</xdr:col>
      <xdr:colOff>51823</xdr:colOff>
      <xdr:row>24</xdr:row>
      <xdr:rowOff>104096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7F5C8E4F-2AC4-4C5D-B178-9D99EE143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859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17</xdr:col>
      <xdr:colOff>51823</xdr:colOff>
      <xdr:row>102</xdr:row>
      <xdr:rowOff>104095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5B9F93DD-9F87-447F-90A5-873E3B546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4108906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59531</xdr:rowOff>
    </xdr:from>
    <xdr:to>
      <xdr:col>17</xdr:col>
      <xdr:colOff>51823</xdr:colOff>
      <xdr:row>128</xdr:row>
      <xdr:rowOff>163627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3D18C97B-312A-472A-93AC-BD065FEFB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811875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17</xdr:col>
      <xdr:colOff>51823</xdr:colOff>
      <xdr:row>154</xdr:row>
      <xdr:rowOff>104095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B988A41C-7879-4D10-84AF-7CE9E3DF2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3395781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17</xdr:col>
      <xdr:colOff>51823</xdr:colOff>
      <xdr:row>179</xdr:row>
      <xdr:rowOff>104096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823F7CBC-87FA-4AB3-9AFA-B161F32B5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7860625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17</xdr:col>
      <xdr:colOff>51823</xdr:colOff>
      <xdr:row>204</xdr:row>
      <xdr:rowOff>104096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42338A28-FD04-4E43-8422-2F7AAC314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232546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17</xdr:col>
      <xdr:colOff>51823</xdr:colOff>
      <xdr:row>229</xdr:row>
      <xdr:rowOff>104096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97175F9B-641E-4E49-A1FA-3BB053C29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6790313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17</xdr:col>
      <xdr:colOff>51823</xdr:colOff>
      <xdr:row>254</xdr:row>
      <xdr:rowOff>104095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03882103-6312-4ADF-B89A-44853B933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41255156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17</xdr:col>
      <xdr:colOff>51823</xdr:colOff>
      <xdr:row>279</xdr:row>
      <xdr:rowOff>104096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682CBE72-8470-43B3-A0A6-7C3BCC879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45720000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17</xdr:col>
      <xdr:colOff>51823</xdr:colOff>
      <xdr:row>304</xdr:row>
      <xdr:rowOff>104096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C5EE0BDB-2D28-4D10-8893-A9A079A7F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5018484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17</xdr:col>
      <xdr:colOff>51823</xdr:colOff>
      <xdr:row>329</xdr:row>
      <xdr:rowOff>104096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D8F47092-6BB3-46F4-A79B-93319D32D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54649688"/>
          <a:ext cx="10386448" cy="42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28" activePane="bottomRight" state="frozen"/>
      <selection pane="topRight" activeCell="B1" sqref="B1"/>
      <selection pane="bottomLeft" activeCell="A9" sqref="A9"/>
      <selection pane="bottomRight" activeCell="P33" sqref="P33"/>
    </sheetView>
  </sheetViews>
  <sheetFormatPr defaultRowHeight="18.75" x14ac:dyDescent="0.4"/>
  <cols>
    <col min="1" max="1" width="8.62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35</v>
      </c>
    </row>
    <row r="2" spans="1:18" x14ac:dyDescent="0.4">
      <c r="A2" s="1" t="s">
        <v>8</v>
      </c>
      <c r="C2" t="s">
        <v>36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33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24</v>
      </c>
      <c r="E6" s="25"/>
      <c r="F6" s="26"/>
      <c r="G6" s="85" t="s">
        <v>3</v>
      </c>
      <c r="H6" s="86"/>
      <c r="I6" s="92"/>
      <c r="J6" s="85" t="s">
        <v>22</v>
      </c>
      <c r="K6" s="86"/>
      <c r="L6" s="92"/>
      <c r="M6" s="85" t="s">
        <v>23</v>
      </c>
      <c r="N6" s="86"/>
      <c r="O6" s="92"/>
    </row>
    <row r="7" spans="1:18" ht="19.5" thickBot="1" x14ac:dyDescent="0.45">
      <c r="A7" s="27"/>
      <c r="B7" s="27" t="s">
        <v>2</v>
      </c>
      <c r="C7" s="61" t="s">
        <v>28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9" t="s">
        <v>22</v>
      </c>
      <c r="K8" s="90"/>
      <c r="L8" s="91"/>
      <c r="M8" s="89"/>
      <c r="N8" s="90"/>
      <c r="O8" s="91"/>
    </row>
    <row r="9" spans="1:18" x14ac:dyDescent="0.4">
      <c r="A9" s="9">
        <v>1</v>
      </c>
      <c r="B9" s="23">
        <v>37809</v>
      </c>
      <c r="C9" s="50">
        <v>2</v>
      </c>
      <c r="D9" s="81">
        <v>-1</v>
      </c>
      <c r="E9" s="81">
        <v>-1</v>
      </c>
      <c r="F9" s="81">
        <v>-1</v>
      </c>
      <c r="G9" s="22">
        <f>IF(D9="","",G8+M9)</f>
        <v>97000</v>
      </c>
      <c r="H9" s="22">
        <f t="shared" ref="H9" si="0">IF(E9="","",H8+N9)</f>
        <v>97000</v>
      </c>
      <c r="I9" s="22">
        <f t="shared" ref="I9" si="1">IF(F9="","",I8+O9)</f>
        <v>97000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-3000</v>
      </c>
      <c r="N9" s="42">
        <f>IF(E9="","",K9*E9)</f>
        <v>-3000</v>
      </c>
      <c r="O9" s="43">
        <f>IF(F9="","",L9*F9)</f>
        <v>-3000</v>
      </c>
      <c r="P9" s="40"/>
      <c r="Q9" s="40"/>
      <c r="R9" s="40"/>
    </row>
    <row r="10" spans="1:18" x14ac:dyDescent="0.4">
      <c r="A10" s="9">
        <v>2</v>
      </c>
      <c r="B10" s="5">
        <v>38215</v>
      </c>
      <c r="C10" s="47">
        <v>2</v>
      </c>
      <c r="D10" s="54">
        <v>1.27</v>
      </c>
      <c r="E10" s="55">
        <v>1.5</v>
      </c>
      <c r="F10" s="84">
        <v>2</v>
      </c>
      <c r="G10" s="22">
        <f t="shared" ref="G10:G42" si="2">IF(D10="","",G9+M10)</f>
        <v>100695.7</v>
      </c>
      <c r="H10" s="22">
        <f t="shared" ref="H10:H42" si="3">IF(E10="","",H9+N10)</f>
        <v>101365</v>
      </c>
      <c r="I10" s="22">
        <f t="shared" ref="I10:I42" si="4">IF(F10="","",I9+O10)</f>
        <v>102820</v>
      </c>
      <c r="J10" s="44">
        <f t="shared" ref="J10:J12" si="5">IF(G9="","",G9*0.03)</f>
        <v>2910</v>
      </c>
      <c r="K10" s="45">
        <f t="shared" ref="K10:K12" si="6">IF(H9="","",H9*0.03)</f>
        <v>2910</v>
      </c>
      <c r="L10" s="46">
        <f t="shared" ref="L10:L12" si="7">IF(I9="","",I9*0.03)</f>
        <v>2910</v>
      </c>
      <c r="M10" s="44">
        <f t="shared" ref="M10:M12" si="8">IF(D10="","",J10*D10)</f>
        <v>3695.7000000000003</v>
      </c>
      <c r="N10" s="45">
        <f t="shared" ref="N10:N12" si="9">IF(E10="","",K10*E10)</f>
        <v>4365</v>
      </c>
      <c r="O10" s="46">
        <f t="shared" ref="O10:O12" si="10">IF(F10="","",L10*F10)</f>
        <v>5820</v>
      </c>
      <c r="P10" s="40"/>
      <c r="Q10" s="40"/>
      <c r="R10" s="40"/>
    </row>
    <row r="11" spans="1:18" x14ac:dyDescent="0.4">
      <c r="A11" s="9">
        <v>3</v>
      </c>
      <c r="B11" s="5">
        <v>39188</v>
      </c>
      <c r="C11" s="47">
        <v>1</v>
      </c>
      <c r="D11" s="54">
        <v>-1</v>
      </c>
      <c r="E11" s="55">
        <v>-1</v>
      </c>
      <c r="F11" s="77">
        <v>-1</v>
      </c>
      <c r="G11" s="22">
        <f t="shared" si="2"/>
        <v>97674.828999999998</v>
      </c>
      <c r="H11" s="22">
        <f t="shared" si="3"/>
        <v>98324.05</v>
      </c>
      <c r="I11" s="22">
        <f t="shared" si="4"/>
        <v>99735.4</v>
      </c>
      <c r="J11" s="44">
        <f t="shared" si="5"/>
        <v>3020.8709999999996</v>
      </c>
      <c r="K11" s="45">
        <f t="shared" si="6"/>
        <v>3040.95</v>
      </c>
      <c r="L11" s="46">
        <f t="shared" si="7"/>
        <v>3084.6</v>
      </c>
      <c r="M11" s="44">
        <f t="shared" si="8"/>
        <v>-3020.8709999999996</v>
      </c>
      <c r="N11" s="45">
        <f t="shared" si="9"/>
        <v>-3040.95</v>
      </c>
      <c r="O11" s="46">
        <f t="shared" si="10"/>
        <v>-3084.6</v>
      </c>
      <c r="P11" s="40"/>
      <c r="Q11" s="40"/>
      <c r="R11" s="40"/>
    </row>
    <row r="12" spans="1:18" x14ac:dyDescent="0.4">
      <c r="A12" s="9">
        <v>4</v>
      </c>
      <c r="B12" s="5">
        <v>39554</v>
      </c>
      <c r="C12" s="47">
        <v>1</v>
      </c>
      <c r="D12" s="54">
        <v>1.27</v>
      </c>
      <c r="E12" s="55">
        <v>1.5</v>
      </c>
      <c r="F12" s="84">
        <v>2</v>
      </c>
      <c r="G12" s="22">
        <f t="shared" si="2"/>
        <v>101396.23998489999</v>
      </c>
      <c r="H12" s="22">
        <f t="shared" si="3"/>
        <v>102748.63225000001</v>
      </c>
      <c r="I12" s="22">
        <f t="shared" si="4"/>
        <v>105719.52399999999</v>
      </c>
      <c r="J12" s="44">
        <f t="shared" si="5"/>
        <v>2930.24487</v>
      </c>
      <c r="K12" s="45">
        <f t="shared" si="6"/>
        <v>2949.7215000000001</v>
      </c>
      <c r="L12" s="46">
        <f t="shared" si="7"/>
        <v>2992.0619999999999</v>
      </c>
      <c r="M12" s="44">
        <f t="shared" si="8"/>
        <v>3721.4109849000001</v>
      </c>
      <c r="N12" s="45">
        <f t="shared" si="9"/>
        <v>4424.5822500000004</v>
      </c>
      <c r="O12" s="46">
        <f t="shared" si="10"/>
        <v>5984.1239999999998</v>
      </c>
      <c r="P12" s="40"/>
      <c r="Q12" s="40"/>
      <c r="R12" s="40"/>
    </row>
    <row r="13" spans="1:18" x14ac:dyDescent="0.4">
      <c r="A13" s="9">
        <v>5</v>
      </c>
      <c r="B13" s="5">
        <v>39568</v>
      </c>
      <c r="C13" s="47">
        <v>1</v>
      </c>
      <c r="D13" s="54">
        <v>-1</v>
      </c>
      <c r="E13" s="55">
        <v>-1</v>
      </c>
      <c r="F13" s="77">
        <v>-1</v>
      </c>
      <c r="G13" s="22">
        <f t="shared" si="2"/>
        <v>98354.352785352996</v>
      </c>
      <c r="H13" s="22">
        <f t="shared" si="3"/>
        <v>99666.173282500007</v>
      </c>
      <c r="I13" s="22">
        <f t="shared" si="4"/>
        <v>102547.93827999999</v>
      </c>
      <c r="J13" s="44">
        <f t="shared" ref="J13:J58" si="11">IF(G12="","",G12*0.03)</f>
        <v>3041.8871995469995</v>
      </c>
      <c r="K13" s="45">
        <f t="shared" ref="K13:K58" si="12">IF(H12="","",H12*0.03)</f>
        <v>3082.4589675000002</v>
      </c>
      <c r="L13" s="46">
        <f t="shared" ref="L13:L58" si="13">IF(I12="","",I12*0.03)</f>
        <v>3171.5857199999996</v>
      </c>
      <c r="M13" s="44">
        <f t="shared" ref="M13:M58" si="14">IF(D13="","",J13*D13)</f>
        <v>-3041.8871995469995</v>
      </c>
      <c r="N13" s="45">
        <f t="shared" ref="N13:N58" si="15">IF(E13="","",K13*E13)</f>
        <v>-3082.4589675000002</v>
      </c>
      <c r="O13" s="46">
        <f t="shared" ref="O13:O58" si="16">IF(F13="","",L13*F13)</f>
        <v>-3171.5857199999996</v>
      </c>
      <c r="P13" s="40"/>
      <c r="Q13" s="40"/>
      <c r="R13" s="40"/>
    </row>
    <row r="14" spans="1:18" x14ac:dyDescent="0.4">
      <c r="A14" s="9">
        <v>6</v>
      </c>
      <c r="B14" s="5">
        <v>39603</v>
      </c>
      <c r="C14" s="47">
        <v>1</v>
      </c>
      <c r="D14" s="54">
        <v>1.27</v>
      </c>
      <c r="E14" s="55">
        <v>1.5</v>
      </c>
      <c r="F14" s="56">
        <v>2</v>
      </c>
      <c r="G14" s="22">
        <f t="shared" si="2"/>
        <v>102101.65362647494</v>
      </c>
      <c r="H14" s="22">
        <f t="shared" si="3"/>
        <v>104151.15108021251</v>
      </c>
      <c r="I14" s="22">
        <f t="shared" si="4"/>
        <v>108700.81457679998</v>
      </c>
      <c r="J14" s="44">
        <f t="shared" si="11"/>
        <v>2950.6305835605899</v>
      </c>
      <c r="K14" s="45">
        <f t="shared" si="12"/>
        <v>2989.9851984750003</v>
      </c>
      <c r="L14" s="46">
        <f t="shared" si="13"/>
        <v>3076.4381483999996</v>
      </c>
      <c r="M14" s="44">
        <f t="shared" si="14"/>
        <v>3747.3008411219494</v>
      </c>
      <c r="N14" s="45">
        <f t="shared" si="15"/>
        <v>4484.9777977125004</v>
      </c>
      <c r="O14" s="46">
        <f t="shared" si="16"/>
        <v>6152.8762967999992</v>
      </c>
      <c r="P14" s="40"/>
      <c r="Q14" s="40"/>
      <c r="R14" s="40"/>
    </row>
    <row r="15" spans="1:18" x14ac:dyDescent="0.4">
      <c r="A15" s="9">
        <v>7</v>
      </c>
      <c r="B15" s="5">
        <v>39643</v>
      </c>
      <c r="C15" s="47">
        <v>2</v>
      </c>
      <c r="D15" s="54">
        <v>1.27</v>
      </c>
      <c r="E15" s="55">
        <v>1.5</v>
      </c>
      <c r="F15" s="56">
        <v>2</v>
      </c>
      <c r="G15" s="22">
        <f t="shared" si="2"/>
        <v>105991.72662964364</v>
      </c>
      <c r="H15" s="22">
        <f t="shared" si="3"/>
        <v>108837.95287882208</v>
      </c>
      <c r="I15" s="22">
        <f t="shared" si="4"/>
        <v>115222.86345140797</v>
      </c>
      <c r="J15" s="44">
        <f t="shared" si="11"/>
        <v>3063.0496087942483</v>
      </c>
      <c r="K15" s="45">
        <f t="shared" si="12"/>
        <v>3124.5345324063751</v>
      </c>
      <c r="L15" s="46">
        <f t="shared" si="13"/>
        <v>3261.0244373039991</v>
      </c>
      <c r="M15" s="44">
        <f t="shared" si="14"/>
        <v>3890.0730031686953</v>
      </c>
      <c r="N15" s="45">
        <f t="shared" si="15"/>
        <v>4686.8017986095629</v>
      </c>
      <c r="O15" s="46">
        <f t="shared" si="16"/>
        <v>6522.0488746079982</v>
      </c>
      <c r="P15" s="40"/>
      <c r="Q15" s="40"/>
      <c r="R15" s="40"/>
    </row>
    <row r="16" spans="1:18" x14ac:dyDescent="0.4">
      <c r="A16" s="9">
        <v>8</v>
      </c>
      <c r="B16" s="5">
        <v>39665</v>
      </c>
      <c r="C16" s="47">
        <v>1</v>
      </c>
      <c r="D16" s="54">
        <v>1.27</v>
      </c>
      <c r="E16" s="55">
        <v>-1</v>
      </c>
      <c r="F16" s="56">
        <v>-1</v>
      </c>
      <c r="G16" s="22">
        <f t="shared" si="2"/>
        <v>110030.01141423307</v>
      </c>
      <c r="H16" s="22">
        <f t="shared" si="3"/>
        <v>105572.81429245742</v>
      </c>
      <c r="I16" s="22">
        <f t="shared" si="4"/>
        <v>111766.17754786574</v>
      </c>
      <c r="J16" s="44">
        <f t="shared" si="11"/>
        <v>3179.7517988893092</v>
      </c>
      <c r="K16" s="45">
        <f t="shared" si="12"/>
        <v>3265.1385863646624</v>
      </c>
      <c r="L16" s="46">
        <f t="shared" si="13"/>
        <v>3456.685903542239</v>
      </c>
      <c r="M16" s="44">
        <f t="shared" si="14"/>
        <v>4038.2847845894225</v>
      </c>
      <c r="N16" s="45">
        <f t="shared" si="15"/>
        <v>-3265.1385863646624</v>
      </c>
      <c r="O16" s="46">
        <f t="shared" si="16"/>
        <v>-3456.685903542239</v>
      </c>
      <c r="P16" s="40"/>
      <c r="Q16" s="40"/>
      <c r="R16" s="40"/>
    </row>
    <row r="17" spans="1:18" x14ac:dyDescent="0.4">
      <c r="A17" s="9">
        <v>9</v>
      </c>
      <c r="B17" s="5">
        <v>39673</v>
      </c>
      <c r="C17" s="47">
        <v>1</v>
      </c>
      <c r="D17" s="54">
        <v>-1</v>
      </c>
      <c r="E17" s="55">
        <v>-1</v>
      </c>
      <c r="F17" s="56">
        <v>-1</v>
      </c>
      <c r="G17" s="22">
        <f t="shared" si="2"/>
        <v>106729.11107180608</v>
      </c>
      <c r="H17" s="22">
        <f t="shared" si="3"/>
        <v>102405.6298636837</v>
      </c>
      <c r="I17" s="22">
        <f t="shared" si="4"/>
        <v>108413.19222142977</v>
      </c>
      <c r="J17" s="44">
        <f t="shared" si="11"/>
        <v>3300.9003424269922</v>
      </c>
      <c r="K17" s="45">
        <f t="shared" si="12"/>
        <v>3167.1844287737226</v>
      </c>
      <c r="L17" s="46">
        <f t="shared" si="13"/>
        <v>3352.9853264359722</v>
      </c>
      <c r="M17" s="44">
        <f t="shared" si="14"/>
        <v>-3300.9003424269922</v>
      </c>
      <c r="N17" s="45">
        <f t="shared" si="15"/>
        <v>-3167.1844287737226</v>
      </c>
      <c r="O17" s="46">
        <f t="shared" si="16"/>
        <v>-3352.9853264359722</v>
      </c>
      <c r="P17" s="40"/>
      <c r="Q17" s="40"/>
      <c r="R17" s="40"/>
    </row>
    <row r="18" spans="1:18" x14ac:dyDescent="0.4">
      <c r="A18" s="9">
        <v>10</v>
      </c>
      <c r="B18" s="5">
        <v>39855</v>
      </c>
      <c r="C18" s="47">
        <v>1</v>
      </c>
      <c r="D18" s="54">
        <v>1.27</v>
      </c>
      <c r="E18" s="55">
        <v>1.5</v>
      </c>
      <c r="F18" s="84">
        <v>2</v>
      </c>
      <c r="G18" s="22">
        <f t="shared" si="2"/>
        <v>110795.49020364189</v>
      </c>
      <c r="H18" s="22">
        <f t="shared" si="3"/>
        <v>107013.88320754947</v>
      </c>
      <c r="I18" s="22">
        <f t="shared" si="4"/>
        <v>114917.98375471555</v>
      </c>
      <c r="J18" s="44">
        <f t="shared" si="11"/>
        <v>3201.8733321541822</v>
      </c>
      <c r="K18" s="45">
        <f t="shared" si="12"/>
        <v>3072.1688959105109</v>
      </c>
      <c r="L18" s="46">
        <f t="shared" si="13"/>
        <v>3252.3957666428928</v>
      </c>
      <c r="M18" s="44">
        <f t="shared" si="14"/>
        <v>4066.3791318358117</v>
      </c>
      <c r="N18" s="45">
        <f t="shared" si="15"/>
        <v>4608.2533438657665</v>
      </c>
      <c r="O18" s="46">
        <f t="shared" si="16"/>
        <v>6504.7915332857856</v>
      </c>
      <c r="P18" s="40"/>
      <c r="Q18" s="40"/>
      <c r="R18" s="40"/>
    </row>
    <row r="19" spans="1:18" x14ac:dyDescent="0.4">
      <c r="A19" s="9">
        <v>11</v>
      </c>
      <c r="B19" s="5">
        <v>39878</v>
      </c>
      <c r="C19" s="47">
        <v>1</v>
      </c>
      <c r="D19" s="54">
        <v>-1</v>
      </c>
      <c r="E19" s="55">
        <v>-1</v>
      </c>
      <c r="F19" s="56">
        <v>-1</v>
      </c>
      <c r="G19" s="22">
        <f t="shared" si="2"/>
        <v>107471.62549753263</v>
      </c>
      <c r="H19" s="22">
        <f t="shared" si="3"/>
        <v>103803.46671132298</v>
      </c>
      <c r="I19" s="22">
        <f t="shared" si="4"/>
        <v>111470.44424207408</v>
      </c>
      <c r="J19" s="44">
        <f t="shared" si="11"/>
        <v>3323.8647061092565</v>
      </c>
      <c r="K19" s="45">
        <f t="shared" si="12"/>
        <v>3210.416496226484</v>
      </c>
      <c r="L19" s="46">
        <f t="shared" si="13"/>
        <v>3447.5395126414664</v>
      </c>
      <c r="M19" s="44">
        <f t="shared" si="14"/>
        <v>-3323.8647061092565</v>
      </c>
      <c r="N19" s="45">
        <f t="shared" si="15"/>
        <v>-3210.416496226484</v>
      </c>
      <c r="O19" s="46">
        <f t="shared" si="16"/>
        <v>-3447.5395126414664</v>
      </c>
      <c r="P19" s="40"/>
      <c r="Q19" s="40"/>
      <c r="R19" s="40"/>
    </row>
    <row r="20" spans="1:18" x14ac:dyDescent="0.4">
      <c r="A20" s="9">
        <v>12</v>
      </c>
      <c r="B20" s="5">
        <v>40029</v>
      </c>
      <c r="C20" s="47">
        <v>1</v>
      </c>
      <c r="D20" s="54">
        <v>1.27</v>
      </c>
      <c r="E20" s="55">
        <v>1.5</v>
      </c>
      <c r="F20" s="56">
        <v>2</v>
      </c>
      <c r="G20" s="22">
        <f t="shared" si="2"/>
        <v>111566.29442898862</v>
      </c>
      <c r="H20" s="22">
        <f t="shared" si="3"/>
        <v>108474.62271333252</v>
      </c>
      <c r="I20" s="22">
        <f t="shared" si="4"/>
        <v>118158.67089659853</v>
      </c>
      <c r="J20" s="44">
        <f t="shared" si="11"/>
        <v>3224.1487649259789</v>
      </c>
      <c r="K20" s="45">
        <f t="shared" si="12"/>
        <v>3114.1040013396891</v>
      </c>
      <c r="L20" s="46">
        <f t="shared" si="13"/>
        <v>3344.1133272622224</v>
      </c>
      <c r="M20" s="44">
        <f t="shared" si="14"/>
        <v>4094.6689314559931</v>
      </c>
      <c r="N20" s="45">
        <f t="shared" si="15"/>
        <v>4671.1560020095339</v>
      </c>
      <c r="O20" s="46">
        <f t="shared" si="16"/>
        <v>6688.2266545244447</v>
      </c>
      <c r="P20" s="40"/>
      <c r="Q20" s="40"/>
      <c r="R20" s="40"/>
    </row>
    <row r="21" spans="1:18" x14ac:dyDescent="0.4">
      <c r="A21" s="9">
        <v>13</v>
      </c>
      <c r="B21" s="5">
        <v>40050</v>
      </c>
      <c r="C21" s="47">
        <v>2</v>
      </c>
      <c r="D21" s="54">
        <v>1.27</v>
      </c>
      <c r="E21" s="55">
        <v>1.5</v>
      </c>
      <c r="F21" s="56">
        <v>2</v>
      </c>
      <c r="G21" s="22">
        <f t="shared" si="2"/>
        <v>115816.97024673309</v>
      </c>
      <c r="H21" s="22">
        <f t="shared" si="3"/>
        <v>113355.98073543247</v>
      </c>
      <c r="I21" s="22">
        <f t="shared" si="4"/>
        <v>125248.19115039444</v>
      </c>
      <c r="J21" s="44">
        <f t="shared" si="11"/>
        <v>3346.9888328696584</v>
      </c>
      <c r="K21" s="45">
        <f t="shared" si="12"/>
        <v>3254.2386813999751</v>
      </c>
      <c r="L21" s="46">
        <f t="shared" si="13"/>
        <v>3544.7601268979556</v>
      </c>
      <c r="M21" s="44">
        <f t="shared" si="14"/>
        <v>4250.6758177444663</v>
      </c>
      <c r="N21" s="45">
        <f t="shared" si="15"/>
        <v>4881.3580220999629</v>
      </c>
      <c r="O21" s="46">
        <f t="shared" si="16"/>
        <v>7089.5202537959112</v>
      </c>
      <c r="P21" s="40"/>
      <c r="Q21" s="40"/>
      <c r="R21" s="40"/>
    </row>
    <row r="22" spans="1:18" x14ac:dyDescent="0.4">
      <c r="A22" s="9">
        <v>14</v>
      </c>
      <c r="B22" s="5">
        <v>40424</v>
      </c>
      <c r="C22" s="47">
        <v>2</v>
      </c>
      <c r="D22" s="54">
        <v>-1</v>
      </c>
      <c r="E22" s="55">
        <v>-1</v>
      </c>
      <c r="F22" s="56">
        <v>-1</v>
      </c>
      <c r="G22" s="22">
        <f t="shared" si="2"/>
        <v>112342.46113933111</v>
      </c>
      <c r="H22" s="22">
        <f t="shared" si="3"/>
        <v>109955.30131336951</v>
      </c>
      <c r="I22" s="22">
        <f t="shared" si="4"/>
        <v>121490.74541588261</v>
      </c>
      <c r="J22" s="44">
        <f t="shared" si="11"/>
        <v>3474.5091074019929</v>
      </c>
      <c r="K22" s="45">
        <f t="shared" si="12"/>
        <v>3400.679422062974</v>
      </c>
      <c r="L22" s="46">
        <f t="shared" si="13"/>
        <v>3757.4457345118331</v>
      </c>
      <c r="M22" s="44">
        <f t="shared" si="14"/>
        <v>-3474.5091074019929</v>
      </c>
      <c r="N22" s="45">
        <f t="shared" si="15"/>
        <v>-3400.679422062974</v>
      </c>
      <c r="O22" s="46">
        <f t="shared" si="16"/>
        <v>-3757.4457345118331</v>
      </c>
      <c r="P22" s="40" t="s">
        <v>54</v>
      </c>
      <c r="Q22" s="40"/>
      <c r="R22" s="40"/>
    </row>
    <row r="23" spans="1:18" x14ac:dyDescent="0.4">
      <c r="A23" s="9">
        <v>15</v>
      </c>
      <c r="B23" s="5">
        <v>40472</v>
      </c>
      <c r="C23" s="47">
        <v>2</v>
      </c>
      <c r="D23" s="54">
        <v>-1</v>
      </c>
      <c r="E23" s="55">
        <v>-1</v>
      </c>
      <c r="F23" s="77">
        <v>-1</v>
      </c>
      <c r="G23" s="22">
        <f t="shared" si="2"/>
        <v>108972.18730515118</v>
      </c>
      <c r="H23" s="22">
        <f t="shared" si="3"/>
        <v>106656.64227396842</v>
      </c>
      <c r="I23" s="22">
        <f t="shared" si="4"/>
        <v>117846.02305340614</v>
      </c>
      <c r="J23" s="44">
        <f t="shared" si="11"/>
        <v>3370.2738341799331</v>
      </c>
      <c r="K23" s="45">
        <f t="shared" si="12"/>
        <v>3298.659039401085</v>
      </c>
      <c r="L23" s="46">
        <f t="shared" si="13"/>
        <v>3644.7223624764783</v>
      </c>
      <c r="M23" s="44">
        <f t="shared" si="14"/>
        <v>-3370.2738341799331</v>
      </c>
      <c r="N23" s="45">
        <f t="shared" si="15"/>
        <v>-3298.659039401085</v>
      </c>
      <c r="O23" s="46">
        <f t="shared" si="16"/>
        <v>-3644.7223624764783</v>
      </c>
      <c r="P23" s="40" t="s">
        <v>54</v>
      </c>
      <c r="Q23" s="40"/>
      <c r="R23" s="40"/>
    </row>
    <row r="24" spans="1:18" x14ac:dyDescent="0.4">
      <c r="A24" s="9">
        <v>16</v>
      </c>
      <c r="B24" s="5">
        <v>40707</v>
      </c>
      <c r="C24" s="47">
        <v>2</v>
      </c>
      <c r="D24" s="54">
        <v>-1</v>
      </c>
      <c r="E24" s="55">
        <v>-1</v>
      </c>
      <c r="F24" s="56">
        <v>-1</v>
      </c>
      <c r="G24" s="22">
        <f t="shared" si="2"/>
        <v>105703.02168599665</v>
      </c>
      <c r="H24" s="22">
        <f t="shared" si="3"/>
        <v>103456.94300574937</v>
      </c>
      <c r="I24" s="22">
        <f t="shared" si="4"/>
        <v>114310.64236180396</v>
      </c>
      <c r="J24" s="44">
        <f t="shared" si="11"/>
        <v>3269.1656191545353</v>
      </c>
      <c r="K24" s="45">
        <f t="shared" si="12"/>
        <v>3199.6992682190526</v>
      </c>
      <c r="L24" s="46">
        <f t="shared" si="13"/>
        <v>3535.380691602184</v>
      </c>
      <c r="M24" s="44">
        <f t="shared" si="14"/>
        <v>-3269.1656191545353</v>
      </c>
      <c r="N24" s="45">
        <f t="shared" si="15"/>
        <v>-3199.6992682190526</v>
      </c>
      <c r="O24" s="46">
        <f t="shared" si="16"/>
        <v>-3535.380691602184</v>
      </c>
      <c r="P24" s="40" t="s">
        <v>50</v>
      </c>
      <c r="Q24" s="40"/>
      <c r="R24" s="40"/>
    </row>
    <row r="25" spans="1:18" x14ac:dyDescent="0.4">
      <c r="A25" s="9">
        <v>17</v>
      </c>
      <c r="B25" s="5">
        <v>41241</v>
      </c>
      <c r="C25" s="47">
        <v>1</v>
      </c>
      <c r="D25" s="54">
        <v>1.27</v>
      </c>
      <c r="E25" s="55">
        <v>1.5</v>
      </c>
      <c r="F25" s="84">
        <v>2</v>
      </c>
      <c r="G25" s="22">
        <f t="shared" si="2"/>
        <v>109730.30681223312</v>
      </c>
      <c r="H25" s="22">
        <f t="shared" si="3"/>
        <v>108112.50544100809</v>
      </c>
      <c r="I25" s="22">
        <f t="shared" si="4"/>
        <v>121169.28090351219</v>
      </c>
      <c r="J25" s="44">
        <f t="shared" si="11"/>
        <v>3171.0906505798994</v>
      </c>
      <c r="K25" s="45">
        <f t="shared" si="12"/>
        <v>3103.7082901724812</v>
      </c>
      <c r="L25" s="46">
        <f t="shared" si="13"/>
        <v>3429.3192708541187</v>
      </c>
      <c r="M25" s="44">
        <f t="shared" si="14"/>
        <v>4027.2851262364725</v>
      </c>
      <c r="N25" s="45">
        <f t="shared" si="15"/>
        <v>4655.562435258722</v>
      </c>
      <c r="O25" s="46">
        <f t="shared" si="16"/>
        <v>6858.6385417082374</v>
      </c>
      <c r="P25" s="40" t="s">
        <v>55</v>
      </c>
      <c r="Q25" s="40"/>
      <c r="R25" s="40"/>
    </row>
    <row r="26" spans="1:18" x14ac:dyDescent="0.4">
      <c r="A26" s="9">
        <v>18</v>
      </c>
      <c r="B26" s="5">
        <v>41387</v>
      </c>
      <c r="C26" s="47">
        <v>1</v>
      </c>
      <c r="D26" s="54">
        <v>-1</v>
      </c>
      <c r="E26" s="55">
        <v>-1</v>
      </c>
      <c r="F26" s="56">
        <v>-1</v>
      </c>
      <c r="G26" s="22">
        <f t="shared" si="2"/>
        <v>106438.39760786612</v>
      </c>
      <c r="H26" s="22">
        <f t="shared" si="3"/>
        <v>104869.13027777785</v>
      </c>
      <c r="I26" s="22">
        <f t="shared" si="4"/>
        <v>117534.20247640682</v>
      </c>
      <c r="J26" s="44">
        <f t="shared" si="11"/>
        <v>3291.9092043669934</v>
      </c>
      <c r="K26" s="45">
        <f t="shared" si="12"/>
        <v>3243.3751632302428</v>
      </c>
      <c r="L26" s="46">
        <f t="shared" si="13"/>
        <v>3635.0784271053658</v>
      </c>
      <c r="M26" s="44">
        <f t="shared" si="14"/>
        <v>-3291.9092043669934</v>
      </c>
      <c r="N26" s="45">
        <f t="shared" si="15"/>
        <v>-3243.3751632302428</v>
      </c>
      <c r="O26" s="46">
        <f t="shared" si="16"/>
        <v>-3635.0784271053658</v>
      </c>
      <c r="P26" s="40"/>
      <c r="Q26" s="40"/>
      <c r="R26" s="40"/>
    </row>
    <row r="27" spans="1:18" x14ac:dyDescent="0.4">
      <c r="A27" s="9">
        <v>19</v>
      </c>
      <c r="B27" s="5">
        <v>41541</v>
      </c>
      <c r="C27" s="47">
        <v>2</v>
      </c>
      <c r="D27" s="54">
        <v>1.27</v>
      </c>
      <c r="E27" s="55">
        <v>1.5</v>
      </c>
      <c r="F27" s="56">
        <v>2</v>
      </c>
      <c r="G27" s="22">
        <f t="shared" si="2"/>
        <v>110493.70055672582</v>
      </c>
      <c r="H27" s="22">
        <f t="shared" si="3"/>
        <v>109588.24114027785</v>
      </c>
      <c r="I27" s="22">
        <f t="shared" si="4"/>
        <v>124586.25462499123</v>
      </c>
      <c r="J27" s="44">
        <f t="shared" si="11"/>
        <v>3193.1519282359836</v>
      </c>
      <c r="K27" s="45">
        <f t="shared" si="12"/>
        <v>3146.0739083333351</v>
      </c>
      <c r="L27" s="46">
        <f t="shared" si="13"/>
        <v>3526.0260742922046</v>
      </c>
      <c r="M27" s="44">
        <f t="shared" si="14"/>
        <v>4055.3029488596994</v>
      </c>
      <c r="N27" s="45">
        <f t="shared" si="15"/>
        <v>4719.1108625000024</v>
      </c>
      <c r="O27" s="46">
        <f t="shared" si="16"/>
        <v>7052.0521485844092</v>
      </c>
      <c r="P27" s="40" t="s">
        <v>60</v>
      </c>
      <c r="Q27" s="40"/>
      <c r="R27" s="40"/>
    </row>
    <row r="28" spans="1:18" x14ac:dyDescent="0.4">
      <c r="A28" s="9">
        <v>20</v>
      </c>
      <c r="B28" s="5">
        <v>41932</v>
      </c>
      <c r="C28" s="47">
        <v>2</v>
      </c>
      <c r="D28" s="54">
        <v>-1</v>
      </c>
      <c r="E28" s="55">
        <v>-1</v>
      </c>
      <c r="F28" s="56">
        <v>-1</v>
      </c>
      <c r="G28" s="22">
        <f t="shared" si="2"/>
        <v>107178.88954002404</v>
      </c>
      <c r="H28" s="22">
        <f t="shared" si="3"/>
        <v>106300.59390606952</v>
      </c>
      <c r="I28" s="22">
        <f t="shared" si="4"/>
        <v>120848.66698624149</v>
      </c>
      <c r="J28" s="44">
        <f t="shared" si="11"/>
        <v>3314.8110167017744</v>
      </c>
      <c r="K28" s="45">
        <f t="shared" si="12"/>
        <v>3287.6472342083352</v>
      </c>
      <c r="L28" s="46">
        <f t="shared" si="13"/>
        <v>3737.5876387497365</v>
      </c>
      <c r="M28" s="44">
        <f t="shared" si="14"/>
        <v>-3314.8110167017744</v>
      </c>
      <c r="N28" s="45">
        <f t="shared" si="15"/>
        <v>-3287.6472342083352</v>
      </c>
      <c r="O28" s="46">
        <f t="shared" si="16"/>
        <v>-3737.5876387497365</v>
      </c>
      <c r="P28" s="40" t="s">
        <v>63</v>
      </c>
      <c r="Q28" s="40"/>
      <c r="R28" s="40"/>
    </row>
    <row r="29" spans="1:18" x14ac:dyDescent="0.4">
      <c r="A29" s="9">
        <v>21</v>
      </c>
      <c r="B29" s="5">
        <v>42017</v>
      </c>
      <c r="C29" s="47">
        <v>2</v>
      </c>
      <c r="D29" s="54">
        <v>1.27</v>
      </c>
      <c r="E29" s="55">
        <v>1.5</v>
      </c>
      <c r="F29" s="77">
        <v>-1</v>
      </c>
      <c r="G29" s="22">
        <f t="shared" si="2"/>
        <v>111262.40523149895</v>
      </c>
      <c r="H29" s="22">
        <f t="shared" si="3"/>
        <v>111084.12063184266</v>
      </c>
      <c r="I29" s="22">
        <f t="shared" si="4"/>
        <v>117223.20697665424</v>
      </c>
      <c r="J29" s="44">
        <f t="shared" si="11"/>
        <v>3215.3666862007212</v>
      </c>
      <c r="K29" s="45">
        <f t="shared" si="12"/>
        <v>3189.0178171820858</v>
      </c>
      <c r="L29" s="46">
        <f t="shared" si="13"/>
        <v>3625.4600095872443</v>
      </c>
      <c r="M29" s="44">
        <f t="shared" si="14"/>
        <v>4083.5156914749159</v>
      </c>
      <c r="N29" s="45">
        <f t="shared" si="15"/>
        <v>4783.5267257731284</v>
      </c>
      <c r="O29" s="46">
        <f t="shared" si="16"/>
        <v>-3625.4600095872443</v>
      </c>
      <c r="P29" s="40" t="s">
        <v>60</v>
      </c>
      <c r="Q29" s="40"/>
      <c r="R29" s="40"/>
    </row>
    <row r="30" spans="1:18" x14ac:dyDescent="0.4">
      <c r="A30" s="9">
        <v>22</v>
      </c>
      <c r="B30" s="5">
        <v>42754</v>
      </c>
      <c r="C30" s="47">
        <v>2</v>
      </c>
      <c r="D30" s="54">
        <v>1.27</v>
      </c>
      <c r="E30" s="55">
        <v>1.5</v>
      </c>
      <c r="F30" s="84">
        <v>2</v>
      </c>
      <c r="G30" s="22">
        <f t="shared" si="2"/>
        <v>115501.50287081907</v>
      </c>
      <c r="H30" s="22">
        <f t="shared" si="3"/>
        <v>116082.90606027558</v>
      </c>
      <c r="I30" s="22">
        <f t="shared" si="4"/>
        <v>124256.59939525349</v>
      </c>
      <c r="J30" s="44">
        <f t="shared" si="11"/>
        <v>3337.8721569449685</v>
      </c>
      <c r="K30" s="45">
        <f t="shared" si="12"/>
        <v>3332.5236189552797</v>
      </c>
      <c r="L30" s="46">
        <f t="shared" si="13"/>
        <v>3516.6962092996273</v>
      </c>
      <c r="M30" s="44">
        <f t="shared" si="14"/>
        <v>4239.0976393201099</v>
      </c>
      <c r="N30" s="45">
        <f t="shared" si="15"/>
        <v>4998.7854284329196</v>
      </c>
      <c r="O30" s="46">
        <f t="shared" si="16"/>
        <v>7033.3924185992546</v>
      </c>
      <c r="P30" s="40" t="s">
        <v>60</v>
      </c>
      <c r="Q30" s="40"/>
      <c r="R30" s="40"/>
    </row>
    <row r="31" spans="1:18" x14ac:dyDescent="0.4">
      <c r="A31" s="9">
        <v>23</v>
      </c>
      <c r="B31" s="5">
        <v>42835</v>
      </c>
      <c r="C31" s="47">
        <v>2</v>
      </c>
      <c r="D31" s="54">
        <v>1.27</v>
      </c>
      <c r="E31" s="55">
        <v>1.5</v>
      </c>
      <c r="F31" s="56">
        <v>2</v>
      </c>
      <c r="G31" s="22">
        <f t="shared" si="2"/>
        <v>119902.11013019727</v>
      </c>
      <c r="H31" s="22">
        <f t="shared" si="3"/>
        <v>121306.63683298798</v>
      </c>
      <c r="I31" s="22">
        <f t="shared" si="4"/>
        <v>131711.99535896871</v>
      </c>
      <c r="J31" s="44">
        <f t="shared" si="11"/>
        <v>3465.0450861245718</v>
      </c>
      <c r="K31" s="45">
        <f t="shared" si="12"/>
        <v>3482.487181808267</v>
      </c>
      <c r="L31" s="46">
        <f t="shared" si="13"/>
        <v>3727.6979818576046</v>
      </c>
      <c r="M31" s="44">
        <f t="shared" si="14"/>
        <v>4400.6072593782064</v>
      </c>
      <c r="N31" s="45">
        <f t="shared" si="15"/>
        <v>5223.7307727124007</v>
      </c>
      <c r="O31" s="46">
        <f t="shared" si="16"/>
        <v>7455.3959637152093</v>
      </c>
      <c r="P31" s="40" t="s">
        <v>66</v>
      </c>
      <c r="Q31" s="40"/>
      <c r="R31" s="40"/>
    </row>
    <row r="32" spans="1:18" x14ac:dyDescent="0.4">
      <c r="A32" s="9">
        <v>24</v>
      </c>
      <c r="B32" s="5">
        <v>43194</v>
      </c>
      <c r="C32" s="47">
        <v>1</v>
      </c>
      <c r="D32" s="54">
        <v>1.27</v>
      </c>
      <c r="E32" s="55">
        <v>1.5</v>
      </c>
      <c r="F32" s="84">
        <v>2</v>
      </c>
      <c r="G32" s="22">
        <f t="shared" si="2"/>
        <v>124470.38052615778</v>
      </c>
      <c r="H32" s="22">
        <f t="shared" si="3"/>
        <v>126765.43549047243</v>
      </c>
      <c r="I32" s="22">
        <f t="shared" si="4"/>
        <v>139614.71508050684</v>
      </c>
      <c r="J32" s="44">
        <f t="shared" si="11"/>
        <v>3597.063303905918</v>
      </c>
      <c r="K32" s="45">
        <f t="shared" si="12"/>
        <v>3639.1991049896392</v>
      </c>
      <c r="L32" s="46">
        <f t="shared" si="13"/>
        <v>3951.359860769061</v>
      </c>
      <c r="M32" s="44">
        <f t="shared" si="14"/>
        <v>4568.270395960516</v>
      </c>
      <c r="N32" s="45">
        <f t="shared" si="15"/>
        <v>5458.798657484459</v>
      </c>
      <c r="O32" s="46">
        <f t="shared" si="16"/>
        <v>7902.719721538122</v>
      </c>
      <c r="P32" s="40" t="s">
        <v>68</v>
      </c>
      <c r="Q32" s="40"/>
      <c r="R32" s="40"/>
    </row>
    <row r="33" spans="1:18" x14ac:dyDescent="0.4">
      <c r="A33" s="9">
        <v>25</v>
      </c>
      <c r="B33" s="5">
        <v>43615</v>
      </c>
      <c r="C33" s="47">
        <v>2</v>
      </c>
      <c r="D33" s="54">
        <v>1.27</v>
      </c>
      <c r="E33" s="55">
        <v>1.5</v>
      </c>
      <c r="F33" s="84">
        <v>2</v>
      </c>
      <c r="G33" s="22">
        <f t="shared" si="2"/>
        <v>129212.70202420439</v>
      </c>
      <c r="H33" s="22">
        <f t="shared" si="3"/>
        <v>132469.88008754369</v>
      </c>
      <c r="I33" s="22">
        <f t="shared" si="4"/>
        <v>147991.59798533726</v>
      </c>
      <c r="J33" s="44">
        <f t="shared" si="11"/>
        <v>3734.1114157847333</v>
      </c>
      <c r="K33" s="45">
        <f t="shared" si="12"/>
        <v>3802.963064714173</v>
      </c>
      <c r="L33" s="46">
        <f t="shared" si="13"/>
        <v>4188.4414524152053</v>
      </c>
      <c r="M33" s="44">
        <f t="shared" si="14"/>
        <v>4742.3214980466109</v>
      </c>
      <c r="N33" s="45">
        <f t="shared" si="15"/>
        <v>5704.4445970712595</v>
      </c>
      <c r="O33" s="46">
        <f t="shared" si="16"/>
        <v>8376.8829048304106</v>
      </c>
      <c r="P33" s="40" t="s">
        <v>70</v>
      </c>
      <c r="Q33" s="40"/>
      <c r="R33" s="40"/>
    </row>
    <row r="34" spans="1:18" x14ac:dyDescent="0.4">
      <c r="A34" s="9">
        <v>26</v>
      </c>
      <c r="B34" s="5"/>
      <c r="C34" s="47"/>
      <c r="D34" s="54"/>
      <c r="E34" s="55"/>
      <c r="F34" s="77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>
        <f t="shared" si="11"/>
        <v>3876.3810607261316</v>
      </c>
      <c r="K34" s="45">
        <f t="shared" si="12"/>
        <v>3974.0964026263105</v>
      </c>
      <c r="L34" s="46">
        <f t="shared" si="13"/>
        <v>4439.7479395601176</v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4"/>
      <c r="E35" s="55"/>
      <c r="F35" s="77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4"/>
      <c r="E36" s="55"/>
      <c r="F36" s="56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4"/>
      <c r="E37" s="55"/>
      <c r="F37" s="56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4"/>
      <c r="E38" s="55"/>
      <c r="F38" s="56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4"/>
      <c r="E39" s="57"/>
      <c r="F39" s="56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4"/>
      <c r="E40" s="57"/>
      <c r="F40" s="56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4"/>
      <c r="E41" s="57"/>
      <c r="F41" s="77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4"/>
      <c r="E42" s="57"/>
      <c r="F42" s="77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4"/>
      <c r="E43" s="57"/>
      <c r="F43" s="56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4"/>
      <c r="E44" s="57"/>
      <c r="F44" s="56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4"/>
      <c r="E45" s="55"/>
      <c r="F45" s="56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4"/>
      <c r="E46" s="55"/>
      <c r="F46" s="56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4"/>
      <c r="E47" s="55"/>
      <c r="F47" s="56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4"/>
      <c r="E48" s="55"/>
      <c r="F48" s="56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4"/>
      <c r="E49" s="55"/>
      <c r="F49" s="56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4"/>
      <c r="E50" s="55"/>
      <c r="F50" s="56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4"/>
      <c r="E51" s="55"/>
      <c r="F51" s="77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4"/>
      <c r="E52" s="55"/>
      <c r="F52" s="56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4"/>
      <c r="E53" s="55"/>
      <c r="F53" s="56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4"/>
      <c r="E54" s="55"/>
      <c r="F54" s="56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4"/>
      <c r="E55" s="55"/>
      <c r="F55" s="56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4"/>
      <c r="E56" s="55"/>
      <c r="F56" s="56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4"/>
      <c r="E57" s="55"/>
      <c r="F57" s="56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58"/>
      <c r="E58" s="59"/>
      <c r="F58" s="60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3" t="s">
        <v>5</v>
      </c>
      <c r="C59" s="94"/>
      <c r="D59" s="7">
        <f>COUNTIF(D9:D58,1.27)</f>
        <v>15</v>
      </c>
      <c r="E59" s="7">
        <f>COUNTIF(E9:E58,1.5)</f>
        <v>14</v>
      </c>
      <c r="F59" s="8">
        <f>COUNTIF(F9:F58,2)</f>
        <v>13</v>
      </c>
      <c r="G59" s="67">
        <f>M59+G8</f>
        <v>129212.70202420439</v>
      </c>
      <c r="H59" s="68">
        <f>N59+H8</f>
        <v>132469.88008754366</v>
      </c>
      <c r="I59" s="69">
        <f>O59+I8</f>
        <v>147991.59798533726</v>
      </c>
      <c r="J59" s="64" t="s">
        <v>30</v>
      </c>
      <c r="K59" s="65">
        <f>B58-B9</f>
        <v>-37809</v>
      </c>
      <c r="L59" s="66" t="s">
        <v>31</v>
      </c>
      <c r="M59" s="78">
        <f>SUM(M9:M58)</f>
        <v>29212.702024204395</v>
      </c>
      <c r="N59" s="79">
        <f>SUM(N9:N58)</f>
        <v>32469.880087543657</v>
      </c>
      <c r="O59" s="80">
        <f>SUM(O9:O58)</f>
        <v>47991.597985337263</v>
      </c>
    </row>
    <row r="60" spans="1:15" ht="19.5" thickBot="1" x14ac:dyDescent="0.45">
      <c r="A60" s="9"/>
      <c r="B60" s="87" t="s">
        <v>6</v>
      </c>
      <c r="C60" s="88"/>
      <c r="D60" s="7">
        <f>COUNTIF(D9:D58,-1)</f>
        <v>10</v>
      </c>
      <c r="E60" s="7">
        <f>COUNTIF(E9:E58,-1)</f>
        <v>11</v>
      </c>
      <c r="F60" s="8">
        <f>COUNTIF(F9:F58,-1)</f>
        <v>12</v>
      </c>
      <c r="G60" s="85" t="s">
        <v>29</v>
      </c>
      <c r="H60" s="86"/>
      <c r="I60" s="92"/>
      <c r="J60" s="85" t="s">
        <v>32</v>
      </c>
      <c r="K60" s="86"/>
      <c r="L60" s="92"/>
      <c r="M60" s="9"/>
      <c r="N60" s="3"/>
      <c r="O60" s="4"/>
    </row>
    <row r="61" spans="1:15" ht="19.5" thickBot="1" x14ac:dyDescent="0.45">
      <c r="A61" s="9"/>
      <c r="B61" s="87" t="s">
        <v>34</v>
      </c>
      <c r="C61" s="88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3">
        <f>G59/G8</f>
        <v>1.2921270202420438</v>
      </c>
      <c r="H61" s="74">
        <f t="shared" ref="H61" si="21">H59/H8</f>
        <v>1.3246988008754366</v>
      </c>
      <c r="I61" s="75">
        <f>I59/I8</f>
        <v>1.4799159798533725</v>
      </c>
      <c r="J61" s="62">
        <f>(G61-100%)*30/K59</f>
        <v>-2.3179165297313646E-4</v>
      </c>
      <c r="K61" s="62">
        <f>(H61-100%)*30/K59</f>
        <v>-2.5763611907913717E-4</v>
      </c>
      <c r="L61" s="63">
        <f>(I61-100%)*30/K59</f>
        <v>-3.8079503281232443E-4</v>
      </c>
      <c r="M61" s="10"/>
      <c r="N61" s="2"/>
      <c r="O61" s="11"/>
    </row>
    <row r="62" spans="1:15" ht="19.5" thickBot="1" x14ac:dyDescent="0.45">
      <c r="A62" s="3"/>
      <c r="B62" s="85" t="s">
        <v>4</v>
      </c>
      <c r="C62" s="86"/>
      <c r="D62" s="76">
        <f t="shared" ref="D62:E62" si="22">D59/(D59+D60+D61)</f>
        <v>0.6</v>
      </c>
      <c r="E62" s="71">
        <f t="shared" si="22"/>
        <v>0.56000000000000005</v>
      </c>
      <c r="F62" s="72">
        <f>F59/(F59+F60+F61)</f>
        <v>0.52</v>
      </c>
    </row>
    <row r="64" spans="1:15" x14ac:dyDescent="0.4">
      <c r="D64" s="70"/>
      <c r="E64" s="70"/>
      <c r="F64" s="70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306"/>
  <sheetViews>
    <sheetView topLeftCell="A302" zoomScale="80" zoomScaleNormal="80" workbookViewId="0">
      <selection activeCell="A307" sqref="A307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38</v>
      </c>
    </row>
    <row r="23" spans="1:1" x14ac:dyDescent="0.4">
      <c r="A23" s="53" t="s">
        <v>39</v>
      </c>
    </row>
    <row r="27" spans="1:1" x14ac:dyDescent="0.4">
      <c r="A27" s="53" t="s">
        <v>48</v>
      </c>
    </row>
    <row r="37" spans="1:1" x14ac:dyDescent="0.4">
      <c r="A37" s="83"/>
    </row>
    <row r="38" spans="1:1" x14ac:dyDescent="0.4">
      <c r="A38" s="82"/>
    </row>
    <row r="48" spans="1:1" x14ac:dyDescent="0.4">
      <c r="A48" s="53" t="s">
        <v>40</v>
      </c>
    </row>
    <row r="53" spans="1:1" x14ac:dyDescent="0.4">
      <c r="A53" s="53" t="s">
        <v>49</v>
      </c>
    </row>
    <row r="71" spans="1:1" x14ac:dyDescent="0.4">
      <c r="A71" s="53" t="s">
        <v>41</v>
      </c>
    </row>
    <row r="79" spans="1:1" x14ac:dyDescent="0.4">
      <c r="A79" s="53" t="s">
        <v>51</v>
      </c>
    </row>
    <row r="94" spans="1:1" x14ac:dyDescent="0.4">
      <c r="A94" s="53" t="s">
        <v>42</v>
      </c>
    </row>
    <row r="105" spans="1:1" x14ac:dyDescent="0.4">
      <c r="A105" s="53" t="s">
        <v>53</v>
      </c>
    </row>
    <row r="117" spans="1:1" x14ac:dyDescent="0.4">
      <c r="A117" s="53" t="s">
        <v>43</v>
      </c>
    </row>
    <row r="131" spans="1:1" x14ac:dyDescent="0.4">
      <c r="A131" s="53" t="s">
        <v>56</v>
      </c>
    </row>
    <row r="143" spans="1:1" x14ac:dyDescent="0.4">
      <c r="A143" s="53" t="s">
        <v>44</v>
      </c>
    </row>
    <row r="156" spans="1:1" x14ac:dyDescent="0.4">
      <c r="A156" s="53" t="s">
        <v>59</v>
      </c>
    </row>
    <row r="170" spans="1:1" x14ac:dyDescent="0.4">
      <c r="A170" s="53" t="s">
        <v>45</v>
      </c>
    </row>
    <row r="181" spans="1:1" x14ac:dyDescent="0.4">
      <c r="A181" s="53" t="s">
        <v>61</v>
      </c>
    </row>
    <row r="196" spans="1:1" x14ac:dyDescent="0.4">
      <c r="A196" s="53" t="s">
        <v>46</v>
      </c>
    </row>
    <row r="206" spans="1:1" x14ac:dyDescent="0.4">
      <c r="A206" s="53" t="s">
        <v>62</v>
      </c>
    </row>
    <row r="223" spans="1:1" x14ac:dyDescent="0.4">
      <c r="A223" s="53" t="s">
        <v>47</v>
      </c>
    </row>
    <row r="231" spans="1:1" x14ac:dyDescent="0.4">
      <c r="A231" s="53" t="s">
        <v>64</v>
      </c>
    </row>
    <row r="256" spans="1:1" x14ac:dyDescent="0.4">
      <c r="A256" s="53" t="s">
        <v>65</v>
      </c>
    </row>
    <row r="281" spans="1:1" x14ac:dyDescent="0.4">
      <c r="A281" s="53" t="s">
        <v>67</v>
      </c>
    </row>
    <row r="306" spans="1:1" x14ac:dyDescent="0.4">
      <c r="A306" s="53" t="s">
        <v>69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8"/>
  <sheetViews>
    <sheetView tabSelected="1" zoomScale="145" zoomScaleSheetLayoutView="100" workbookViewId="0">
      <selection activeCell="A29" sqref="A2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25</v>
      </c>
    </row>
    <row r="3" spans="1:10" x14ac:dyDescent="0.4">
      <c r="A3" s="52" t="s">
        <v>52</v>
      </c>
    </row>
    <row r="4" spans="1:10" x14ac:dyDescent="0.4">
      <c r="A4" s="52" t="s">
        <v>71</v>
      </c>
    </row>
    <row r="6" spans="1:10" x14ac:dyDescent="0.4">
      <c r="A6" s="52" t="s">
        <v>57</v>
      </c>
    </row>
    <row r="7" spans="1:10" x14ac:dyDescent="0.4">
      <c r="A7" s="52" t="s">
        <v>58</v>
      </c>
    </row>
    <row r="8" spans="1:10" x14ac:dyDescent="0.4">
      <c r="A8" s="52" t="s">
        <v>72</v>
      </c>
    </row>
    <row r="10" spans="1:10" x14ac:dyDescent="0.4">
      <c r="A10" s="52" t="s">
        <v>26</v>
      </c>
    </row>
    <row r="11" spans="1:10" x14ac:dyDescent="0.4">
      <c r="A11" s="95" t="s">
        <v>73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x14ac:dyDescent="0.4">
      <c r="A12" s="96"/>
      <c r="B12" s="96"/>
      <c r="C12" s="96"/>
      <c r="D12" s="96"/>
      <c r="E12" s="96"/>
      <c r="F12" s="96"/>
      <c r="G12" s="96"/>
      <c r="H12" s="96"/>
      <c r="I12" s="96"/>
      <c r="J12" s="96"/>
    </row>
    <row r="13" spans="1:10" x14ac:dyDescent="0.4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 x14ac:dyDescent="0.4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10" x14ac:dyDescent="0.4">
      <c r="A15" s="96"/>
      <c r="B15" s="96"/>
      <c r="C15" s="96"/>
      <c r="D15" s="96"/>
      <c r="E15" s="96"/>
      <c r="F15" s="96"/>
      <c r="G15" s="96"/>
      <c r="H15" s="96"/>
      <c r="I15" s="96"/>
      <c r="J15" s="96"/>
    </row>
    <row r="16" spans="1:10" x14ac:dyDescent="0.4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4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10" x14ac:dyDescent="0.4">
      <c r="A18" s="96"/>
      <c r="B18" s="96"/>
      <c r="C18" s="96"/>
      <c r="D18" s="96"/>
      <c r="E18" s="96"/>
      <c r="F18" s="96"/>
      <c r="G18" s="96"/>
      <c r="H18" s="96"/>
      <c r="I18" s="96"/>
      <c r="J18" s="96"/>
    </row>
    <row r="20" spans="1:10" x14ac:dyDescent="0.4">
      <c r="A20" s="52" t="s">
        <v>27</v>
      </c>
    </row>
    <row r="21" spans="1:10" x14ac:dyDescent="0.4">
      <c r="A21" s="95" t="s">
        <v>74</v>
      </c>
      <c r="B21" s="95"/>
      <c r="C21" s="95"/>
      <c r="D21" s="95"/>
      <c r="E21" s="95"/>
      <c r="F21" s="95"/>
      <c r="G21" s="95"/>
      <c r="H21" s="95"/>
      <c r="I21" s="95"/>
      <c r="J21" s="95"/>
    </row>
    <row r="22" spans="1:10" x14ac:dyDescent="0.4">
      <c r="A22" s="95"/>
      <c r="B22" s="95"/>
      <c r="C22" s="95"/>
      <c r="D22" s="95"/>
      <c r="E22" s="95"/>
      <c r="F22" s="95"/>
      <c r="G22" s="95"/>
      <c r="H22" s="95"/>
      <c r="I22" s="95"/>
      <c r="J22" s="95"/>
    </row>
    <row r="23" spans="1:10" x14ac:dyDescent="0.4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x14ac:dyDescent="0.4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 x14ac:dyDescent="0.4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x14ac:dyDescent="0.4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x14ac:dyDescent="0.4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x14ac:dyDescent="0.4">
      <c r="A28" s="95"/>
      <c r="B28" s="95"/>
      <c r="C28" s="95"/>
      <c r="D28" s="95"/>
      <c r="E28" s="95"/>
      <c r="F28" s="95"/>
      <c r="G28" s="95"/>
      <c r="H28" s="95"/>
      <c r="I28" s="95"/>
      <c r="J28" s="95"/>
    </row>
  </sheetData>
  <mergeCells count="2">
    <mergeCell ref="A11:J18"/>
    <mergeCell ref="A21:J28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B4" sqref="B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37</v>
      </c>
      <c r="C4" s="37"/>
      <c r="D4" s="38"/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2021-02-04T09:19:30Z</dcterms:modified>
</cp:coreProperties>
</file>