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ocuments\FX検証\PB検証\USDJPY\"/>
    </mc:Choice>
  </mc:AlternateContent>
  <xr:revisionPtr revIDLastSave="0" documentId="13_ncr:1_{148E5F04-BD2C-4D33-80C9-F4232FD292D6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<sst xmlns="http://schemas.openxmlformats.org/spreadsheetml/2006/main" count="63" uniqueCount="52">
  <si>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</si>
  <si>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</si>
  <si>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</si>
  <si>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</si>
  <si>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</si>
  <si>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</si>
  <si>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</si>
  <si>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</si>
  <si>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</si>
  <si>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</si>
  <si>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</si>
  <si>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</si>
  <si>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</si>
  <si>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</si>
  <si>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</si>
  <si>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</si>
  <si>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</si>
  <si>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</si>
  <si>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</si>
  <si>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</si>
  <si>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</si>
  <si>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</si>
  <si>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</si>
  <si>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</si>
  <si>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</si>
  <si>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</si>
  <si>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</si>
  <si>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</si>
  <si>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</si>
  <si>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</si>
  <si>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</si>
  <si>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</si>
  <si>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</si>
  <si>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</si>
  <si>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</si>
  <si>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</si>
  <si>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日足</t>
    <rPh sb="0" eb="1">
      <t>ヒ</t>
    </rPh>
    <rPh sb="1" eb="2">
      <t>アシ</t>
    </rPh>
    <phoneticPr fontId="1"/>
  </si>
  <si>
    <t>USD/JPY</t>
    <phoneticPr fontId="5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</si>
  <si>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</si>
  <si>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</si>
  <si>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</si>
  <si>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</si>
  <si>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</si>
  <si>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</si>
  <si>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</si>
  <si>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</si>
  <si>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</si>
  <si>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画像１０</t>
    <rPh sb="0" eb="2">
      <t>ガゾウ</t>
    </rPh>
    <phoneticPr fontId="1"/>
  </si>
  <si>
    <t>質問１　①～⑩のロウソク足はPBであっていますか？</t>
    <rPh sb="0" eb="2">
      <t>シツモン</t>
    </rPh>
    <rPh sb="12" eb="13">
      <t>アシ</t>
    </rPh>
    <phoneticPr fontId="1"/>
  </si>
  <si>
    <t>え</t>
    <phoneticPr fontId="1"/>
  </si>
  <si>
    <t>MAの位置を意識して探してみると、楽にPB見つけることができました。１０MAが２０MAの上にある時は、買いのPB出現に限定され、１０MAが２０MAの下にある時は売りのPB出現に限定されますね。</t>
    <rPh sb="3" eb="5">
      <t>イチ</t>
    </rPh>
    <rPh sb="6" eb="8">
      <t>イシキ</t>
    </rPh>
    <rPh sb="10" eb="11">
      <t>サガ</t>
    </rPh>
    <rPh sb="17" eb="18">
      <t>ラク</t>
    </rPh>
    <rPh sb="21" eb="22">
      <t>ミ</t>
    </rPh>
    <rPh sb="44" eb="45">
      <t>ウエ</t>
    </rPh>
    <rPh sb="48" eb="49">
      <t>トキ</t>
    </rPh>
    <rPh sb="51" eb="52">
      <t>カ</t>
    </rPh>
    <rPh sb="56" eb="58">
      <t>シュツゲン</t>
    </rPh>
    <rPh sb="59" eb="61">
      <t>ゲンテイ</t>
    </rPh>
    <rPh sb="74" eb="75">
      <t>シタ</t>
    </rPh>
    <rPh sb="78" eb="79">
      <t>トキ</t>
    </rPh>
    <rPh sb="80" eb="81">
      <t>ウ</t>
    </rPh>
    <rPh sb="85" eb="87">
      <t>シュツゲン</t>
    </rPh>
    <rPh sb="88" eb="90">
      <t>ゲンテイ</t>
    </rPh>
    <phoneticPr fontId="1"/>
  </si>
  <si>
    <t>USDJPY日足の検証続けてまいります。</t>
    <rPh sb="6" eb="8">
      <t>ヒアシ</t>
    </rPh>
    <rPh sb="9" eb="11">
      <t>ケンショウ</t>
    </rPh>
    <rPh sb="11" eb="12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</si>
</sst>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3" xfId="0" applyNumberFormat="1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22</xdr:row>
      <xdr:rowOff>3899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37253A64-1288-4AAB-94DD-4829477F2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37543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17</xdr:col>
      <xdr:colOff>51823</xdr:colOff>
      <xdr:row>44</xdr:row>
      <xdr:rowOff>3899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171836F2-DC5D-4808-92FB-B0EA208B1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07656"/>
          <a:ext cx="10386448" cy="37543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51823</xdr:colOff>
      <xdr:row>68</xdr:row>
      <xdr:rowOff>3899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4E754B4-4438-46D0-913B-5FC18578F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393906"/>
          <a:ext cx="10386448" cy="37543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17</xdr:col>
      <xdr:colOff>51823</xdr:colOff>
      <xdr:row>91</xdr:row>
      <xdr:rowOff>3900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3E4FBA6-3003-448F-B22B-B832887FE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01563"/>
          <a:ext cx="10386448" cy="37543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17</xdr:col>
      <xdr:colOff>51823</xdr:colOff>
      <xdr:row>114</xdr:row>
      <xdr:rowOff>3899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61D76344-35C7-4205-8788-DBE07D49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6609219"/>
          <a:ext cx="10386448" cy="37543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17</xdr:col>
      <xdr:colOff>51823</xdr:colOff>
      <xdr:row>139</xdr:row>
      <xdr:rowOff>104096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66CDFCD-B86C-40C8-8FCC-FC1D4C33A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071687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17</xdr:col>
      <xdr:colOff>51823</xdr:colOff>
      <xdr:row>166</xdr:row>
      <xdr:rowOff>154195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DDD8831-7A87-4FF2-AD4A-74ED6F15F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5360313"/>
          <a:ext cx="10386448" cy="44404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17</xdr:col>
      <xdr:colOff>51823</xdr:colOff>
      <xdr:row>192</xdr:row>
      <xdr:rowOff>104096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5425764-88E3-47E4-A075-4F3EFF5F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018234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17</xdr:col>
      <xdr:colOff>51823</xdr:colOff>
      <xdr:row>219</xdr:row>
      <xdr:rowOff>104096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542F44B-5BA6-4301-B27C-441437E04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00437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17</xdr:col>
      <xdr:colOff>51823</xdr:colOff>
      <xdr:row>245</xdr:row>
      <xdr:rowOff>104096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85937894-7E88-4F1D-A3CF-8EE1FC419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647813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F22" sqref="F2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35</v>
      </c>
    </row>
    <row r="2" spans="1:18" x14ac:dyDescent="0.4">
      <c r="A2" s="1" t="s">
        <v>8</v>
      </c>
      <c r="C2" t="s">
        <v>36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33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5" t="s">
        <v>3</v>
      </c>
      <c r="H6" s="86"/>
      <c r="I6" s="92"/>
      <c r="J6" s="85" t="s">
        <v>22</v>
      </c>
      <c r="K6" s="86"/>
      <c r="L6" s="92"/>
      <c r="M6" s="85" t="s">
        <v>23</v>
      </c>
      <c r="N6" s="86"/>
      <c r="O6" s="92"/>
    </row>
    <row r="7" spans="1:18" ht="19.5" thickBot="1" x14ac:dyDescent="0.45">
      <c r="A7" s="27"/>
      <c r="B7" s="27" t="s">
        <v>2</v>
      </c>
      <c r="C7" s="61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22</v>
      </c>
      <c r="K8" s="90"/>
      <c r="L8" s="91"/>
      <c r="M8" s="89"/>
      <c r="N8" s="90"/>
      <c r="O8" s="91"/>
    </row>
    <row r="9" spans="1:18" x14ac:dyDescent="0.4">
      <c r="A9" s="9">
        <v>1</v>
      </c>
      <c r="B9" s="23">
        <v>37809</v>
      </c>
      <c r="C9" s="50">
        <v>2</v>
      </c>
      <c r="D9" s="81">
        <v>-1</v>
      </c>
      <c r="E9" s="81">
        <v>-1</v>
      </c>
      <c r="F9" s="81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">
      <c r="A10" s="9">
        <v>2</v>
      </c>
      <c r="B10" s="5">
        <v>38215</v>
      </c>
      <c r="C10" s="47">
        <v>2</v>
      </c>
      <c r="D10" s="54">
        <v>1.27</v>
      </c>
      <c r="E10" s="55">
        <v>1.5</v>
      </c>
      <c r="F10" s="84">
        <v>2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3695.7000000000003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/>
      <c r="Q10" s="40"/>
      <c r="R10" s="40"/>
    </row>
    <row r="11" spans="1:18" x14ac:dyDescent="0.4">
      <c r="A11" s="9">
        <v>3</v>
      </c>
      <c r="B11" s="5">
        <v>39188</v>
      </c>
      <c r="C11" s="47">
        <v>1</v>
      </c>
      <c r="D11" s="54">
        <v>-1</v>
      </c>
      <c r="E11" s="55">
        <v>-1</v>
      </c>
      <c r="F11" s="77">
        <v>-1</v>
      </c>
      <c r="G11" s="22">
        <f t="shared" si="2"/>
        <v>97674.828999999998</v>
      </c>
      <c r="H11" s="22">
        <f t="shared" si="3"/>
        <v>98324.05</v>
      </c>
      <c r="I11" s="22">
        <f t="shared" si="4"/>
        <v>99735.4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-3020.8709999999996</v>
      </c>
      <c r="N11" s="45">
        <f t="shared" si="9"/>
        <v>-3040.95</v>
      </c>
      <c r="O11" s="46">
        <f t="shared" si="10"/>
        <v>-3084.6</v>
      </c>
      <c r="P11" s="40"/>
      <c r="Q11" s="40"/>
      <c r="R11" s="40"/>
    </row>
    <row r="12" spans="1:18" x14ac:dyDescent="0.4">
      <c r="A12" s="9">
        <v>4</v>
      </c>
      <c r="B12" s="5">
        <v>39554</v>
      </c>
      <c r="C12" s="47">
        <v>1</v>
      </c>
      <c r="D12" s="54">
        <v>1.27</v>
      </c>
      <c r="E12" s="55">
        <v>1.5</v>
      </c>
      <c r="F12" s="84">
        <v>2</v>
      </c>
      <c r="G12" s="22">
        <f t="shared" si="2"/>
        <v>101396.23998489999</v>
      </c>
      <c r="H12" s="22">
        <f t="shared" si="3"/>
        <v>102748.63225000001</v>
      </c>
      <c r="I12" s="22">
        <f t="shared" si="4"/>
        <v>105719.52399999999</v>
      </c>
      <c r="J12" s="44">
        <f t="shared" si="5"/>
        <v>2930.24487</v>
      </c>
      <c r="K12" s="45">
        <f t="shared" si="6"/>
        <v>2949.7215000000001</v>
      </c>
      <c r="L12" s="46">
        <f t="shared" si="7"/>
        <v>2992.0619999999999</v>
      </c>
      <c r="M12" s="44">
        <f t="shared" si="8"/>
        <v>3721.4109849000001</v>
      </c>
      <c r="N12" s="45">
        <f t="shared" si="9"/>
        <v>4424.5822500000004</v>
      </c>
      <c r="O12" s="46">
        <f t="shared" si="10"/>
        <v>5984.1239999999998</v>
      </c>
      <c r="P12" s="40"/>
      <c r="Q12" s="40"/>
      <c r="R12" s="40"/>
    </row>
    <row r="13" spans="1:18" x14ac:dyDescent="0.4">
      <c r="A13" s="9">
        <v>5</v>
      </c>
      <c r="B13" s="5">
        <v>39568</v>
      </c>
      <c r="C13" s="47">
        <v>1</v>
      </c>
      <c r="D13" s="54">
        <v>-1</v>
      </c>
      <c r="E13" s="55">
        <v>-1</v>
      </c>
      <c r="F13" s="77">
        <v>-1</v>
      </c>
      <c r="G13" s="22">
        <f t="shared" si="2"/>
        <v>98354.352785352996</v>
      </c>
      <c r="H13" s="22">
        <f t="shared" si="3"/>
        <v>99666.173282500007</v>
      </c>
      <c r="I13" s="22">
        <f t="shared" si="4"/>
        <v>102547.93827999999</v>
      </c>
      <c r="J13" s="44">
        <f t="shared" ref="J13:J58" si="11">IF(G12="","",G12*0.03)</f>
        <v>3041.8871995469995</v>
      </c>
      <c r="K13" s="45">
        <f t="shared" ref="K13:K58" si="12">IF(H12="","",H12*0.03)</f>
        <v>3082.4589675000002</v>
      </c>
      <c r="L13" s="46">
        <f t="shared" ref="L13:L58" si="13">IF(I12="","",I12*0.03)</f>
        <v>3171.5857199999996</v>
      </c>
      <c r="M13" s="44">
        <f t="shared" ref="M13:M58" si="14">IF(D13="","",J13*D13)</f>
        <v>-3041.8871995469995</v>
      </c>
      <c r="N13" s="45">
        <f t="shared" ref="N13:N58" si="15">IF(E13="","",K13*E13)</f>
        <v>-3082.4589675000002</v>
      </c>
      <c r="O13" s="46">
        <f t="shared" ref="O13:O58" si="16">IF(F13="","",L13*F13)</f>
        <v>-3171.5857199999996</v>
      </c>
      <c r="P13" s="40"/>
      <c r="Q13" s="40"/>
      <c r="R13" s="40"/>
    </row>
    <row r="14" spans="1:18" x14ac:dyDescent="0.4">
      <c r="A14" s="9">
        <v>6</v>
      </c>
      <c r="B14" s="5">
        <v>39603</v>
      </c>
      <c r="C14" s="47">
        <v>1</v>
      </c>
      <c r="D14" s="54">
        <v>1.27</v>
      </c>
      <c r="E14" s="55">
        <v>1.5</v>
      </c>
      <c r="F14" s="56">
        <v>2</v>
      </c>
      <c r="G14" s="22">
        <f t="shared" si="2"/>
        <v>102101.65362647494</v>
      </c>
      <c r="H14" s="22">
        <f t="shared" si="3"/>
        <v>104151.15108021251</v>
      </c>
      <c r="I14" s="22">
        <f t="shared" si="4"/>
        <v>108700.81457679998</v>
      </c>
      <c r="J14" s="44">
        <f t="shared" si="11"/>
        <v>2950.6305835605899</v>
      </c>
      <c r="K14" s="45">
        <f t="shared" si="12"/>
        <v>2989.9851984750003</v>
      </c>
      <c r="L14" s="46">
        <f t="shared" si="13"/>
        <v>3076.4381483999996</v>
      </c>
      <c r="M14" s="44">
        <f t="shared" si="14"/>
        <v>3747.3008411219494</v>
      </c>
      <c r="N14" s="45">
        <f t="shared" si="15"/>
        <v>4484.9777977125004</v>
      </c>
      <c r="O14" s="46">
        <f t="shared" si="16"/>
        <v>6152.8762967999992</v>
      </c>
      <c r="P14" s="40"/>
      <c r="Q14" s="40"/>
      <c r="R14" s="40"/>
    </row>
    <row r="15" spans="1:18" x14ac:dyDescent="0.4">
      <c r="A15" s="9">
        <v>7</v>
      </c>
      <c r="B15" s="5">
        <v>39643</v>
      </c>
      <c r="C15" s="47">
        <v>2</v>
      </c>
      <c r="D15" s="54">
        <v>1.27</v>
      </c>
      <c r="E15" s="55">
        <v>1.5</v>
      </c>
      <c r="F15" s="56">
        <v>2</v>
      </c>
      <c r="G15" s="22">
        <f t="shared" si="2"/>
        <v>105991.72662964364</v>
      </c>
      <c r="H15" s="22">
        <f t="shared" si="3"/>
        <v>108837.95287882208</v>
      </c>
      <c r="I15" s="22">
        <f t="shared" si="4"/>
        <v>115222.86345140797</v>
      </c>
      <c r="J15" s="44">
        <f t="shared" si="11"/>
        <v>3063.0496087942483</v>
      </c>
      <c r="K15" s="45">
        <f t="shared" si="12"/>
        <v>3124.5345324063751</v>
      </c>
      <c r="L15" s="46">
        <f t="shared" si="13"/>
        <v>3261.0244373039991</v>
      </c>
      <c r="M15" s="44">
        <f t="shared" si="14"/>
        <v>3890.0730031686953</v>
      </c>
      <c r="N15" s="45">
        <f t="shared" si="15"/>
        <v>4686.8017986095629</v>
      </c>
      <c r="O15" s="46">
        <f t="shared" si="16"/>
        <v>6522.0488746079982</v>
      </c>
      <c r="P15" s="40"/>
      <c r="Q15" s="40"/>
      <c r="R15" s="40"/>
    </row>
    <row r="16" spans="1:18" x14ac:dyDescent="0.4">
      <c r="A16" s="9">
        <v>8</v>
      </c>
      <c r="B16" s="5">
        <v>39665</v>
      </c>
      <c r="C16" s="47">
        <v>1</v>
      </c>
      <c r="D16" s="54">
        <v>1.27</v>
      </c>
      <c r="E16" s="55">
        <v>-1</v>
      </c>
      <c r="F16" s="56">
        <v>-1</v>
      </c>
      <c r="G16" s="22">
        <f t="shared" si="2"/>
        <v>110030.01141423307</v>
      </c>
      <c r="H16" s="22">
        <f t="shared" si="3"/>
        <v>105572.81429245742</v>
      </c>
      <c r="I16" s="22">
        <f t="shared" si="4"/>
        <v>111766.17754786574</v>
      </c>
      <c r="J16" s="44">
        <f t="shared" si="11"/>
        <v>3179.7517988893092</v>
      </c>
      <c r="K16" s="45">
        <f t="shared" si="12"/>
        <v>3265.1385863646624</v>
      </c>
      <c r="L16" s="46">
        <f t="shared" si="13"/>
        <v>3456.685903542239</v>
      </c>
      <c r="M16" s="44">
        <f t="shared" si="14"/>
        <v>4038.2847845894225</v>
      </c>
      <c r="N16" s="45">
        <f t="shared" si="15"/>
        <v>-3265.1385863646624</v>
      </c>
      <c r="O16" s="46">
        <f t="shared" si="16"/>
        <v>-3456.685903542239</v>
      </c>
      <c r="P16" s="40"/>
      <c r="Q16" s="40"/>
      <c r="R16" s="40"/>
    </row>
    <row r="17" spans="1:18" x14ac:dyDescent="0.4">
      <c r="A17" s="9">
        <v>9</v>
      </c>
      <c r="B17" s="5">
        <v>39673</v>
      </c>
      <c r="C17" s="47">
        <v>1</v>
      </c>
      <c r="D17" s="54">
        <v>-1</v>
      </c>
      <c r="E17" s="55">
        <v>-1</v>
      </c>
      <c r="F17" s="56">
        <v>-1</v>
      </c>
      <c r="G17" s="22">
        <f t="shared" si="2"/>
        <v>106729.11107180608</v>
      </c>
      <c r="H17" s="22">
        <f t="shared" si="3"/>
        <v>102405.6298636837</v>
      </c>
      <c r="I17" s="22">
        <f t="shared" si="4"/>
        <v>108413.19222142977</v>
      </c>
      <c r="J17" s="44">
        <f t="shared" si="11"/>
        <v>3300.9003424269922</v>
      </c>
      <c r="K17" s="45">
        <f t="shared" si="12"/>
        <v>3167.1844287737226</v>
      </c>
      <c r="L17" s="46">
        <f t="shared" si="13"/>
        <v>3352.9853264359722</v>
      </c>
      <c r="M17" s="44">
        <f t="shared" si="14"/>
        <v>-3300.9003424269922</v>
      </c>
      <c r="N17" s="45">
        <f t="shared" si="15"/>
        <v>-3167.1844287737226</v>
      </c>
      <c r="O17" s="46">
        <f t="shared" si="16"/>
        <v>-3352.9853264359722</v>
      </c>
      <c r="P17" s="40"/>
      <c r="Q17" s="40"/>
      <c r="R17" s="40"/>
    </row>
    <row r="18" spans="1:18" x14ac:dyDescent="0.4">
      <c r="A18" s="9">
        <v>10</v>
      </c>
      <c r="B18" s="5">
        <v>39855</v>
      </c>
      <c r="C18" s="47">
        <v>1</v>
      </c>
      <c r="D18" s="54">
        <v>1.27</v>
      </c>
      <c r="E18" s="55">
        <v>1.5</v>
      </c>
      <c r="F18" s="84">
        <v>2</v>
      </c>
      <c r="G18" s="22">
        <f t="shared" si="2"/>
        <v>110795.49020364189</v>
      </c>
      <c r="H18" s="22">
        <f t="shared" si="3"/>
        <v>107013.88320754947</v>
      </c>
      <c r="I18" s="22">
        <f t="shared" si="4"/>
        <v>114917.98375471555</v>
      </c>
      <c r="J18" s="44">
        <f t="shared" si="11"/>
        <v>3201.8733321541822</v>
      </c>
      <c r="K18" s="45">
        <f t="shared" si="12"/>
        <v>3072.1688959105109</v>
      </c>
      <c r="L18" s="46">
        <f t="shared" si="13"/>
        <v>3252.3957666428928</v>
      </c>
      <c r="M18" s="44">
        <f t="shared" si="14"/>
        <v>4066.3791318358117</v>
      </c>
      <c r="N18" s="45">
        <f t="shared" si="15"/>
        <v>4608.2533438657665</v>
      </c>
      <c r="O18" s="46">
        <f t="shared" si="16"/>
        <v>6504.7915332857856</v>
      </c>
      <c r="P18" s="40"/>
      <c r="Q18" s="40"/>
      <c r="R18" s="40"/>
    </row>
    <row r="19" spans="1:18" x14ac:dyDescent="0.4">
      <c r="A19" s="9">
        <v>11</v>
      </c>
      <c r="B19" s="5">
        <v>39878</v>
      </c>
      <c r="C19" s="47">
        <v>1</v>
      </c>
      <c r="D19" s="54">
        <v>-1</v>
      </c>
      <c r="E19" s="55">
        <v>-1</v>
      </c>
      <c r="F19" s="56">
        <v>-1</v>
      </c>
      <c r="G19" s="22">
        <f t="shared" si="2"/>
        <v>107471.62549753263</v>
      </c>
      <c r="H19" s="22">
        <f t="shared" si="3"/>
        <v>103803.46671132298</v>
      </c>
      <c r="I19" s="22">
        <f t="shared" si="4"/>
        <v>111470.44424207408</v>
      </c>
      <c r="J19" s="44">
        <f t="shared" si="11"/>
        <v>3323.8647061092565</v>
      </c>
      <c r="K19" s="45">
        <f t="shared" si="12"/>
        <v>3210.416496226484</v>
      </c>
      <c r="L19" s="46">
        <f t="shared" si="13"/>
        <v>3447.5395126414664</v>
      </c>
      <c r="M19" s="44">
        <f t="shared" si="14"/>
        <v>-3323.8647061092565</v>
      </c>
      <c r="N19" s="45">
        <f t="shared" si="15"/>
        <v>-3210.416496226484</v>
      </c>
      <c r="O19" s="46">
        <f t="shared" si="16"/>
        <v>-3447.5395126414664</v>
      </c>
      <c r="P19" s="40"/>
      <c r="Q19" s="40"/>
      <c r="R19" s="40"/>
    </row>
    <row r="20" spans="1:18" x14ac:dyDescent="0.4">
      <c r="A20" s="9">
        <v>12</v>
      </c>
      <c r="B20" s="5">
        <v>40029</v>
      </c>
      <c r="C20" s="47">
        <v>1</v>
      </c>
      <c r="D20" s="54">
        <v>1.27</v>
      </c>
      <c r="E20" s="55">
        <v>1.5</v>
      </c>
      <c r="F20" s="56">
        <v>2</v>
      </c>
      <c r="G20" s="22">
        <f t="shared" si="2"/>
        <v>111566.29442898862</v>
      </c>
      <c r="H20" s="22">
        <f t="shared" si="3"/>
        <v>108474.62271333252</v>
      </c>
      <c r="I20" s="22">
        <f t="shared" si="4"/>
        <v>118158.67089659853</v>
      </c>
      <c r="J20" s="44">
        <f t="shared" si="11"/>
        <v>3224.1487649259789</v>
      </c>
      <c r="K20" s="45">
        <f t="shared" si="12"/>
        <v>3114.1040013396891</v>
      </c>
      <c r="L20" s="46">
        <f t="shared" si="13"/>
        <v>3344.1133272622224</v>
      </c>
      <c r="M20" s="44">
        <f t="shared" si="14"/>
        <v>4094.6689314559931</v>
      </c>
      <c r="N20" s="45">
        <f t="shared" si="15"/>
        <v>4671.1560020095339</v>
      </c>
      <c r="O20" s="46">
        <f t="shared" si="16"/>
        <v>6688.2266545244447</v>
      </c>
      <c r="P20" s="40"/>
      <c r="Q20" s="40"/>
      <c r="R20" s="40"/>
    </row>
    <row r="21" spans="1:18" x14ac:dyDescent="0.4">
      <c r="A21" s="9">
        <v>13</v>
      </c>
      <c r="B21" s="5">
        <v>40050</v>
      </c>
      <c r="C21" s="47">
        <v>2</v>
      </c>
      <c r="D21" s="54">
        <v>1.27</v>
      </c>
      <c r="E21" s="55">
        <v>1.5</v>
      </c>
      <c r="F21" s="56">
        <v>2</v>
      </c>
      <c r="G21" s="22">
        <f t="shared" si="2"/>
        <v>115816.97024673309</v>
      </c>
      <c r="H21" s="22">
        <f t="shared" si="3"/>
        <v>113355.98073543247</v>
      </c>
      <c r="I21" s="22">
        <f t="shared" si="4"/>
        <v>125248.19115039444</v>
      </c>
      <c r="J21" s="44">
        <f t="shared" si="11"/>
        <v>3346.9888328696584</v>
      </c>
      <c r="K21" s="45">
        <f t="shared" si="12"/>
        <v>3254.2386813999751</v>
      </c>
      <c r="L21" s="46">
        <f t="shared" si="13"/>
        <v>3544.7601268979556</v>
      </c>
      <c r="M21" s="44">
        <f t="shared" si="14"/>
        <v>4250.6758177444663</v>
      </c>
      <c r="N21" s="45">
        <f t="shared" si="15"/>
        <v>4881.3580220999629</v>
      </c>
      <c r="O21" s="46">
        <f t="shared" si="16"/>
        <v>7089.5202537959112</v>
      </c>
      <c r="P21" s="40"/>
      <c r="Q21" s="40"/>
      <c r="R21" s="40"/>
    </row>
    <row r="22" spans="1:18" x14ac:dyDescent="0.4">
      <c r="A22" s="9">
        <v>14</v>
      </c>
      <c r="B22" s="5"/>
      <c r="C22" s="47"/>
      <c r="D22" s="54"/>
      <c r="E22" s="55"/>
      <c r="F22" s="56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>
        <f t="shared" si="11"/>
        <v>3474.5091074019929</v>
      </c>
      <c r="K22" s="45">
        <f t="shared" si="12"/>
        <v>3400.679422062974</v>
      </c>
      <c r="L22" s="46">
        <f t="shared" si="13"/>
        <v>3757.4457345118331</v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4"/>
      <c r="E23" s="55"/>
      <c r="F23" s="77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4"/>
      <c r="E24" s="55"/>
      <c r="F24" s="56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4"/>
      <c r="E25" s="55"/>
      <c r="F25" s="56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4"/>
      <c r="E26" s="55"/>
      <c r="F26" s="56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4"/>
      <c r="E27" s="55"/>
      <c r="F27" s="56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4"/>
      <c r="E28" s="55"/>
      <c r="F28" s="56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4"/>
      <c r="E29" s="55"/>
      <c r="F29" s="77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4"/>
      <c r="E30" s="55"/>
      <c r="F30" s="77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4"/>
      <c r="E31" s="55"/>
      <c r="F31" s="56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4"/>
      <c r="E32" s="55"/>
      <c r="F32" s="56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4"/>
      <c r="E33" s="55"/>
      <c r="F33" s="56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4"/>
      <c r="E34" s="55"/>
      <c r="F34" s="77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4"/>
      <c r="E35" s="55"/>
      <c r="F35" s="77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4"/>
      <c r="E36" s="55"/>
      <c r="F36" s="56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4"/>
      <c r="E37" s="55"/>
      <c r="F37" s="56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4"/>
      <c r="E38" s="55"/>
      <c r="F38" s="56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4"/>
      <c r="E39" s="57"/>
      <c r="F39" s="56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4"/>
      <c r="E40" s="57"/>
      <c r="F40" s="56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4"/>
      <c r="E41" s="57"/>
      <c r="F41" s="77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4"/>
      <c r="E42" s="57"/>
      <c r="F42" s="77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4"/>
      <c r="E43" s="57"/>
      <c r="F43" s="56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4"/>
      <c r="E44" s="57"/>
      <c r="F44" s="56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4"/>
      <c r="E45" s="55"/>
      <c r="F45" s="56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4"/>
      <c r="E46" s="55"/>
      <c r="F46" s="56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4"/>
      <c r="E47" s="55"/>
      <c r="F47" s="56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4"/>
      <c r="E48" s="55"/>
      <c r="F48" s="56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4"/>
      <c r="E49" s="55"/>
      <c r="F49" s="56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4"/>
      <c r="E50" s="55"/>
      <c r="F50" s="56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4"/>
      <c r="E51" s="55"/>
      <c r="F51" s="77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4"/>
      <c r="E52" s="55"/>
      <c r="F52" s="56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4"/>
      <c r="E53" s="55"/>
      <c r="F53" s="56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4"/>
      <c r="E54" s="55"/>
      <c r="F54" s="56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4"/>
      <c r="E55" s="55"/>
      <c r="F55" s="56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4"/>
      <c r="E56" s="55"/>
      <c r="F56" s="56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4"/>
      <c r="E57" s="55"/>
      <c r="F57" s="56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58"/>
      <c r="E58" s="59"/>
      <c r="F58" s="60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3" t="s">
        <v>5</v>
      </c>
      <c r="C59" s="94"/>
      <c r="D59" s="7">
        <f>COUNTIF(D9:D58,1.27)</f>
        <v>8</v>
      </c>
      <c r="E59" s="7">
        <f>COUNTIF(E9:E58,1.5)</f>
        <v>7</v>
      </c>
      <c r="F59" s="8">
        <f>COUNTIF(F9:F58,2)</f>
        <v>7</v>
      </c>
      <c r="G59" s="67">
        <f>M59+G8</f>
        <v>115816.97024673309</v>
      </c>
      <c r="H59" s="68">
        <f>N59+H8</f>
        <v>113355.98073543246</v>
      </c>
      <c r="I59" s="69">
        <f>O59+I8</f>
        <v>125248.19115039447</v>
      </c>
      <c r="J59" s="64" t="s">
        <v>30</v>
      </c>
      <c r="K59" s="65">
        <f>B58-B9</f>
        <v>-37809</v>
      </c>
      <c r="L59" s="66" t="s">
        <v>31</v>
      </c>
      <c r="M59" s="78">
        <f>SUM(M9:M58)</f>
        <v>15816.970246733094</v>
      </c>
      <c r="N59" s="79">
        <f>SUM(N9:N58)</f>
        <v>13355.980735432457</v>
      </c>
      <c r="O59" s="80">
        <f>SUM(O9:O58)</f>
        <v>25248.191150394465</v>
      </c>
    </row>
    <row r="60" spans="1:15" ht="19.5" thickBot="1" x14ac:dyDescent="0.45">
      <c r="A60" s="9"/>
      <c r="B60" s="87" t="s">
        <v>6</v>
      </c>
      <c r="C60" s="88"/>
      <c r="D60" s="7">
        <f>COUNTIF(D9:D58,-1)</f>
        <v>5</v>
      </c>
      <c r="E60" s="7">
        <f>COUNTIF(E9:E58,-1)</f>
        <v>6</v>
      </c>
      <c r="F60" s="8">
        <f>COUNTIF(F9:F58,-1)</f>
        <v>6</v>
      </c>
      <c r="G60" s="85" t="s">
        <v>29</v>
      </c>
      <c r="H60" s="86"/>
      <c r="I60" s="92"/>
      <c r="J60" s="85" t="s">
        <v>32</v>
      </c>
      <c r="K60" s="86"/>
      <c r="L60" s="92"/>
      <c r="M60" s="9"/>
      <c r="N60" s="3"/>
      <c r="O60" s="4"/>
    </row>
    <row r="61" spans="1:15" ht="19.5" thickBot="1" x14ac:dyDescent="0.45">
      <c r="A61" s="9"/>
      <c r="B61" s="87" t="s">
        <v>34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3">
        <f>G59/G8</f>
        <v>1.158169702467331</v>
      </c>
      <c r="H61" s="74">
        <f t="shared" ref="H61" si="21">H59/H8</f>
        <v>1.1335598073543245</v>
      </c>
      <c r="I61" s="75">
        <f>I59/I8</f>
        <v>1.2524819115039447</v>
      </c>
      <c r="J61" s="62">
        <f>(G61-100%)*30/K59</f>
        <v>-1.2550162855457509E-4</v>
      </c>
      <c r="K61" s="62">
        <f>(H61-100%)*30/K59</f>
        <v>-1.0597461505540306E-4</v>
      </c>
      <c r="L61" s="63">
        <f>(I61-100%)*30/K59</f>
        <v>-2.0033477069264835E-4</v>
      </c>
      <c r="M61" s="10"/>
      <c r="N61" s="2"/>
      <c r="O61" s="11"/>
    </row>
    <row r="62" spans="1:15" ht="19.5" thickBot="1" x14ac:dyDescent="0.45">
      <c r="A62" s="3"/>
      <c r="B62" s="85" t="s">
        <v>4</v>
      </c>
      <c r="C62" s="86"/>
      <c r="D62" s="76">
        <f t="shared" ref="D62:E62" si="22">D59/(D59+D60+D61)</f>
        <v>0.61538461538461542</v>
      </c>
      <c r="E62" s="71">
        <f t="shared" si="22"/>
        <v>0.53846153846153844</v>
      </c>
      <c r="F62" s="72">
        <f>F59/(F59+F60+F61)</f>
        <v>0.53846153846153844</v>
      </c>
    </row>
    <row r="64" spans="1:15" x14ac:dyDescent="0.4">
      <c r="D64" s="70"/>
      <c r="E64" s="70"/>
      <c r="F64" s="70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222"/>
  <sheetViews>
    <sheetView topLeftCell="A212" zoomScale="80" zoomScaleNormal="80" workbookViewId="0">
      <selection activeCell="A223" sqref="A223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38</v>
      </c>
    </row>
    <row r="23" spans="1:1" x14ac:dyDescent="0.4">
      <c r="A23" s="53" t="s">
        <v>39</v>
      </c>
    </row>
    <row r="36" spans="1:1" x14ac:dyDescent="0.4">
      <c r="A36" s="83"/>
    </row>
    <row r="37" spans="1:1" x14ac:dyDescent="0.4">
      <c r="A37" s="82"/>
    </row>
    <row r="47" spans="1:1" x14ac:dyDescent="0.4">
      <c r="A47" s="53" t="s">
        <v>40</v>
      </c>
    </row>
    <row r="70" spans="1:1" x14ac:dyDescent="0.4">
      <c r="A70" s="53" t="s">
        <v>41</v>
      </c>
    </row>
    <row r="93" spans="1:1" x14ac:dyDescent="0.4">
      <c r="A93" s="53" t="s">
        <v>42</v>
      </c>
    </row>
    <row r="116" spans="1:1" x14ac:dyDescent="0.4">
      <c r="A116" s="53" t="s">
        <v>43</v>
      </c>
    </row>
    <row r="142" spans="1:1" x14ac:dyDescent="0.4">
      <c r="A142" s="53" t="s">
        <v>44</v>
      </c>
    </row>
    <row r="169" spans="1:1" x14ac:dyDescent="0.4">
      <c r="A169" s="53" t="s">
        <v>45</v>
      </c>
    </row>
    <row r="195" spans="1:1" x14ac:dyDescent="0.4">
      <c r="A195" s="53" t="s">
        <v>46</v>
      </c>
    </row>
    <row r="222" spans="1:1" x14ac:dyDescent="0.4">
      <c r="A222" s="53" t="s">
        <v>47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22" sqref="A22:J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25</v>
      </c>
    </row>
    <row r="3" spans="1:10" x14ac:dyDescent="0.4">
      <c r="A3" s="52" t="s">
        <v>48</v>
      </c>
    </row>
    <row r="5" spans="1:10" x14ac:dyDescent="0.4">
      <c r="H5" s="52" t="s">
        <v>49</v>
      </c>
    </row>
    <row r="11" spans="1:10" x14ac:dyDescent="0.4">
      <c r="A11" s="52" t="s">
        <v>26</v>
      </c>
    </row>
    <row r="12" spans="1:10" x14ac:dyDescent="0.4">
      <c r="A12" s="95" t="s">
        <v>50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4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4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4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4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1" spans="1:10" x14ac:dyDescent="0.4">
      <c r="A21" s="52" t="s">
        <v>27</v>
      </c>
    </row>
    <row r="22" spans="1:10" x14ac:dyDescent="0.4">
      <c r="A22" s="95" t="s">
        <v>51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</row>
  </sheetData>
  <mergeCells count="2"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4" sqref="B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37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2021-02-02T14:31:58Z</dcterms:modified>
</cp:coreProperties>
</file>