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ocuments\FX検証\PB検証\USDJPY\"/>
    </mc:Choice>
  </mc:AlternateContent>
  <xr:revisionPtr revIDLastSave="0" documentId="13_ncr:1_{78E14F4B-CCC7-4683-8D70-FA3201A8BB27}" xr6:coauthVersionLast="46" xr6:coauthVersionMax="46" xr10:uidLastSave="{00000000-0000-0000-0000-000000000000}"/>
  <bookViews>
    <workbookView xWindow="4920" yWindow="3045" windowWidth="15375" windowHeight="7875" activeTab="5" xr2:uid="{00000000-000D-0000-FFFF-FFFF00000000}"/>
  </bookViews>
  <sheets>
    <sheet name="検証シート その他" sheetId="1" r:id="rId1"/>
    <sheet name="画像　その他" sheetId="6" r:id="rId2"/>
    <sheet name="検証シート 2" sheetId="7" r:id="rId3"/>
    <sheet name="画像2" sheetId="8" r:id="rId4"/>
    <sheet name="気づき" sheetId="5" r:id="rId5"/>
    <sheet name="検証終了通貨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7" l="1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N17" i="7"/>
  <c r="H17" i="7" s="1"/>
  <c r="K18" i="7" s="1"/>
  <c r="N18" i="7" s="1"/>
  <c r="O16" i="7"/>
  <c r="I16" i="7" s="1"/>
  <c r="L17" i="7" s="1"/>
  <c r="O17" i="7" s="1"/>
  <c r="N16" i="7"/>
  <c r="H16" i="7" s="1"/>
  <c r="K17" i="7" s="1"/>
  <c r="M16" i="7"/>
  <c r="G16" i="7" s="1"/>
  <c r="J17" i="7" s="1"/>
  <c r="M17" i="7" s="1"/>
  <c r="G17" i="7" s="1"/>
  <c r="O15" i="7"/>
  <c r="I15" i="7" s="1"/>
  <c r="L16" i="7" s="1"/>
  <c r="N15" i="7"/>
  <c r="M15" i="7"/>
  <c r="G15" i="7" s="1"/>
  <c r="J16" i="7" s="1"/>
  <c r="H15" i="7"/>
  <c r="K16" i="7" s="1"/>
  <c r="O14" i="7"/>
  <c r="I14" i="7" s="1"/>
  <c r="L15" i="7" s="1"/>
  <c r="N14" i="7"/>
  <c r="M14" i="7"/>
  <c r="G14" i="7" s="1"/>
  <c r="J15" i="7" s="1"/>
  <c r="H14" i="7"/>
  <c r="K15" i="7" s="1"/>
  <c r="O13" i="7"/>
  <c r="N13" i="7"/>
  <c r="H13" i="7" s="1"/>
  <c r="K14" i="7" s="1"/>
  <c r="M13" i="7"/>
  <c r="G13" i="7" s="1"/>
  <c r="J14" i="7" s="1"/>
  <c r="I13" i="7"/>
  <c r="L14" i="7" s="1"/>
  <c r="O12" i="7"/>
  <c r="I12" i="7" s="1"/>
  <c r="L13" i="7" s="1"/>
  <c r="N12" i="7"/>
  <c r="M12" i="7"/>
  <c r="H12" i="7"/>
  <c r="K13" i="7" s="1"/>
  <c r="G12" i="7"/>
  <c r="J13" i="7" s="1"/>
  <c r="O11" i="7"/>
  <c r="N11" i="7"/>
  <c r="M11" i="7"/>
  <c r="G11" i="7" s="1"/>
  <c r="J12" i="7" s="1"/>
  <c r="I11" i="7"/>
  <c r="L12" i="7" s="1"/>
  <c r="H11" i="7"/>
  <c r="K12" i="7" s="1"/>
  <c r="O10" i="7"/>
  <c r="N10" i="7"/>
  <c r="M10" i="7"/>
  <c r="L10" i="7"/>
  <c r="I10" i="7"/>
  <c r="L11" i="7" s="1"/>
  <c r="H10" i="7"/>
  <c r="K11" i="7" s="1"/>
  <c r="G10" i="7"/>
  <c r="J11" i="7" s="1"/>
  <c r="I9" i="7"/>
  <c r="H9" i="7"/>
  <c r="K10" i="7" s="1"/>
  <c r="G9" i="7"/>
  <c r="J10" i="7" s="1"/>
  <c r="F63" i="1"/>
  <c r="D63" i="1"/>
  <c r="I17" i="7" l="1"/>
  <c r="H18" i="7"/>
  <c r="K19" i="7" s="1"/>
  <c r="J18" i="7"/>
  <c r="M18" i="7" s="1"/>
  <c r="G18" i="7"/>
  <c r="J19" i="7" s="1"/>
  <c r="N60" i="7"/>
  <c r="H60" i="7" s="1"/>
  <c r="H62" i="7" s="1"/>
  <c r="K62" i="7" s="1"/>
  <c r="E63" i="7"/>
  <c r="M60" i="7"/>
  <c r="G60" i="7" s="1"/>
  <c r="G62" i="7" s="1"/>
  <c r="J62" i="7" s="1"/>
  <c r="D63" i="7"/>
  <c r="F63" i="7"/>
  <c r="D65" i="1"/>
  <c r="E65" i="1"/>
  <c r="F65" i="1"/>
  <c r="K63" i="1"/>
  <c r="E63" i="1"/>
  <c r="L18" i="7" l="1"/>
  <c r="O18" i="7" s="1"/>
  <c r="O60" i="7" s="1"/>
  <c r="I60" i="7" s="1"/>
  <c r="I62" i="7" s="1"/>
  <c r="L62" i="7" s="1"/>
  <c r="I12" i="1"/>
  <c r="H12" i="1"/>
  <c r="G12" i="1"/>
  <c r="F64" i="1"/>
  <c r="F66" i="1" s="1"/>
  <c r="E64" i="1"/>
  <c r="E66" i="1" s="1"/>
  <c r="D64" i="1"/>
  <c r="D66" i="1" s="1"/>
  <c r="I18" i="7" l="1"/>
  <c r="L19" i="7" s="1"/>
  <c r="J13" i="1"/>
  <c r="M13" i="1" s="1"/>
  <c r="K13" i="1"/>
  <c r="N13" i="1" s="1"/>
  <c r="L13" i="1"/>
  <c r="O13" i="1" s="1"/>
  <c r="G13" i="1" l="1"/>
  <c r="J14" i="1" s="1"/>
  <c r="M14" i="1" s="1"/>
  <c r="I13" i="1"/>
  <c r="L14" i="1" s="1"/>
  <c r="O14" i="1" s="1"/>
  <c r="H13" i="1"/>
  <c r="K14" i="1" s="1"/>
  <c r="N14" i="1" s="1"/>
  <c r="H14" i="1" s="1"/>
  <c r="G14" i="1" l="1"/>
  <c r="J15" i="1" s="1"/>
  <c r="M15" i="1" s="1"/>
  <c r="I14" i="1"/>
  <c r="L15" i="1" l="1"/>
  <c r="O15" i="1" s="1"/>
  <c r="G15" i="1"/>
  <c r="K15" i="1"/>
  <c r="N15" i="1" s="1"/>
  <c r="H15" i="1" l="1"/>
  <c r="K16" i="1" s="1"/>
  <c r="N16" i="1" s="1"/>
  <c r="H16" i="1" s="1"/>
  <c r="I15" i="1"/>
  <c r="L16" i="1" s="1"/>
  <c r="O16" i="1" s="1"/>
  <c r="I16" i="1" s="1"/>
  <c r="J16" i="1"/>
  <c r="M16" i="1" s="1"/>
  <c r="G16" i="1" l="1"/>
  <c r="L17" i="1"/>
  <c r="O17" i="1" s="1"/>
  <c r="I17" i="1" s="1"/>
  <c r="K17" i="1"/>
  <c r="N17" i="1" s="1"/>
  <c r="L18" i="1" l="1"/>
  <c r="O18" i="1" s="1"/>
  <c r="I18" i="1" s="1"/>
  <c r="J17" i="1"/>
  <c r="M17" i="1" s="1"/>
  <c r="H17" i="1"/>
  <c r="G17" i="1" l="1"/>
  <c r="J18" i="1" s="1"/>
  <c r="M18" i="1" s="1"/>
  <c r="G18" i="1" s="1"/>
  <c r="L19" i="1"/>
  <c r="O19" i="1" s="1"/>
  <c r="I19" i="1" s="1"/>
  <c r="K18" i="1"/>
  <c r="N18" i="1" s="1"/>
  <c r="H18" i="1" l="1"/>
  <c r="K19" i="1" s="1"/>
  <c r="N19" i="1" s="1"/>
  <c r="H19" i="1" s="1"/>
  <c r="L20" i="1"/>
  <c r="O20" i="1" s="1"/>
  <c r="I20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K41" i="1"/>
  <c r="N41" i="1" s="1"/>
  <c r="H41" i="1" s="1"/>
  <c r="J41" i="1"/>
  <c r="M41" i="1" s="1"/>
  <c r="G41" i="1" s="1"/>
  <c r="J42" i="1" l="1"/>
  <c r="M42" i="1" s="1"/>
  <c r="G42" i="1" s="1"/>
  <c r="K42" i="1"/>
  <c r="N42" i="1" s="1"/>
  <c r="H42" i="1" s="1"/>
  <c r="L43" i="1"/>
  <c r="O43" i="1" s="1"/>
  <c r="I43" i="1" s="1"/>
  <c r="L44" i="1" l="1"/>
  <c r="O44" i="1" s="1"/>
  <c r="I44" i="1" s="1"/>
  <c r="K43" i="1"/>
  <c r="N43" i="1" s="1"/>
  <c r="H43" i="1" s="1"/>
  <c r="J43" i="1"/>
  <c r="M43" i="1" s="1"/>
  <c r="G43" i="1" s="1"/>
  <c r="J44" i="1" l="1"/>
  <c r="M44" i="1" s="1"/>
  <c r="G44" i="1" s="1"/>
  <c r="K44" i="1"/>
  <c r="N44" i="1" s="1"/>
  <c r="H44" i="1" s="1"/>
  <c r="L45" i="1"/>
  <c r="O45" i="1" s="1"/>
  <c r="I45" i="1" s="1"/>
  <c r="L46" i="1" l="1"/>
  <c r="O46" i="1" s="1"/>
  <c r="I46" i="1" s="1"/>
  <c r="L47" i="1" s="1"/>
  <c r="O47" i="1" s="1"/>
  <c r="I47" i="1" s="1"/>
  <c r="L48" i="1" s="1"/>
  <c r="O48" i="1" s="1"/>
  <c r="I48" i="1" s="1"/>
  <c r="K45" i="1"/>
  <c r="N45" i="1" s="1"/>
  <c r="H45" i="1" s="1"/>
  <c r="J45" i="1"/>
  <c r="M45" i="1" s="1"/>
  <c r="G45" i="1" s="1"/>
  <c r="K46" i="1" l="1"/>
  <c r="N46" i="1" s="1"/>
  <c r="H46" i="1" s="1"/>
  <c r="K47" i="1" s="1"/>
  <c r="N47" i="1" s="1"/>
  <c r="H47" i="1" s="1"/>
  <c r="J46" i="1"/>
  <c r="M46" i="1" s="1"/>
  <c r="G46" i="1" s="1"/>
  <c r="L49" i="1"/>
  <c r="O49" i="1" s="1"/>
  <c r="I49" i="1" s="1"/>
  <c r="J47" i="1" l="1"/>
  <c r="M47" i="1" s="1"/>
  <c r="G47" i="1" s="1"/>
  <c r="K48" i="1"/>
  <c r="N48" i="1" s="1"/>
  <c r="H48" i="1" s="1"/>
  <c r="K49" i="1" s="1"/>
  <c r="N49" i="1" s="1"/>
  <c r="H49" i="1" s="1"/>
  <c r="L50" i="1"/>
  <c r="O50" i="1" s="1"/>
  <c r="I50" i="1" s="1"/>
  <c r="J48" i="1" l="1"/>
  <c r="M48" i="1" s="1"/>
  <c r="G48" i="1" s="1"/>
  <c r="K50" i="1"/>
  <c r="N50" i="1" s="1"/>
  <c r="H50" i="1" s="1"/>
  <c r="K51" i="1" s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H60" i="1" s="1"/>
  <c r="L60" i="1"/>
  <c r="O60" i="1" s="1"/>
  <c r="I60" i="1" s="1"/>
  <c r="J58" i="1" l="1"/>
  <c r="M58" i="1" s="1"/>
  <c r="G58" i="1" s="1"/>
  <c r="K61" i="1"/>
  <c r="N61" i="1" s="1"/>
  <c r="H61" i="1" s="1"/>
  <c r="L61" i="1"/>
  <c r="O61" i="1" s="1"/>
  <c r="I61" i="1" s="1"/>
  <c r="J59" i="1" l="1"/>
  <c r="M59" i="1" s="1"/>
  <c r="G59" i="1" s="1"/>
  <c r="K62" i="1"/>
  <c r="N62" i="1" s="1"/>
  <c r="L62" i="1"/>
  <c r="O62" i="1" s="1"/>
  <c r="H62" i="1" l="1"/>
  <c r="N63" i="1"/>
  <c r="H63" i="1" s="1"/>
  <c r="I62" i="1"/>
  <c r="O63" i="1"/>
  <c r="I63" i="1" s="1"/>
  <c r="I65" i="1" s="1"/>
  <c r="J60" i="1"/>
  <c r="M60" i="1" s="1"/>
  <c r="G60" i="1" s="1"/>
  <c r="H65" i="1" l="1"/>
  <c r="K65" i="1" s="1"/>
  <c r="L65" i="1"/>
  <c r="J61" i="1"/>
  <c r="M61" i="1" s="1"/>
  <c r="G61" i="1" s="1"/>
  <c r="J62" i="1" l="1"/>
  <c r="M62" i="1" s="1"/>
  <c r="G62" i="1" l="1"/>
  <c r="M63" i="1"/>
  <c r="G63" i="1" s="1"/>
  <c r="G65" i="1" s="1"/>
  <c r="J65" i="1" s="1"/>
</calcChain>
</file>

<file path=xl/sharedStrings.xml><?xml version="1.0" encoding="utf-8"?>
<sst xmlns="http://schemas.openxmlformats.org/spreadsheetml/2006/main" count="110" uniqueCount="69">
  <si>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</si>
  <si>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</si>
  <si>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</si>
  <si>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</si>
  <si>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</si>
  <si>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</si>
  <si>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</si>
  <si>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</si>
  <si>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</si>
  <si>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</si>
  <si>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</si>
  <si>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</si>
  <si>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</si>
  <si>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</si>
  <si>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</si>
  <si>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</si>
  <si>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</si>
  <si>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</si>
  <si>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</si>
  <si>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</si>
  <si>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</si>
  <si>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</si>
  <si>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</si>
  <si>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</si>
  <si>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</si>
  <si>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</si>
  <si>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</si>
  <si>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</si>
  <si>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</si>
  <si>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</si>
  <si>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</si>
  <si>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</si>
  <si>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</si>
  <si>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</si>
  <si>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</si>
  <si>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</si>
  <si>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</si>
  <si>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</si>
  <si>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</si>
  <si>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</si>
  <si>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</si>
  <si>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</si>
  <si>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</si>
  <si>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</si>
  <si>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</si>
  <si>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</si>
  <si>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</si>
  <si>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</si>
  <si>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</si>
  <si>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</si>
  <si>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→上記負けやすいところのPBは避ける</t>
    <rPh sb="1" eb="3">
      <t>ジョウキ</t>
    </rPh>
    <rPh sb="3" eb="4">
      <t>マ</t>
    </rPh>
    <rPh sb="15" eb="16">
      <t>サ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</si>
  <si>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</si>
  <si>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</si>
  <si>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</si>
  <si>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検証１～MAが水平方向になっていてローソク足が横並びになっているところ</t>
    <rPh sb="7" eb="9">
      <t>スイヘイ</t>
    </rPh>
    <rPh sb="9" eb="11">
      <t>_x0000__x0007__x0002__x0004_</t>
    </rPh>
    <rPh sb="21" eb="22">
      <t xml:space="preserve">	_x0002_</t>
    </rPh>
    <rPh sb="23" eb="25">
      <t/>
    </rPh>
    <phoneticPr fontId="1"/>
  </si>
  <si>
    <t>検証３～２つのMAが大きく乖離しているところ</t>
    <rPh sb="10" eb="11">
      <t>オオ</t>
    </rPh>
    <rPh sb="13" eb="15">
      <t>カイリ</t>
    </rPh>
    <phoneticPr fontId="1"/>
  </si>
  <si>
    <t>→上記負けやすいところは避ける</t>
    <rPh sb="1" eb="3">
      <t>ジョウキ</t>
    </rPh>
    <rPh sb="3" eb="4">
      <t>マ</t>
    </rPh>
    <rPh sb="12" eb="13">
      <t>サ</t>
    </rPh>
    <phoneticPr fontId="1"/>
  </si>
  <si>
    <t>という事で、検証シートその他と、画像その他のタブ作成しています。</t>
    <rPh sb="3" eb="4">
      <t>コト</t>
    </rPh>
    <rPh sb="6" eb="8">
      <t>ケンショウ</t>
    </rPh>
    <rPh sb="13" eb="14">
      <t>タ</t>
    </rPh>
    <rPh sb="16" eb="18">
      <t>ガゾウ</t>
    </rPh>
    <rPh sb="20" eb="21">
      <t>タ</t>
    </rPh>
    <rPh sb="24" eb="26">
      <t>サクセイ</t>
    </rPh>
    <phoneticPr fontId="1"/>
  </si>
  <si>
    <t>質問１　その他でトレードしたところを表現すると</t>
    <rPh sb="0" eb="2">
      <t>シツモン</t>
    </rPh>
    <rPh sb="4" eb="6">
      <t>シツモン</t>
    </rPh>
    <phoneticPr fontId="1"/>
  </si>
  <si>
    <t>　　　　　「MAが水平方向になっていてローソク足が横並びになっているところからの</t>
    <rPh sb="9" eb="11">
      <t>スイヘイ</t>
    </rPh>
    <rPh sb="11" eb="13">
      <t>ホウコウ</t>
    </rPh>
    <rPh sb="23" eb="24">
      <t>アシ</t>
    </rPh>
    <rPh sb="25" eb="27">
      <t>ヨコナラ</t>
    </rPh>
    <phoneticPr fontId="1"/>
  </si>
  <si>
    <t>　　　　　ローソク足が安値を切り上げたあとの買いのPB、</t>
    <rPh sb="9" eb="10">
      <t>アシ</t>
    </rPh>
    <rPh sb="11" eb="13">
      <t>ヤスネ</t>
    </rPh>
    <rPh sb="14" eb="15">
      <t>キ</t>
    </rPh>
    <rPh sb="16" eb="17">
      <t>ア</t>
    </rPh>
    <rPh sb="22" eb="23">
      <t>カ</t>
    </rPh>
    <phoneticPr fontId="1"/>
  </si>
  <si>
    <t>　　　　　もしくは、ローソク足が高値切り下げた後の売りのPB」</t>
    <rPh sb="14" eb="15">
      <t>アシ</t>
    </rPh>
    <rPh sb="16" eb="18">
      <t>タカネ</t>
    </rPh>
    <rPh sb="18" eb="19">
      <t>キ</t>
    </rPh>
    <rPh sb="20" eb="21">
      <t>サ</t>
    </rPh>
    <rPh sb="23" eb="24">
      <t>アト</t>
    </rPh>
    <rPh sb="25" eb="26">
      <t>ウ</t>
    </rPh>
    <phoneticPr fontId="1"/>
  </si>
  <si>
    <t>　　　　　でしょうか？</t>
    <phoneticPr fontId="1"/>
  </si>
  <si>
    <t>　　　　　もう少し、適切な表現があれば教えていただきたいです。</t>
    <rPh sb="7" eb="8">
      <t>スコ</t>
    </rPh>
    <rPh sb="10" eb="12">
      <t>テキセツ</t>
    </rPh>
    <rPh sb="13" eb="15">
      <t>ヒョウゲン</t>
    </rPh>
    <rPh sb="19" eb="20">
      <t>オシ</t>
    </rPh>
    <phoneticPr fontId="1"/>
  </si>
  <si>
    <t>質問２　今日の、その他でエントリーしたところは勝ちやすいところと認識して良さそうでしょうか？</t>
    <rPh sb="0" eb="2">
      <t>シツモン</t>
    </rPh>
    <phoneticPr fontId="1"/>
  </si>
  <si>
    <t>検証２(MAが大きく乖離していてローソク足とMAも大きく乖離しているところからの戻り)は、エントリーに至らない場面もあり逆行、または損切りが多かった感じです。トレンドの終盤に差し掛かるところという認識で、検証２は負けやすいところと認識できるかと思います。</t>
    <rPh sb="0" eb="2">
      <t>ケンショウ</t>
    </rPh>
    <rPh sb="7" eb="8">
      <t>オオ</t>
    </rPh>
    <rPh sb="10" eb="12">
      <t>カイリ</t>
    </rPh>
    <rPh sb="20" eb="21">
      <t>アシ</t>
    </rPh>
    <rPh sb="25" eb="26">
      <t>オオ</t>
    </rPh>
    <rPh sb="28" eb="30">
      <t>カイリ</t>
    </rPh>
    <rPh sb="40" eb="41">
      <t>モド</t>
    </rPh>
    <rPh sb="51" eb="52">
      <t>イタ</t>
    </rPh>
    <rPh sb="55" eb="57">
      <t>バメン</t>
    </rPh>
    <rPh sb="60" eb="62">
      <t>ギャッコウ</t>
    </rPh>
    <rPh sb="66" eb="67">
      <t>ゾン</t>
    </rPh>
    <rPh sb="67" eb="68">
      <t>ギ</t>
    </rPh>
    <rPh sb="70" eb="71">
      <t>オオ</t>
    </rPh>
    <rPh sb="74" eb="75">
      <t>カン</t>
    </rPh>
    <rPh sb="84" eb="86">
      <t>シュウバン</t>
    </rPh>
    <rPh sb="87" eb="88">
      <t>サ</t>
    </rPh>
    <rPh sb="89" eb="90">
      <t>カ</t>
    </rPh>
    <rPh sb="98" eb="100">
      <t>ニンシキ</t>
    </rPh>
    <rPh sb="102" eb="104">
      <t>ケンショウ</t>
    </rPh>
    <rPh sb="106" eb="107">
      <t>マ</t>
    </rPh>
    <rPh sb="115" eb="117">
      <t>ニンシキ</t>
    </rPh>
    <rPh sb="122" eb="123">
      <t>オモ</t>
    </rPh>
    <phoneticPr fontId="1"/>
  </si>
  <si>
    <t>質問３　USDJPY４時間足５年分終了したので、次回からUSDJPY１時間足検証入りたいと思います。　</t>
    <rPh sb="0" eb="2">
      <t>シツモン</t>
    </rPh>
    <phoneticPr fontId="1"/>
  </si>
  <si>
    <t>　　　　　USDJPY１時間足はどのくらいの期間検証したらよいでしょうか？</t>
    <rPh sb="12" eb="14">
      <t>ジカン</t>
    </rPh>
    <rPh sb="14" eb="15">
      <t>アシ</t>
    </rPh>
    <rPh sb="22" eb="24">
      <t>キカン</t>
    </rPh>
    <rPh sb="24" eb="26">
      <t>ケンショウ</t>
    </rPh>
    <phoneticPr fontId="1"/>
  </si>
  <si>
    <t>次回より、USDJPY１時間足の検証に入ります。</t>
    <rPh sb="0" eb="2">
      <t>ジカイ</t>
    </rPh>
    <rPh sb="12" eb="15">
      <t>ジカンアシ</t>
    </rPh>
    <rPh sb="16" eb="18">
      <t>ケンショウ</t>
    </rPh>
    <rPh sb="19" eb="20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</si>
</sst>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0" fontId="10" fillId="0" borderId="0" xfId="2" applyAlignment="1">
      <alignment vertical="top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0" applyFont="1">
      <alignment vertical="center"/>
    </xf>
    <xf numFmtId="0" fontId="12" fillId="4" borderId="9" xfId="0" applyNumberFormat="1" applyFont="1" applyFill="1" applyBorder="1">
      <alignment vertical="center"/>
    </xf>
    <xf numFmtId="0" fontId="14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6" xfId="0" applyFon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0" fillId="0" borderId="0" xfId="2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54573</xdr:colOff>
      <xdr:row>24</xdr:row>
      <xdr:rowOff>105211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9A9127A-8A7D-4A21-BB0A-01E7C3033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9198" cy="42128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54573</xdr:colOff>
      <xdr:row>49</xdr:row>
      <xdr:rowOff>105211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BCF76005-B2C3-47D8-8028-C8C27D97A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9198" cy="42128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D8384C64-1D06-4AB3-B383-DCE2C1320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74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AE798FF7-F73E-4A39-8502-74CA02AF1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18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17</xdr:col>
      <xdr:colOff>51823</xdr:colOff>
      <xdr:row>126</xdr:row>
      <xdr:rowOff>104096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6F54E31C-F808-46EC-AF8B-49F604FC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8325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17</xdr:col>
      <xdr:colOff>51823</xdr:colOff>
      <xdr:row>151</xdr:row>
      <xdr:rowOff>104096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750A3432-7DF6-4F18-AB26-3EC2A8D12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8480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107156</xdr:rowOff>
    </xdr:from>
    <xdr:to>
      <xdr:col>17</xdr:col>
      <xdr:colOff>51823</xdr:colOff>
      <xdr:row>177</xdr:row>
      <xdr:rowOff>32658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2B48D823-C425-4693-9C8B-5F4FF5CF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74200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71438</xdr:rowOff>
    </xdr:from>
    <xdr:to>
      <xdr:col>17</xdr:col>
      <xdr:colOff>51823</xdr:colOff>
      <xdr:row>202</xdr:row>
      <xdr:rowOff>175534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8AFEB916-F61B-4C17-AD95-594957C74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2027813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4EE41E49-2CA7-49A3-B218-F50CC7D29345}"/>
            </a:ext>
          </a:extLst>
        </xdr:cNvPr>
        <xdr:cNvSpPr>
          <a:spLocks noChangeArrowheads="1"/>
        </xdr:cNvSpPr>
      </xdr:nvSpPr>
      <xdr:spPr bwMode="auto"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507A78BD-1334-4927-A107-68B721227AD2}"/>
            </a:ext>
          </a:extLst>
        </xdr:cNvPr>
        <xdr:cNvSpPr>
          <a:spLocks noChangeArrowheads="1"/>
        </xdr:cNvSpPr>
      </xdr:nvSpPr>
      <xdr:spPr bwMode="auto">
        <a:xfrm>
          <a:off x="6055995" y="109651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E761D124-097E-4ADE-89D2-3030B4838923}"/>
            </a:ext>
          </a:extLst>
        </xdr:cNvPr>
        <xdr:cNvSpPr>
          <a:spLocks noChangeArrowheads="1"/>
        </xdr:cNvSpPr>
      </xdr:nvSpPr>
      <xdr:spPr bwMode="auto">
        <a:xfrm>
          <a:off x="6276975" y="56407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DB77792A-5473-45C7-8BF3-DF13D599B6D7}"/>
            </a:ext>
          </a:extLst>
        </xdr:cNvPr>
        <xdr:cNvSpPr>
          <a:spLocks noChangeArrowheads="1"/>
        </xdr:cNvSpPr>
      </xdr:nvSpPr>
      <xdr:spPr bwMode="auto">
        <a:xfrm>
          <a:off x="8195310" y="1400365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C527C6-B574-40A3-AE66-3B306A1FBD06}"/>
            </a:ext>
          </a:extLst>
        </xdr:cNvPr>
        <xdr:cNvSpPr>
          <a:spLocks noChangeArrowheads="1"/>
        </xdr:cNvSpPr>
      </xdr:nvSpPr>
      <xdr:spPr bwMode="auto">
        <a:xfrm>
          <a:off x="3838575" y="2478786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5AC6E0D-92B8-436D-B932-ECB339CD937F}"/>
            </a:ext>
          </a:extLst>
        </xdr:cNvPr>
        <xdr:cNvSpPr>
          <a:spLocks noChangeArrowheads="1"/>
        </xdr:cNvSpPr>
      </xdr:nvSpPr>
      <xdr:spPr bwMode="auto">
        <a:xfrm>
          <a:off x="4351020" y="244621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8546F591-094A-4241-BA3D-43B4C0B3E00B}"/>
            </a:ext>
          </a:extLst>
        </xdr:cNvPr>
        <xdr:cNvSpPr>
          <a:spLocks noChangeArrowheads="1"/>
        </xdr:cNvSpPr>
      </xdr:nvSpPr>
      <xdr:spPr bwMode="auto">
        <a:xfrm>
          <a:off x="4765766" y="2427351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617650E7-AC6A-40E2-B05A-9AB2866585E6}"/>
            </a:ext>
          </a:extLst>
        </xdr:cNvPr>
        <xdr:cNvSpPr>
          <a:spLocks noChangeArrowheads="1"/>
        </xdr:cNvSpPr>
      </xdr:nvSpPr>
      <xdr:spPr bwMode="auto">
        <a:xfrm>
          <a:off x="4916805" y="19025235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5035B207-1EAF-4A7B-B70E-7AC7B0AD9125}"/>
            </a:ext>
          </a:extLst>
        </xdr:cNvPr>
        <xdr:cNvSpPr>
          <a:spLocks noChangeArrowheads="1"/>
        </xdr:cNvSpPr>
      </xdr:nvSpPr>
      <xdr:spPr bwMode="auto">
        <a:xfrm>
          <a:off x="5734050" y="186347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80DF3839-54C0-4048-A250-356F27F4653D}"/>
            </a:ext>
          </a:extLst>
        </xdr:cNvPr>
        <xdr:cNvSpPr>
          <a:spLocks noChangeArrowheads="1"/>
        </xdr:cNvSpPr>
      </xdr:nvSpPr>
      <xdr:spPr bwMode="auto">
        <a:xfrm>
          <a:off x="7698105" y="323583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408CD7B3-57EE-45A1-9F49-C28EC1539F93}"/>
            </a:ext>
          </a:extLst>
        </xdr:cNvPr>
        <xdr:cNvSpPr>
          <a:spLocks noChangeArrowheads="1"/>
        </xdr:cNvSpPr>
      </xdr:nvSpPr>
      <xdr:spPr bwMode="auto">
        <a:xfrm>
          <a:off x="9585960" y="325983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92FB529B-6E99-429B-8532-9F97A391BCA7}"/>
            </a:ext>
          </a:extLst>
        </xdr:cNvPr>
        <xdr:cNvSpPr>
          <a:spLocks noChangeArrowheads="1"/>
        </xdr:cNvSpPr>
      </xdr:nvSpPr>
      <xdr:spPr bwMode="auto">
        <a:xfrm>
          <a:off x="9296400" y="40426005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205CDB03-905A-4443-817A-14C9E7FBE13B}"/>
            </a:ext>
          </a:extLst>
        </xdr:cNvPr>
        <xdr:cNvSpPr>
          <a:spLocks noChangeArrowheads="1"/>
        </xdr:cNvSpPr>
      </xdr:nvSpPr>
      <xdr:spPr bwMode="auto">
        <a:xfrm>
          <a:off x="5153025" y="4976241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E7DE19CD-CFDF-48EA-9D43-82EE7252072A}"/>
            </a:ext>
          </a:extLst>
        </xdr:cNvPr>
        <xdr:cNvSpPr>
          <a:spLocks noChangeArrowheads="1"/>
        </xdr:cNvSpPr>
      </xdr:nvSpPr>
      <xdr:spPr bwMode="auto">
        <a:xfrm>
          <a:off x="7393305" y="4831461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43CB715B-CA64-448C-B69C-45E1EEA78672}"/>
            </a:ext>
          </a:extLst>
        </xdr:cNvPr>
        <xdr:cNvSpPr>
          <a:spLocks noChangeArrowheads="1"/>
        </xdr:cNvSpPr>
      </xdr:nvSpPr>
      <xdr:spPr bwMode="auto">
        <a:xfrm>
          <a:off x="6004016" y="5689473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17D3969E-4ED4-48E5-A88B-61CB9451B542}"/>
            </a:ext>
          </a:extLst>
        </xdr:cNvPr>
        <xdr:cNvSpPr txBox="1"/>
      </xdr:nvSpPr>
      <xdr:spPr>
        <a:xfrm>
          <a:off x="749632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39834B16-8BDE-48F4-9BD0-66FC04A3E6A8}"/>
            </a:ext>
          </a:extLst>
        </xdr:cNvPr>
        <xdr:cNvSpPr>
          <a:spLocks noChangeArrowheads="1"/>
        </xdr:cNvSpPr>
      </xdr:nvSpPr>
      <xdr:spPr bwMode="auto">
        <a:xfrm>
          <a:off x="9043035" y="55627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74568F34-2CDF-421F-9AF5-A2217FDBDC23}"/>
            </a:ext>
          </a:extLst>
        </xdr:cNvPr>
        <xdr:cNvSpPr>
          <a:spLocks noChangeArrowheads="1"/>
        </xdr:cNvSpPr>
      </xdr:nvSpPr>
      <xdr:spPr bwMode="auto">
        <a:xfrm>
          <a:off x="4404360" y="64390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4E56405F-B667-4D5B-A8D1-B3CF7102F78C}"/>
            </a:ext>
          </a:extLst>
        </xdr:cNvPr>
        <xdr:cNvSpPr>
          <a:spLocks noChangeArrowheads="1"/>
        </xdr:cNvSpPr>
      </xdr:nvSpPr>
      <xdr:spPr bwMode="auto">
        <a:xfrm>
          <a:off x="5459730" y="64406145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BBC638B3-0766-4263-AFF4-F6752B49B52D}"/>
            </a:ext>
          </a:extLst>
        </xdr:cNvPr>
        <xdr:cNvSpPr>
          <a:spLocks noChangeArrowheads="1"/>
        </xdr:cNvSpPr>
      </xdr:nvSpPr>
      <xdr:spPr bwMode="auto">
        <a:xfrm>
          <a:off x="5505450" y="722033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5284886A-D237-4A07-8523-D8CF3631489A}"/>
            </a:ext>
          </a:extLst>
        </xdr:cNvPr>
        <xdr:cNvSpPr>
          <a:spLocks noChangeArrowheads="1"/>
        </xdr:cNvSpPr>
      </xdr:nvSpPr>
      <xdr:spPr bwMode="auto">
        <a:xfrm>
          <a:off x="6850380" y="73092945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EDEE3561-000C-44BA-B04D-D07BB909A63A}"/>
            </a:ext>
          </a:extLst>
        </xdr:cNvPr>
        <xdr:cNvSpPr>
          <a:spLocks noChangeArrowheads="1"/>
        </xdr:cNvSpPr>
      </xdr:nvSpPr>
      <xdr:spPr bwMode="auto">
        <a:xfrm>
          <a:off x="7393305" y="736206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0EFC1097-6217-429C-966C-02B5190CE5E0}"/>
            </a:ext>
          </a:extLst>
        </xdr:cNvPr>
        <xdr:cNvSpPr>
          <a:spLocks noChangeArrowheads="1"/>
        </xdr:cNvSpPr>
      </xdr:nvSpPr>
      <xdr:spPr bwMode="auto">
        <a:xfrm>
          <a:off x="7660005" y="739444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CBEED71-1091-4AA7-8460-497CEB13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17</xdr:col>
      <xdr:colOff>51823</xdr:colOff>
      <xdr:row>50</xdr:row>
      <xdr:rowOff>104095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69B7DB9-08D6-4DA1-99C3-6B2175991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2203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17</xdr:col>
      <xdr:colOff>51823</xdr:colOff>
      <xdr:row>75</xdr:row>
      <xdr:rowOff>104096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944AE609-4849-455A-9BAA-07FE56507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28687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17</xdr:col>
      <xdr:colOff>51823</xdr:colOff>
      <xdr:row>101</xdr:row>
      <xdr:rowOff>104096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90682B5E-C728-40D4-83A8-6B500BEA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930313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zoomScaleNormal="100" workbookViewId="0">
      <pane xSplit="1" ySplit="12" topLeftCell="B19" activePane="bottomRight" state="frozen"/>
      <selection pane="topRight" activeCell="B1" sqref="B1"/>
      <selection pane="bottomLeft" activeCell="A9" sqref="A9"/>
      <selection pane="bottomRight" activeCell="B2" sqref="A2:K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19.5" thickBot="1" x14ac:dyDescent="0.45"/>
    <row r="2" spans="1:18" ht="30.75" customHeight="1" x14ac:dyDescent="0.4">
      <c r="A2" s="87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8" ht="30.75" customHeight="1" thickBot="1" x14ac:dyDescent="0.45">
      <c r="A3" s="90" t="s">
        <v>40</v>
      </c>
      <c r="B3" s="2"/>
      <c r="C3" s="2"/>
      <c r="D3" s="2"/>
      <c r="E3" s="2"/>
      <c r="F3" s="2"/>
      <c r="G3" s="2"/>
      <c r="H3" s="2"/>
      <c r="I3" s="2"/>
      <c r="J3" s="2"/>
      <c r="K3" s="11"/>
    </row>
    <row r="4" spans="1:18" ht="30.75" customHeight="1" x14ac:dyDescent="0.4">
      <c r="A4" s="85" t="s">
        <v>50</v>
      </c>
    </row>
    <row r="5" spans="1:18" x14ac:dyDescent="0.4">
      <c r="A5" s="1" t="s">
        <v>7</v>
      </c>
      <c r="C5" t="s">
        <v>37</v>
      </c>
    </row>
    <row r="6" spans="1:18" x14ac:dyDescent="0.4">
      <c r="A6" s="1" t="s">
        <v>8</v>
      </c>
      <c r="C6" t="s">
        <v>23</v>
      </c>
    </row>
    <row r="7" spans="1:18" x14ac:dyDescent="0.4">
      <c r="A7" s="1" t="s">
        <v>10</v>
      </c>
      <c r="C7" s="29">
        <v>300000</v>
      </c>
    </row>
    <row r="8" spans="1:18" x14ac:dyDescent="0.4">
      <c r="A8" s="1" t="s">
        <v>11</v>
      </c>
      <c r="C8" s="29" t="s">
        <v>13</v>
      </c>
    </row>
    <row r="9" spans="1:18" ht="19.5" thickBot="1" x14ac:dyDescent="0.45">
      <c r="A9" s="1" t="s">
        <v>12</v>
      </c>
      <c r="C9" s="29" t="s">
        <v>35</v>
      </c>
    </row>
    <row r="10" spans="1:18" ht="19.5" thickBot="1" x14ac:dyDescent="0.45">
      <c r="A10" s="24" t="s">
        <v>0</v>
      </c>
      <c r="B10" s="24" t="s">
        <v>1</v>
      </c>
      <c r="C10" s="24" t="s">
        <v>1</v>
      </c>
      <c r="D10" s="48" t="s">
        <v>26</v>
      </c>
      <c r="E10" s="25"/>
      <c r="F10" s="26"/>
      <c r="G10" s="93" t="s">
        <v>3</v>
      </c>
      <c r="H10" s="94"/>
      <c r="I10" s="100"/>
      <c r="J10" s="93" t="s">
        <v>24</v>
      </c>
      <c r="K10" s="94"/>
      <c r="L10" s="100"/>
      <c r="M10" s="93" t="s">
        <v>25</v>
      </c>
      <c r="N10" s="94"/>
      <c r="O10" s="100"/>
    </row>
    <row r="11" spans="1:18" ht="19.5" thickBot="1" x14ac:dyDescent="0.45">
      <c r="A11" s="27"/>
      <c r="B11" s="27" t="s">
        <v>2</v>
      </c>
      <c r="C11" s="64" t="s">
        <v>30</v>
      </c>
      <c r="D11" s="13">
        <v>1.27</v>
      </c>
      <c r="E11" s="14">
        <v>1.5</v>
      </c>
      <c r="F11" s="15">
        <v>2</v>
      </c>
      <c r="G11" s="13">
        <v>1.27</v>
      </c>
      <c r="H11" s="14">
        <v>1.5</v>
      </c>
      <c r="I11" s="15">
        <v>2</v>
      </c>
      <c r="J11" s="13">
        <v>1.27</v>
      </c>
      <c r="K11" s="14">
        <v>1.5</v>
      </c>
      <c r="L11" s="15">
        <v>2</v>
      </c>
      <c r="M11" s="13">
        <v>1.27</v>
      </c>
      <c r="N11" s="14">
        <v>1.5</v>
      </c>
      <c r="O11" s="15">
        <v>2</v>
      </c>
    </row>
    <row r="12" spans="1:18" ht="19.5" thickBot="1" x14ac:dyDescent="0.45">
      <c r="A12" s="28" t="s">
        <v>9</v>
      </c>
      <c r="B12" s="12"/>
      <c r="C12" s="49"/>
      <c r="D12" s="17"/>
      <c r="E12" s="16"/>
      <c r="F12" s="18"/>
      <c r="G12" s="19">
        <f>C7</f>
        <v>300000</v>
      </c>
      <c r="H12" s="20">
        <f>C7</f>
        <v>300000</v>
      </c>
      <c r="I12" s="21">
        <f>C7</f>
        <v>300000</v>
      </c>
      <c r="J12" s="97" t="s">
        <v>24</v>
      </c>
      <c r="K12" s="98"/>
      <c r="L12" s="99"/>
      <c r="M12" s="97"/>
      <c r="N12" s="98"/>
      <c r="O12" s="99"/>
    </row>
    <row r="13" spans="1:18" x14ac:dyDescent="0.4">
      <c r="A13" s="9">
        <v>1</v>
      </c>
      <c r="B13" s="23">
        <v>38636</v>
      </c>
      <c r="C13" s="50">
        <v>1</v>
      </c>
      <c r="D13" s="54">
        <v>1.27</v>
      </c>
      <c r="E13" s="55">
        <v>1.5</v>
      </c>
      <c r="F13" s="56">
        <v>2</v>
      </c>
      <c r="G13" s="22">
        <f>IF(D13="","",G12+M13)</f>
        <v>311430</v>
      </c>
      <c r="H13" s="22">
        <f t="shared" ref="H13" si="0">IF(E13="","",H12+N13)</f>
        <v>313500</v>
      </c>
      <c r="I13" s="22">
        <f t="shared" ref="I13" si="1">IF(F13="","",I12+O13)</f>
        <v>318000</v>
      </c>
      <c r="J13" s="41">
        <f>IF(G12="","",G12*0.03)</f>
        <v>9000</v>
      </c>
      <c r="K13" s="42">
        <f>IF(H12="","",H12*0.03)</f>
        <v>9000</v>
      </c>
      <c r="L13" s="43">
        <f>IF(I12="","",I12*0.03)</f>
        <v>9000</v>
      </c>
      <c r="M13" s="41">
        <f>IF(D13="","",J13*D13)</f>
        <v>11430</v>
      </c>
      <c r="N13" s="42">
        <f>IF(E13="","",K13*E13)</f>
        <v>13500</v>
      </c>
      <c r="O13" s="43">
        <f>IF(F13="","",L13*F13)</f>
        <v>18000</v>
      </c>
      <c r="P13" s="40"/>
      <c r="Q13" s="40"/>
      <c r="R13" s="40"/>
    </row>
    <row r="14" spans="1:18" x14ac:dyDescent="0.4">
      <c r="A14" s="9">
        <v>2</v>
      </c>
      <c r="B14" s="5">
        <v>38667</v>
      </c>
      <c r="C14" s="47">
        <v>1</v>
      </c>
      <c r="D14" s="57">
        <v>1.27</v>
      </c>
      <c r="E14" s="58">
        <v>1.5</v>
      </c>
      <c r="F14" s="86">
        <v>2</v>
      </c>
      <c r="G14" s="22">
        <f t="shared" ref="G14:G46" si="2">IF(D14="","",G13+M14)</f>
        <v>323295.48300000001</v>
      </c>
      <c r="H14" s="22">
        <f t="shared" ref="H14:H46" si="3">IF(E14="","",H13+N14)</f>
        <v>327607.5</v>
      </c>
      <c r="I14" s="22">
        <f t="shared" ref="I14:I46" si="4">IF(F14="","",I13+O14)</f>
        <v>337080</v>
      </c>
      <c r="J14" s="44">
        <f t="shared" ref="J14:J16" si="5">IF(G13="","",G13*0.03)</f>
        <v>9342.9</v>
      </c>
      <c r="K14" s="45">
        <f t="shared" ref="K14:K16" si="6">IF(H13="","",H13*0.03)</f>
        <v>9405</v>
      </c>
      <c r="L14" s="46">
        <f t="shared" ref="L14:L16" si="7">IF(I13="","",I13*0.03)</f>
        <v>9540</v>
      </c>
      <c r="M14" s="44">
        <f t="shared" ref="M14:M16" si="8">IF(D14="","",J14*D14)</f>
        <v>11865.483</v>
      </c>
      <c r="N14" s="45">
        <f t="shared" ref="N14:N16" si="9">IF(E14="","",K14*E14)</f>
        <v>14107.5</v>
      </c>
      <c r="O14" s="46">
        <f t="shared" ref="O14:O16" si="10">IF(F14="","",L14*F14)</f>
        <v>19080</v>
      </c>
      <c r="P14" s="40"/>
      <c r="Q14" s="40"/>
      <c r="R14" s="40"/>
    </row>
    <row r="15" spans="1:18" x14ac:dyDescent="0.4">
      <c r="A15" s="9">
        <v>3</v>
      </c>
      <c r="B15" s="5">
        <v>39059</v>
      </c>
      <c r="C15" s="47">
        <v>1</v>
      </c>
      <c r="D15" s="57">
        <v>1.27</v>
      </c>
      <c r="E15" s="58">
        <v>1.5</v>
      </c>
      <c r="F15" s="86">
        <v>2</v>
      </c>
      <c r="G15" s="22">
        <f t="shared" si="2"/>
        <v>335613.04090229998</v>
      </c>
      <c r="H15" s="22">
        <f t="shared" si="3"/>
        <v>342349.83750000002</v>
      </c>
      <c r="I15" s="22">
        <f t="shared" si="4"/>
        <v>357304.8</v>
      </c>
      <c r="J15" s="44">
        <f t="shared" si="5"/>
        <v>9698.8644899999999</v>
      </c>
      <c r="K15" s="45">
        <f t="shared" si="6"/>
        <v>9828.2250000000004</v>
      </c>
      <c r="L15" s="46">
        <f t="shared" si="7"/>
        <v>10112.4</v>
      </c>
      <c r="M15" s="44">
        <f t="shared" si="8"/>
        <v>12317.557902300001</v>
      </c>
      <c r="N15" s="45">
        <f t="shared" si="9"/>
        <v>14742.337500000001</v>
      </c>
      <c r="O15" s="46">
        <f t="shared" si="10"/>
        <v>20224.8</v>
      </c>
      <c r="P15" s="40"/>
      <c r="Q15" s="40"/>
      <c r="R15" s="40"/>
    </row>
    <row r="16" spans="1:18" x14ac:dyDescent="0.4">
      <c r="A16" s="9">
        <v>4</v>
      </c>
      <c r="B16" s="5">
        <v>39163</v>
      </c>
      <c r="C16" s="47">
        <v>1</v>
      </c>
      <c r="D16" s="57">
        <v>-1</v>
      </c>
      <c r="E16" s="58">
        <v>-1</v>
      </c>
      <c r="F16" s="91">
        <v>-1</v>
      </c>
      <c r="G16" s="22">
        <f t="shared" si="2"/>
        <v>325544.64967523096</v>
      </c>
      <c r="H16" s="22">
        <f t="shared" si="3"/>
        <v>332079.34237500001</v>
      </c>
      <c r="I16" s="22">
        <f t="shared" si="4"/>
        <v>346585.65600000002</v>
      </c>
      <c r="J16" s="44">
        <f t="shared" si="5"/>
        <v>10068.391227069</v>
      </c>
      <c r="K16" s="45">
        <f t="shared" si="6"/>
        <v>10270.495124999999</v>
      </c>
      <c r="L16" s="46">
        <f t="shared" si="7"/>
        <v>10719.143999999998</v>
      </c>
      <c r="M16" s="44">
        <f t="shared" si="8"/>
        <v>-10068.391227069</v>
      </c>
      <c r="N16" s="45">
        <f t="shared" si="9"/>
        <v>-10270.495124999999</v>
      </c>
      <c r="O16" s="46">
        <f t="shared" si="10"/>
        <v>-10719.143999999998</v>
      </c>
      <c r="P16" s="40"/>
      <c r="Q16" s="40"/>
      <c r="R16" s="40"/>
    </row>
    <row r="17" spans="1:18" x14ac:dyDescent="0.4">
      <c r="A17" s="9">
        <v>5</v>
      </c>
      <c r="B17" s="5">
        <v>39373</v>
      </c>
      <c r="C17" s="47">
        <v>2</v>
      </c>
      <c r="D17" s="57">
        <v>1.27</v>
      </c>
      <c r="E17" s="58">
        <v>1.5</v>
      </c>
      <c r="F17" s="86">
        <v>2</v>
      </c>
      <c r="G17" s="22">
        <f t="shared" si="2"/>
        <v>337947.90082785726</v>
      </c>
      <c r="H17" s="22">
        <f t="shared" si="3"/>
        <v>347022.912781875</v>
      </c>
      <c r="I17" s="22">
        <f t="shared" si="4"/>
        <v>367380.79535999999</v>
      </c>
      <c r="J17" s="44">
        <f t="shared" ref="J17:J62" si="11">IF(G16="","",G16*0.03)</f>
        <v>9766.3394902569289</v>
      </c>
      <c r="K17" s="45">
        <f t="shared" ref="K17:K62" si="12">IF(H16="","",H16*0.03)</f>
        <v>9962.3802712500001</v>
      </c>
      <c r="L17" s="46">
        <f t="shared" ref="L17:L62" si="13">IF(I16="","",I16*0.03)</f>
        <v>10397.569680000001</v>
      </c>
      <c r="M17" s="44">
        <f t="shared" ref="M17:M62" si="14">IF(D17="","",J17*D17)</f>
        <v>12403.251152626301</v>
      </c>
      <c r="N17" s="45">
        <f t="shared" ref="N17:N62" si="15">IF(E17="","",K17*E17)</f>
        <v>14943.570406875</v>
      </c>
      <c r="O17" s="46">
        <f t="shared" ref="O17:O62" si="16">IF(F17="","",L17*F17)</f>
        <v>20795.139360000001</v>
      </c>
      <c r="P17" s="40"/>
      <c r="Q17" s="40"/>
      <c r="R17" s="40"/>
    </row>
    <row r="18" spans="1:18" x14ac:dyDescent="0.4">
      <c r="A18" s="9">
        <v>6</v>
      </c>
      <c r="B18" s="5">
        <v>39386</v>
      </c>
      <c r="C18" s="47">
        <v>1</v>
      </c>
      <c r="D18" s="57">
        <v>1.27</v>
      </c>
      <c r="E18" s="58">
        <v>1.5</v>
      </c>
      <c r="F18" s="59">
        <v>2</v>
      </c>
      <c r="G18" s="22">
        <f t="shared" si="2"/>
        <v>350823.71584939864</v>
      </c>
      <c r="H18" s="22">
        <f t="shared" si="3"/>
        <v>362638.94385705935</v>
      </c>
      <c r="I18" s="22">
        <f t="shared" si="4"/>
        <v>389423.64308159996</v>
      </c>
      <c r="J18" s="44">
        <f t="shared" si="11"/>
        <v>10138.437024835717</v>
      </c>
      <c r="K18" s="45">
        <f t="shared" si="12"/>
        <v>10410.68738345625</v>
      </c>
      <c r="L18" s="46">
        <f t="shared" si="13"/>
        <v>11021.4238608</v>
      </c>
      <c r="M18" s="44">
        <f t="shared" si="14"/>
        <v>12875.815021541361</v>
      </c>
      <c r="N18" s="45">
        <f t="shared" si="15"/>
        <v>15616.031075184375</v>
      </c>
      <c r="O18" s="46">
        <f t="shared" si="16"/>
        <v>22042.847721599999</v>
      </c>
      <c r="P18" s="40"/>
      <c r="Q18" s="40"/>
      <c r="R18" s="40"/>
    </row>
    <row r="19" spans="1:18" x14ac:dyDescent="0.4">
      <c r="A19" s="9">
        <v>7</v>
      </c>
      <c r="B19" s="5">
        <v>39406</v>
      </c>
      <c r="C19" s="47">
        <v>2</v>
      </c>
      <c r="D19" s="57">
        <v>1.27</v>
      </c>
      <c r="E19" s="58">
        <v>1.5</v>
      </c>
      <c r="F19" s="86">
        <v>2</v>
      </c>
      <c r="G19" s="22">
        <f t="shared" si="2"/>
        <v>364190.09942326072</v>
      </c>
      <c r="H19" s="22">
        <f t="shared" si="3"/>
        <v>378957.69633062702</v>
      </c>
      <c r="I19" s="22">
        <f t="shared" si="4"/>
        <v>412789.06166649598</v>
      </c>
      <c r="J19" s="44">
        <f t="shared" si="11"/>
        <v>10524.711475481959</v>
      </c>
      <c r="K19" s="45">
        <f t="shared" si="12"/>
        <v>10879.16831571178</v>
      </c>
      <c r="L19" s="46">
        <f t="shared" si="13"/>
        <v>11682.709292447998</v>
      </c>
      <c r="M19" s="44">
        <f t="shared" si="14"/>
        <v>13366.383573862089</v>
      </c>
      <c r="N19" s="45">
        <f t="shared" si="15"/>
        <v>16318.752473567671</v>
      </c>
      <c r="O19" s="46">
        <f t="shared" si="16"/>
        <v>23365.418584895997</v>
      </c>
      <c r="P19" s="40"/>
      <c r="Q19" s="40"/>
      <c r="R19" s="40"/>
    </row>
    <row r="20" spans="1:18" x14ac:dyDescent="0.4">
      <c r="A20" s="9">
        <v>8</v>
      </c>
      <c r="B20" s="5">
        <v>39455</v>
      </c>
      <c r="C20" s="47">
        <v>1</v>
      </c>
      <c r="D20" s="57">
        <v>-1</v>
      </c>
      <c r="E20" s="58">
        <v>-1</v>
      </c>
      <c r="F20" s="59">
        <v>-1</v>
      </c>
      <c r="G20" s="22">
        <f t="shared" si="2"/>
        <v>353264.39644056291</v>
      </c>
      <c r="H20" s="22">
        <f t="shared" si="3"/>
        <v>367588.96544070821</v>
      </c>
      <c r="I20" s="22">
        <f t="shared" si="4"/>
        <v>400405.38981650112</v>
      </c>
      <c r="J20" s="44">
        <f t="shared" si="11"/>
        <v>10925.702982697821</v>
      </c>
      <c r="K20" s="45">
        <f t="shared" si="12"/>
        <v>11368.73088991881</v>
      </c>
      <c r="L20" s="46">
        <f t="shared" si="13"/>
        <v>12383.671849994878</v>
      </c>
      <c r="M20" s="44">
        <f t="shared" si="14"/>
        <v>-10925.702982697821</v>
      </c>
      <c r="N20" s="45">
        <f t="shared" si="15"/>
        <v>-11368.73088991881</v>
      </c>
      <c r="O20" s="46">
        <f t="shared" si="16"/>
        <v>-12383.671849994878</v>
      </c>
      <c r="P20" s="40"/>
      <c r="Q20" s="40"/>
      <c r="R20" s="40"/>
    </row>
    <row r="21" spans="1:18" x14ac:dyDescent="0.4">
      <c r="A21" s="9">
        <v>9</v>
      </c>
      <c r="B21" s="5"/>
      <c r="C21" s="47"/>
      <c r="D21" s="57"/>
      <c r="E21" s="58"/>
      <c r="F21" s="91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1"/>
        <v>10597.931893216886</v>
      </c>
      <c r="K21" s="45">
        <f t="shared" si="12"/>
        <v>11027.668963221246</v>
      </c>
      <c r="L21" s="46">
        <f t="shared" si="13"/>
        <v>12012.161694495033</v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10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11</v>
      </c>
      <c r="B23" s="5"/>
      <c r="C23" s="47"/>
      <c r="D23" s="57"/>
      <c r="E23" s="58"/>
      <c r="F23" s="5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12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13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14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15</v>
      </c>
      <c r="B27" s="5"/>
      <c r="C27" s="47"/>
      <c r="D27" s="57"/>
      <c r="E27" s="58"/>
      <c r="F27" s="80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16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17</v>
      </c>
      <c r="B29" s="5"/>
      <c r="C29" s="47"/>
      <c r="D29" s="57"/>
      <c r="E29" s="58"/>
      <c r="F29" s="5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18</v>
      </c>
      <c r="B30" s="5"/>
      <c r="C30" s="47"/>
      <c r="D30" s="57"/>
      <c r="E30" s="58"/>
      <c r="F30" s="5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19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20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21</v>
      </c>
      <c r="B33" s="5"/>
      <c r="C33" s="47"/>
      <c r="D33" s="57"/>
      <c r="E33" s="58"/>
      <c r="F33" s="80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22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23</v>
      </c>
      <c r="B35" s="5"/>
      <c r="C35" s="47"/>
      <c r="D35" s="57"/>
      <c r="E35" s="58"/>
      <c r="F35" s="5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24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25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26</v>
      </c>
      <c r="B38" s="5"/>
      <c r="C38" s="47"/>
      <c r="D38" s="57"/>
      <c r="E38" s="58"/>
      <c r="F38" s="80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27</v>
      </c>
      <c r="B39" s="5"/>
      <c r="C39" s="47"/>
      <c r="D39" s="57"/>
      <c r="E39" s="58"/>
      <c r="F39" s="80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28</v>
      </c>
      <c r="B40" s="5"/>
      <c r="C40" s="47"/>
      <c r="D40" s="57"/>
      <c r="E40" s="58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29</v>
      </c>
      <c r="B41" s="5"/>
      <c r="C41" s="47"/>
      <c r="D41" s="57"/>
      <c r="E41" s="58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30</v>
      </c>
      <c r="B42" s="5"/>
      <c r="C42" s="47"/>
      <c r="D42" s="57"/>
      <c r="E42" s="58"/>
      <c r="F42" s="5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31</v>
      </c>
      <c r="B43" s="5"/>
      <c r="C43" s="47"/>
      <c r="D43" s="57"/>
      <c r="E43" s="60"/>
      <c r="F43" s="59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9">
        <v>32</v>
      </c>
      <c r="B44" s="5"/>
      <c r="C44" s="47"/>
      <c r="D44" s="57"/>
      <c r="E44" s="60"/>
      <c r="F44" s="59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  <c r="P44" s="40"/>
      <c r="Q44" s="40"/>
      <c r="R44" s="40"/>
    </row>
    <row r="45" spans="1:18" x14ac:dyDescent="0.4">
      <c r="A45" s="9">
        <v>33</v>
      </c>
      <c r="B45" s="5"/>
      <c r="C45" s="47"/>
      <c r="D45" s="57"/>
      <c r="E45" s="60"/>
      <c r="F45" s="80"/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  <c r="P45" s="40"/>
      <c r="Q45" s="40"/>
      <c r="R45" s="40"/>
    </row>
    <row r="46" spans="1:18" x14ac:dyDescent="0.4">
      <c r="A46" s="9">
        <v>34</v>
      </c>
      <c r="B46" s="5"/>
      <c r="C46" s="47"/>
      <c r="D46" s="57"/>
      <c r="E46" s="60"/>
      <c r="F46" s="80"/>
      <c r="G46" s="22" t="str">
        <f t="shared" si="2"/>
        <v/>
      </c>
      <c r="H46" s="22" t="str">
        <f t="shared" si="3"/>
        <v/>
      </c>
      <c r="I46" s="22" t="str">
        <f t="shared" si="4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>IF(D46="","",J46*D46)</f>
        <v/>
      </c>
      <c r="N46" s="45" t="str">
        <f t="shared" si="15"/>
        <v/>
      </c>
      <c r="O46" s="46" t="str">
        <f t="shared" si="16"/>
        <v/>
      </c>
      <c r="P46" s="40"/>
      <c r="Q46" s="40"/>
      <c r="R46" s="40"/>
    </row>
    <row r="47" spans="1:18" x14ac:dyDescent="0.4">
      <c r="A47" s="3">
        <v>35</v>
      </c>
      <c r="B47" s="5"/>
      <c r="C47" s="47"/>
      <c r="D47" s="57"/>
      <c r="E47" s="60"/>
      <c r="F47" s="59"/>
      <c r="G47" s="22" t="str">
        <f>IF(D47="","",G46+M47)</f>
        <v/>
      </c>
      <c r="H47" s="22" t="str">
        <f t="shared" ref="H47:I47" si="17">IF(E47="","",H46+N47)</f>
        <v/>
      </c>
      <c r="I47" s="22" t="str">
        <f t="shared" si="17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36</v>
      </c>
      <c r="B48" s="5"/>
      <c r="C48" s="47"/>
      <c r="D48" s="57"/>
      <c r="E48" s="60"/>
      <c r="F48" s="59"/>
      <c r="G48" s="22" t="str">
        <f t="shared" ref="G48:G62" si="18">IF(D48="","",G47+M48)</f>
        <v/>
      </c>
      <c r="H48" s="22" t="str">
        <f t="shared" ref="H48:H62" si="19">IF(E48="","",H47+N48)</f>
        <v/>
      </c>
      <c r="I48" s="22" t="str">
        <f t="shared" ref="I48:I62" si="20">IF(F48="","",I47+O48)</f>
        <v/>
      </c>
      <c r="J48" s="44" t="str">
        <f>IF(G47="","",G47*0.03)</f>
        <v/>
      </c>
      <c r="K48" s="45" t="str">
        <f t="shared" si="12"/>
        <v/>
      </c>
      <c r="L48" s="46" t="str">
        <f t="shared" si="13"/>
        <v/>
      </c>
      <c r="M48" s="44" t="str">
        <f>IF(D48="","",J48*D48)</f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37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38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39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40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41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42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43</v>
      </c>
      <c r="B55" s="5"/>
      <c r="C55" s="47"/>
      <c r="D55" s="57"/>
      <c r="E55" s="58"/>
      <c r="F55" s="80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44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45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46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x14ac:dyDescent="0.4">
      <c r="A59" s="9">
        <v>47</v>
      </c>
      <c r="B59" s="5"/>
      <c r="C59" s="47"/>
      <c r="D59" s="57"/>
      <c r="E59" s="58"/>
      <c r="F59" s="59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x14ac:dyDescent="0.4">
      <c r="A60" s="9">
        <v>48</v>
      </c>
      <c r="B60" s="5"/>
      <c r="C60" s="47"/>
      <c r="D60" s="57"/>
      <c r="E60" s="58"/>
      <c r="F60" s="59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1"/>
        <v/>
      </c>
      <c r="K60" s="45" t="str">
        <f t="shared" si="12"/>
        <v/>
      </c>
      <c r="L60" s="46" t="str">
        <f t="shared" si="13"/>
        <v/>
      </c>
      <c r="M60" s="44" t="str">
        <f t="shared" si="14"/>
        <v/>
      </c>
      <c r="N60" s="45" t="str">
        <f t="shared" si="15"/>
        <v/>
      </c>
      <c r="O60" s="46" t="str">
        <f t="shared" si="16"/>
        <v/>
      </c>
    </row>
    <row r="61" spans="1:15" x14ac:dyDescent="0.4">
      <c r="A61" s="9">
        <v>49</v>
      </c>
      <c r="B61" s="5"/>
      <c r="C61" s="47"/>
      <c r="D61" s="57"/>
      <c r="E61" s="58"/>
      <c r="F61" s="59"/>
      <c r="G61" s="22" t="str">
        <f t="shared" si="18"/>
        <v/>
      </c>
      <c r="H61" s="22" t="str">
        <f t="shared" si="19"/>
        <v/>
      </c>
      <c r="I61" s="22" t="str">
        <f t="shared" si="20"/>
        <v/>
      </c>
      <c r="J61" s="44" t="str">
        <f t="shared" si="11"/>
        <v/>
      </c>
      <c r="K61" s="45" t="str">
        <f t="shared" si="12"/>
        <v/>
      </c>
      <c r="L61" s="46" t="str">
        <f t="shared" si="13"/>
        <v/>
      </c>
      <c r="M61" s="44" t="str">
        <f t="shared" si="14"/>
        <v/>
      </c>
      <c r="N61" s="45" t="str">
        <f t="shared" si="15"/>
        <v/>
      </c>
      <c r="O61" s="46" t="str">
        <f t="shared" si="16"/>
        <v/>
      </c>
    </row>
    <row r="62" spans="1:15" ht="19.5" thickBot="1" x14ac:dyDescent="0.45">
      <c r="A62" s="9">
        <v>50</v>
      </c>
      <c r="B62" s="6"/>
      <c r="C62" s="51"/>
      <c r="D62" s="61"/>
      <c r="E62" s="62"/>
      <c r="F62" s="63"/>
      <c r="G62" s="22" t="str">
        <f t="shared" si="18"/>
        <v/>
      </c>
      <c r="H62" s="22" t="str">
        <f t="shared" si="19"/>
        <v/>
      </c>
      <c r="I62" s="22" t="str">
        <f t="shared" si="20"/>
        <v/>
      </c>
      <c r="J62" s="44" t="str">
        <f t="shared" si="11"/>
        <v/>
      </c>
      <c r="K62" s="45" t="str">
        <f t="shared" si="12"/>
        <v/>
      </c>
      <c r="L62" s="46" t="str">
        <f t="shared" si="13"/>
        <v/>
      </c>
      <c r="M62" s="44" t="str">
        <f t="shared" si="14"/>
        <v/>
      </c>
      <c r="N62" s="45" t="str">
        <f t="shared" si="15"/>
        <v/>
      </c>
      <c r="O62" s="46" t="str">
        <f t="shared" si="16"/>
        <v/>
      </c>
    </row>
    <row r="63" spans="1:15" ht="19.5" thickBot="1" x14ac:dyDescent="0.45">
      <c r="A63" s="9"/>
      <c r="B63" s="101" t="s">
        <v>5</v>
      </c>
      <c r="C63" s="102"/>
      <c r="D63" s="7">
        <f>COUNTIF(D13:D62,1.27)</f>
        <v>6</v>
      </c>
      <c r="E63" s="7">
        <f>COUNTIF(E13:E62,1.5)</f>
        <v>6</v>
      </c>
      <c r="F63" s="8">
        <f>COUNTIF(F13:F62,2)</f>
        <v>6</v>
      </c>
      <c r="G63" s="70">
        <f>M63+G12</f>
        <v>353264.39644056291</v>
      </c>
      <c r="H63" s="71">
        <f>N63+H12</f>
        <v>367588.96544070821</v>
      </c>
      <c r="I63" s="72">
        <f>O63+I12</f>
        <v>400405.38981650112</v>
      </c>
      <c r="J63" s="67" t="s">
        <v>32</v>
      </c>
      <c r="K63" s="68">
        <f>B62-B13</f>
        <v>-38636</v>
      </c>
      <c r="L63" s="69" t="s">
        <v>33</v>
      </c>
      <c r="M63" s="82">
        <f>SUM(M13:M62)</f>
        <v>53264.396440562938</v>
      </c>
      <c r="N63" s="83">
        <f>SUM(N13:N62)</f>
        <v>67588.965440708242</v>
      </c>
      <c r="O63" s="84">
        <f>SUM(O13:O62)</f>
        <v>100405.38981650113</v>
      </c>
    </row>
    <row r="64" spans="1:15" ht="19.5" thickBot="1" x14ac:dyDescent="0.45">
      <c r="A64" s="9"/>
      <c r="B64" s="95" t="s">
        <v>6</v>
      </c>
      <c r="C64" s="96"/>
      <c r="D64" s="7">
        <f>COUNTIF(D13:D62,-1)</f>
        <v>2</v>
      </c>
      <c r="E64" s="7">
        <f>COUNTIF(E13:E62,-1)</f>
        <v>2</v>
      </c>
      <c r="F64" s="8">
        <f>COUNTIF(F13:F62,-1)</f>
        <v>2</v>
      </c>
      <c r="G64" s="93" t="s">
        <v>31</v>
      </c>
      <c r="H64" s="94"/>
      <c r="I64" s="100"/>
      <c r="J64" s="93" t="s">
        <v>34</v>
      </c>
      <c r="K64" s="94"/>
      <c r="L64" s="100"/>
      <c r="M64" s="9"/>
      <c r="N64" s="3"/>
      <c r="O64" s="4"/>
    </row>
    <row r="65" spans="1:15" ht="19.5" thickBot="1" x14ac:dyDescent="0.45">
      <c r="A65" s="9"/>
      <c r="B65" s="95" t="s">
        <v>36</v>
      </c>
      <c r="C65" s="96"/>
      <c r="D65" s="7">
        <f>COUNTIF(D13:D62,0)</f>
        <v>0</v>
      </c>
      <c r="E65" s="7">
        <f>COUNTIF(E13:E62,0)</f>
        <v>0</v>
      </c>
      <c r="F65" s="7">
        <f>COUNTIF(F13:F62,0)</f>
        <v>0</v>
      </c>
      <c r="G65" s="76">
        <f>G63/G12</f>
        <v>1.1775479881352098</v>
      </c>
      <c r="H65" s="77">
        <f t="shared" ref="H65" si="21">H63/H12</f>
        <v>1.2252965514690273</v>
      </c>
      <c r="I65" s="78">
        <f>I63/I12</f>
        <v>1.3346846327216704</v>
      </c>
      <c r="J65" s="65">
        <f>(G65-100%)*30/K63</f>
        <v>-1.3786208831287642E-4</v>
      </c>
      <c r="K65" s="65">
        <f>(H65-100%)*30/K63</f>
        <v>-1.7493779231987831E-4</v>
      </c>
      <c r="L65" s="66">
        <f>(I65-100%)*30/K63</f>
        <v>-2.5987521952712788E-4</v>
      </c>
      <c r="M65" s="10"/>
      <c r="N65" s="2"/>
      <c r="O65" s="11"/>
    </row>
    <row r="66" spans="1:15" ht="19.5" thickBot="1" x14ac:dyDescent="0.45">
      <c r="A66" s="3"/>
      <c r="B66" s="93" t="s">
        <v>4</v>
      </c>
      <c r="C66" s="94"/>
      <c r="D66" s="79">
        <f t="shared" ref="D66:E66" si="22">D63/(D63+D64+D65)</f>
        <v>0.75</v>
      </c>
      <c r="E66" s="74">
        <f t="shared" si="22"/>
        <v>0.75</v>
      </c>
      <c r="F66" s="75">
        <f>F63/(F63+F64+F65)</f>
        <v>0.75</v>
      </c>
    </row>
    <row r="68" spans="1:15" x14ac:dyDescent="0.4">
      <c r="D68" s="73"/>
      <c r="E68" s="73"/>
      <c r="F68" s="73"/>
    </row>
  </sheetData>
  <mergeCells count="11">
    <mergeCell ref="B66:C66"/>
    <mergeCell ref="B65:C65"/>
    <mergeCell ref="J12:L12"/>
    <mergeCell ref="J10:L10"/>
    <mergeCell ref="M10:O10"/>
    <mergeCell ref="G10:I10"/>
    <mergeCell ref="M12:O12"/>
    <mergeCell ref="B63:C63"/>
    <mergeCell ref="B64:C64"/>
    <mergeCell ref="G64:I64"/>
    <mergeCell ref="J64:L6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79"/>
  <sheetViews>
    <sheetView topLeftCell="A170" zoomScale="80" zoomScaleNormal="80" workbookViewId="0">
      <selection activeCell="A179" sqref="A179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6" spans="1:1" x14ac:dyDescent="0.4">
      <c r="A26" s="53" t="s">
        <v>43</v>
      </c>
    </row>
    <row r="52" spans="1:1" ht="13.5" x14ac:dyDescent="0.4">
      <c r="A52" s="52" t="s">
        <v>44</v>
      </c>
    </row>
    <row r="78" spans="1:1" x14ac:dyDescent="0.4">
      <c r="A78" s="53" t="s">
        <v>45</v>
      </c>
    </row>
    <row r="103" spans="1:1" x14ac:dyDescent="0.4">
      <c r="A103" s="53" t="s">
        <v>46</v>
      </c>
    </row>
    <row r="128" spans="1:1" x14ac:dyDescent="0.4">
      <c r="A128" s="53" t="s">
        <v>51</v>
      </c>
    </row>
    <row r="153" spans="1:1" x14ac:dyDescent="0.4">
      <c r="A153" s="53" t="s">
        <v>52</v>
      </c>
    </row>
    <row r="179" spans="1:1" x14ac:dyDescent="0.4">
      <c r="A179" s="53" t="s">
        <v>53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FF64-6DBE-4870-B923-5449A153DA9E}">
  <dimension ref="A1:R65"/>
  <sheetViews>
    <sheetView zoomScaleNormal="100" workbookViewId="0">
      <pane xSplit="1" ySplit="9" topLeftCell="B14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47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93" t="s">
        <v>3</v>
      </c>
      <c r="H7" s="94"/>
      <c r="I7" s="100"/>
      <c r="J7" s="93" t="s">
        <v>24</v>
      </c>
      <c r="K7" s="94"/>
      <c r="L7" s="100"/>
      <c r="M7" s="93" t="s">
        <v>25</v>
      </c>
      <c r="N7" s="94"/>
      <c r="O7" s="100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7" t="s">
        <v>24</v>
      </c>
      <c r="K9" s="98"/>
      <c r="L9" s="99"/>
      <c r="M9" s="97"/>
      <c r="N9" s="98"/>
      <c r="O9" s="99"/>
    </row>
    <row r="10" spans="1:18" x14ac:dyDescent="0.4">
      <c r="A10" s="9">
        <v>1</v>
      </c>
      <c r="B10" s="23">
        <v>37763</v>
      </c>
      <c r="C10" s="50">
        <v>1</v>
      </c>
      <c r="D10" s="54">
        <v>-1</v>
      </c>
      <c r="E10" s="55">
        <v>-1</v>
      </c>
      <c r="F10" s="56">
        <v>-1</v>
      </c>
      <c r="G10" s="22">
        <f>IF(D10="","",G9+M10)</f>
        <v>291000</v>
      </c>
      <c r="H10" s="22">
        <f t="shared" ref="H10:I25" si="0">IF(E10="","",H9+N10)</f>
        <v>291000</v>
      </c>
      <c r="I10" s="22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37804</v>
      </c>
      <c r="C11" s="47">
        <v>2</v>
      </c>
      <c r="D11" s="57">
        <v>1.27</v>
      </c>
      <c r="E11" s="58">
        <v>1.5</v>
      </c>
      <c r="F11" s="59">
        <v>2</v>
      </c>
      <c r="G11" s="22">
        <f t="shared" ref="G11:I26" si="1">IF(D11="","",G10+M11)</f>
        <v>302087.09999999998</v>
      </c>
      <c r="H11" s="22">
        <f t="shared" si="0"/>
        <v>304095</v>
      </c>
      <c r="I11" s="22">
        <f t="shared" si="0"/>
        <v>308460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11087.1</v>
      </c>
      <c r="N11" s="45">
        <f t="shared" si="3"/>
        <v>13095</v>
      </c>
      <c r="O11" s="46">
        <f t="shared" si="3"/>
        <v>17460</v>
      </c>
      <c r="P11" s="40"/>
      <c r="Q11" s="40"/>
      <c r="R11" s="40"/>
    </row>
    <row r="12" spans="1:18" x14ac:dyDescent="0.4">
      <c r="A12" s="9">
        <v>3</v>
      </c>
      <c r="B12" s="5">
        <v>38070</v>
      </c>
      <c r="C12" s="47">
        <v>2</v>
      </c>
      <c r="D12" s="57">
        <v>1.27</v>
      </c>
      <c r="E12" s="58">
        <v>1.5</v>
      </c>
      <c r="F12" s="86">
        <v>2</v>
      </c>
      <c r="G12" s="22">
        <f t="shared" si="1"/>
        <v>313596.61851</v>
      </c>
      <c r="H12" s="22">
        <f t="shared" si="0"/>
        <v>317779.27500000002</v>
      </c>
      <c r="I12" s="22">
        <f t="shared" si="0"/>
        <v>326967.59999999998</v>
      </c>
      <c r="J12" s="44">
        <f t="shared" si="2"/>
        <v>9062.6129999999994</v>
      </c>
      <c r="K12" s="45">
        <f t="shared" si="2"/>
        <v>9122.85</v>
      </c>
      <c r="L12" s="46">
        <f t="shared" si="2"/>
        <v>9253.7999999999993</v>
      </c>
      <c r="M12" s="44">
        <f t="shared" si="3"/>
        <v>11509.51851</v>
      </c>
      <c r="N12" s="45">
        <f t="shared" si="3"/>
        <v>13684.275000000001</v>
      </c>
      <c r="O12" s="46">
        <f t="shared" si="3"/>
        <v>18507.599999999999</v>
      </c>
      <c r="P12" s="40"/>
      <c r="Q12" s="40"/>
      <c r="R12" s="40"/>
    </row>
    <row r="13" spans="1:18" x14ac:dyDescent="0.4">
      <c r="A13" s="9">
        <v>4</v>
      </c>
      <c r="B13" s="5">
        <v>38103</v>
      </c>
      <c r="C13" s="47">
        <v>2</v>
      </c>
      <c r="D13" s="57">
        <v>1.27</v>
      </c>
      <c r="E13" s="58">
        <v>-1</v>
      </c>
      <c r="F13" s="59">
        <v>-1</v>
      </c>
      <c r="G13" s="22">
        <f t="shared" si="1"/>
        <v>325544.64967523102</v>
      </c>
      <c r="H13" s="22">
        <f t="shared" si="0"/>
        <v>308245.89675000001</v>
      </c>
      <c r="I13" s="22">
        <f t="shared" si="0"/>
        <v>317158.57199999999</v>
      </c>
      <c r="J13" s="44">
        <f t="shared" si="2"/>
        <v>9407.8985553000002</v>
      </c>
      <c r="K13" s="45">
        <f t="shared" si="2"/>
        <v>9533.3782499999998</v>
      </c>
      <c r="L13" s="46">
        <f t="shared" si="2"/>
        <v>9809.0279999999984</v>
      </c>
      <c r="M13" s="44">
        <f t="shared" si="3"/>
        <v>11948.031165231001</v>
      </c>
      <c r="N13" s="45">
        <f t="shared" si="3"/>
        <v>-9533.3782499999998</v>
      </c>
      <c r="O13" s="46">
        <f t="shared" si="3"/>
        <v>-9809.0279999999984</v>
      </c>
      <c r="P13" s="40"/>
      <c r="Q13" s="40"/>
      <c r="R13" s="40"/>
    </row>
    <row r="14" spans="1:18" x14ac:dyDescent="0.4">
      <c r="A14" s="9">
        <v>5</v>
      </c>
      <c r="B14" s="5">
        <v>38147</v>
      </c>
      <c r="C14" s="47">
        <v>2</v>
      </c>
      <c r="D14" s="57">
        <v>-1</v>
      </c>
      <c r="E14" s="58">
        <v>-1</v>
      </c>
      <c r="F14" s="80">
        <v>-1</v>
      </c>
      <c r="G14" s="22">
        <f t="shared" si="1"/>
        <v>315778.31018497411</v>
      </c>
      <c r="H14" s="22">
        <f t="shared" si="0"/>
        <v>298998.51984750002</v>
      </c>
      <c r="I14" s="22">
        <f t="shared" si="0"/>
        <v>307643.81484000001</v>
      </c>
      <c r="J14" s="44">
        <f t="shared" si="2"/>
        <v>9766.3394902569307</v>
      </c>
      <c r="K14" s="45">
        <f t="shared" si="2"/>
        <v>9247.3769025000001</v>
      </c>
      <c r="L14" s="46">
        <f t="shared" si="2"/>
        <v>9514.7571599999992</v>
      </c>
      <c r="M14" s="44">
        <f t="shared" si="3"/>
        <v>-9766.3394902569307</v>
      </c>
      <c r="N14" s="45">
        <f t="shared" si="3"/>
        <v>-9247.3769025000001</v>
      </c>
      <c r="O14" s="46">
        <f t="shared" si="3"/>
        <v>-9514.7571599999992</v>
      </c>
      <c r="P14" s="40"/>
      <c r="Q14" s="40"/>
      <c r="R14" s="40"/>
    </row>
    <row r="15" spans="1:18" x14ac:dyDescent="0.4">
      <c r="A15" s="9">
        <v>6</v>
      </c>
      <c r="B15" s="5">
        <v>38259</v>
      </c>
      <c r="C15" s="47">
        <v>1</v>
      </c>
      <c r="D15" s="57">
        <v>1.27</v>
      </c>
      <c r="E15" s="58">
        <v>1.5</v>
      </c>
      <c r="F15" s="86">
        <v>2</v>
      </c>
      <c r="G15" s="22">
        <f t="shared" si="1"/>
        <v>327809.46380302164</v>
      </c>
      <c r="H15" s="22">
        <f t="shared" si="0"/>
        <v>312453.45324063755</v>
      </c>
      <c r="I15" s="22">
        <f t="shared" si="0"/>
        <v>326102.4437304</v>
      </c>
      <c r="J15" s="44">
        <f t="shared" si="2"/>
        <v>9473.3493055492236</v>
      </c>
      <c r="K15" s="45">
        <f t="shared" si="2"/>
        <v>8969.9555954250009</v>
      </c>
      <c r="L15" s="46">
        <f t="shared" si="2"/>
        <v>9229.3144451999997</v>
      </c>
      <c r="M15" s="44">
        <f t="shared" si="3"/>
        <v>12031.153618047514</v>
      </c>
      <c r="N15" s="45">
        <f t="shared" si="3"/>
        <v>13454.9333931375</v>
      </c>
      <c r="O15" s="46">
        <f t="shared" si="3"/>
        <v>18458.628890399999</v>
      </c>
      <c r="P15" s="40"/>
      <c r="Q15" s="40"/>
      <c r="R15" s="40"/>
    </row>
    <row r="16" spans="1:18" x14ac:dyDescent="0.4">
      <c r="A16" s="9">
        <v>7</v>
      </c>
      <c r="B16" s="5">
        <v>39070</v>
      </c>
      <c r="C16" s="47">
        <v>1</v>
      </c>
      <c r="D16" s="57">
        <v>1.27</v>
      </c>
      <c r="E16" s="58">
        <v>1.5</v>
      </c>
      <c r="F16" s="91">
        <v>2</v>
      </c>
      <c r="G16" s="22">
        <f t="shared" si="1"/>
        <v>340299.00437391677</v>
      </c>
      <c r="H16" s="22">
        <f t="shared" si="0"/>
        <v>326513.85863646626</v>
      </c>
      <c r="I16" s="22">
        <f t="shared" si="0"/>
        <v>345668.59035422403</v>
      </c>
      <c r="J16" s="44">
        <f t="shared" si="2"/>
        <v>9834.283914090649</v>
      </c>
      <c r="K16" s="45">
        <f t="shared" si="2"/>
        <v>9373.6035972191257</v>
      </c>
      <c r="L16" s="46">
        <f t="shared" si="2"/>
        <v>9783.0733119119996</v>
      </c>
      <c r="M16" s="44">
        <f t="shared" si="3"/>
        <v>12489.540570895124</v>
      </c>
      <c r="N16" s="45">
        <f t="shared" si="3"/>
        <v>14060.40539582869</v>
      </c>
      <c r="O16" s="46">
        <f t="shared" si="3"/>
        <v>19566.146623823999</v>
      </c>
      <c r="P16" s="40"/>
      <c r="Q16" s="40"/>
      <c r="R16" s="40"/>
    </row>
    <row r="17" spans="1:18" x14ac:dyDescent="0.4">
      <c r="A17" s="9">
        <v>8</v>
      </c>
      <c r="B17" s="5">
        <v>39097</v>
      </c>
      <c r="C17" s="47">
        <v>1</v>
      </c>
      <c r="D17" s="57">
        <v>-1</v>
      </c>
      <c r="E17" s="58">
        <v>-1</v>
      </c>
      <c r="F17" s="59">
        <v>-1</v>
      </c>
      <c r="G17" s="22">
        <f t="shared" si="1"/>
        <v>330090.03424269927</v>
      </c>
      <c r="H17" s="22">
        <f t="shared" si="0"/>
        <v>316718.44287737226</v>
      </c>
      <c r="I17" s="22">
        <f t="shared" si="0"/>
        <v>335298.53264359728</v>
      </c>
      <c r="J17" s="44">
        <f t="shared" si="2"/>
        <v>10208.970131217502</v>
      </c>
      <c r="K17" s="45">
        <f t="shared" si="2"/>
        <v>9795.4157590939867</v>
      </c>
      <c r="L17" s="46">
        <f t="shared" si="2"/>
        <v>10370.057710626721</v>
      </c>
      <c r="M17" s="44">
        <f t="shared" si="3"/>
        <v>-10208.970131217502</v>
      </c>
      <c r="N17" s="45">
        <f t="shared" si="3"/>
        <v>-9795.4157590939867</v>
      </c>
      <c r="O17" s="46">
        <f t="shared" si="3"/>
        <v>-10370.057710626721</v>
      </c>
      <c r="P17" s="40"/>
      <c r="Q17" s="40"/>
      <c r="R17" s="40"/>
    </row>
    <row r="18" spans="1:18" x14ac:dyDescent="0.4">
      <c r="A18" s="9">
        <v>9</v>
      </c>
      <c r="B18" s="5"/>
      <c r="C18" s="47"/>
      <c r="D18" s="57"/>
      <c r="E18" s="58"/>
      <c r="F18" s="91"/>
      <c r="G18" s="22" t="str">
        <f t="shared" si="1"/>
        <v/>
      </c>
      <c r="H18" s="22" t="str">
        <f t="shared" si="0"/>
        <v/>
      </c>
      <c r="I18" s="22" t="str">
        <f t="shared" si="0"/>
        <v/>
      </c>
      <c r="J18" s="44">
        <f t="shared" si="2"/>
        <v>9902.7010272809785</v>
      </c>
      <c r="K18" s="45">
        <f t="shared" si="2"/>
        <v>9501.5532863211683</v>
      </c>
      <c r="L18" s="46">
        <f t="shared" si="2"/>
        <v>10058.955979307919</v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57"/>
      <c r="E19" s="58"/>
      <c r="F19" s="59"/>
      <c r="G19" s="22" t="str">
        <f t="shared" si="1"/>
        <v/>
      </c>
      <c r="H19" s="22" t="str">
        <f t="shared" si="0"/>
        <v/>
      </c>
      <c r="I19" s="22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1"/>
        <v/>
      </c>
      <c r="H20" s="22" t="str">
        <f t="shared" si="0"/>
        <v/>
      </c>
      <c r="I20" s="22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1"/>
        <v/>
      </c>
      <c r="H21" s="22" t="str">
        <f t="shared" si="0"/>
        <v/>
      </c>
      <c r="I21" s="22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1"/>
        <v/>
      </c>
      <c r="H22" s="22" t="str">
        <f t="shared" si="0"/>
        <v/>
      </c>
      <c r="I22" s="22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1"/>
        <v/>
      </c>
      <c r="H23" s="22" t="str">
        <f t="shared" si="0"/>
        <v/>
      </c>
      <c r="I23" s="22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1"/>
        <v/>
      </c>
      <c r="H24" s="22" t="str">
        <f t="shared" si="0"/>
        <v/>
      </c>
      <c r="I24" s="22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1"/>
        <v/>
      </c>
      <c r="H25" s="22" t="str">
        <f t="shared" si="0"/>
        <v/>
      </c>
      <c r="I25" s="22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1"/>
        <v/>
      </c>
      <c r="H26" s="22" t="str">
        <f t="shared" si="1"/>
        <v/>
      </c>
      <c r="I26" s="22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ref="G27:I42" si="4">IF(D27="","",G26+M27)</f>
        <v/>
      </c>
      <c r="H27" s="22" t="str">
        <f t="shared" si="4"/>
        <v/>
      </c>
      <c r="I27" s="22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4"/>
        <v/>
      </c>
      <c r="H28" s="22" t="str">
        <f t="shared" si="4"/>
        <v/>
      </c>
      <c r="I28" s="22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4"/>
        <v/>
      </c>
      <c r="H42" s="22" t="str">
        <f t="shared" si="4"/>
        <v/>
      </c>
      <c r="I42" s="22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ref="G43:I58" si="7"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si="7"/>
        <v/>
      </c>
      <c r="I44" s="22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I59" si="8">IF(D45="","",G44+M45)</f>
        <v/>
      </c>
      <c r="H45" s="22" t="str">
        <f t="shared" si="7"/>
        <v/>
      </c>
      <c r="I45" s="22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8"/>
        <v/>
      </c>
      <c r="H58" s="22" t="str">
        <f t="shared" si="7"/>
        <v/>
      </c>
      <c r="I58" s="22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8"/>
        <v/>
      </c>
      <c r="H59" s="22" t="str">
        <f t="shared" si="8"/>
        <v/>
      </c>
      <c r="I59" s="22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101" t="s">
        <v>5</v>
      </c>
      <c r="C60" s="102"/>
      <c r="D60" s="7">
        <f>COUNTIF(D10:D59,1.27)</f>
        <v>5</v>
      </c>
      <c r="E60" s="7">
        <f>COUNTIF(E10:E59,1.5)</f>
        <v>4</v>
      </c>
      <c r="F60" s="8">
        <f>COUNTIF(F10:F59,2)</f>
        <v>4</v>
      </c>
      <c r="G60" s="70">
        <f>M60+G9</f>
        <v>330090.03424269921</v>
      </c>
      <c r="H60" s="71">
        <f>N60+H9</f>
        <v>316718.4428773722</v>
      </c>
      <c r="I60" s="72">
        <f>O60+I9</f>
        <v>335298.53264359728</v>
      </c>
      <c r="J60" s="67" t="s">
        <v>32</v>
      </c>
      <c r="K60" s="68">
        <f>B59-B10</f>
        <v>-37763</v>
      </c>
      <c r="L60" s="69" t="s">
        <v>33</v>
      </c>
      <c r="M60" s="82">
        <f>SUM(M10:M59)</f>
        <v>30090.034242699207</v>
      </c>
      <c r="N60" s="83">
        <f>SUM(N10:N59)</f>
        <v>16718.442877372203</v>
      </c>
      <c r="O60" s="84">
        <f>SUM(O10:O59)</f>
        <v>35298.532643597275</v>
      </c>
    </row>
    <row r="61" spans="1:15" ht="19.5" thickBot="1" x14ac:dyDescent="0.45">
      <c r="A61" s="9"/>
      <c r="B61" s="95" t="s">
        <v>6</v>
      </c>
      <c r="C61" s="96"/>
      <c r="D61" s="7">
        <f>COUNTIF(D10:D59,-1)</f>
        <v>3</v>
      </c>
      <c r="E61" s="7">
        <f>COUNTIF(E10:E59,-1)</f>
        <v>4</v>
      </c>
      <c r="F61" s="8">
        <f>COUNTIF(F10:F59,-1)</f>
        <v>4</v>
      </c>
      <c r="G61" s="93" t="s">
        <v>31</v>
      </c>
      <c r="H61" s="94"/>
      <c r="I61" s="100"/>
      <c r="J61" s="93" t="s">
        <v>34</v>
      </c>
      <c r="K61" s="94"/>
      <c r="L61" s="100"/>
      <c r="M61" s="9"/>
      <c r="N61" s="3"/>
      <c r="O61" s="4"/>
    </row>
    <row r="62" spans="1:15" ht="19.5" thickBot="1" x14ac:dyDescent="0.45">
      <c r="A62" s="9"/>
      <c r="B62" s="95" t="s">
        <v>36</v>
      </c>
      <c r="C62" s="96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1.1003001141423308</v>
      </c>
      <c r="H62" s="77">
        <f t="shared" ref="H62" si="9">H60/H9</f>
        <v>1.055728142924574</v>
      </c>
      <c r="I62" s="78">
        <f>I60/I9</f>
        <v>1.1176617754786575</v>
      </c>
      <c r="J62" s="65">
        <f>(G62-100%)*30/K60</f>
        <v>-7.9681260076527885E-5</v>
      </c>
      <c r="K62" s="65">
        <f>(H62-100%)*30/K60</f>
        <v>-4.4272019906713416E-5</v>
      </c>
      <c r="L62" s="66">
        <f>(I62-100%)*30/K60</f>
        <v>-9.3473857065374201E-5</v>
      </c>
      <c r="M62" s="10"/>
      <c r="N62" s="2"/>
      <c r="O62" s="11"/>
    </row>
    <row r="63" spans="1:15" ht="19.5" thickBot="1" x14ac:dyDescent="0.45">
      <c r="A63" s="3"/>
      <c r="B63" s="93" t="s">
        <v>4</v>
      </c>
      <c r="C63" s="94"/>
      <c r="D63" s="79">
        <f t="shared" ref="D63:E63" si="10">D60/(D60+D61+D62)</f>
        <v>0.625</v>
      </c>
      <c r="E63" s="74">
        <f t="shared" si="10"/>
        <v>0.5</v>
      </c>
      <c r="F63" s="75">
        <f>F60/(F60+F61+F62)</f>
        <v>0.5</v>
      </c>
    </row>
    <row r="65" spans="4:6" x14ac:dyDescent="0.4">
      <c r="D65" s="73"/>
      <c r="E65" s="73"/>
      <c r="F65" s="73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3AF9-A5EA-433A-98D6-98E7EC948BB9}">
  <dimension ref="A1:A78"/>
  <sheetViews>
    <sheetView topLeftCell="A81" zoomScale="80" zoomScaleNormal="80" workbookViewId="0">
      <selection activeCell="A79" sqref="A79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7" spans="1:1" x14ac:dyDescent="0.4">
      <c r="A27" s="53" t="s">
        <v>43</v>
      </c>
    </row>
    <row r="52" spans="1:1" x14ac:dyDescent="0.4">
      <c r="A52" s="53" t="s">
        <v>48</v>
      </c>
    </row>
    <row r="78" spans="1:1" x14ac:dyDescent="0.4">
      <c r="A78" s="53" t="s">
        <v>49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37"/>
  <sheetViews>
    <sheetView topLeftCell="A20" zoomScale="145" zoomScaleSheetLayoutView="100" workbookViewId="0">
      <selection activeCell="A30" sqref="A30:J37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27</v>
      </c>
    </row>
    <row r="2" spans="1:10" x14ac:dyDescent="0.4">
      <c r="A2" s="52" t="s">
        <v>54</v>
      </c>
    </row>
    <row r="3" spans="1:10" x14ac:dyDescent="0.4">
      <c r="A3" s="52" t="s">
        <v>55</v>
      </c>
    </row>
    <row r="4" spans="1:10" x14ac:dyDescent="0.4">
      <c r="A4" s="52" t="s">
        <v>56</v>
      </c>
    </row>
    <row r="5" spans="1:10" x14ac:dyDescent="0.4">
      <c r="A5" s="81" t="s">
        <v>57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x14ac:dyDescent="0.4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4">
      <c r="A7" s="92" t="s">
        <v>58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4">
      <c r="A8" s="92" t="s">
        <v>59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4">
      <c r="A9" s="92" t="s">
        <v>60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x14ac:dyDescent="0.4">
      <c r="A10" s="52" t="s">
        <v>61</v>
      </c>
    </row>
    <row r="11" spans="1:10" x14ac:dyDescent="0.4">
      <c r="A11" s="52" t="s">
        <v>62</v>
      </c>
    </row>
    <row r="12" spans="1:10" x14ac:dyDescent="0.4">
      <c r="A12" s="52" t="s">
        <v>63</v>
      </c>
    </row>
    <row r="14" spans="1:10" x14ac:dyDescent="0.4">
      <c r="A14" s="52" t="s">
        <v>64</v>
      </c>
    </row>
    <row r="16" spans="1:10" x14ac:dyDescent="0.4">
      <c r="A16" s="52" t="s">
        <v>66</v>
      </c>
    </row>
    <row r="17" spans="1:10" x14ac:dyDescent="0.4">
      <c r="A17" s="52" t="s">
        <v>67</v>
      </c>
    </row>
    <row r="19" spans="1:10" x14ac:dyDescent="0.4">
      <c r="A19" s="52" t="s">
        <v>28</v>
      </c>
    </row>
    <row r="20" spans="1:10" x14ac:dyDescent="0.4">
      <c r="A20" s="103" t="s">
        <v>65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x14ac:dyDescent="0.4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x14ac:dyDescent="0.4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x14ac:dyDescent="0.4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x14ac:dyDescent="0.4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x14ac:dyDescent="0.4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x14ac:dyDescent="0.4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x14ac:dyDescent="0.4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9" spans="1:10" x14ac:dyDescent="0.4">
      <c r="A29" s="52" t="s">
        <v>29</v>
      </c>
    </row>
    <row r="30" spans="1:10" x14ac:dyDescent="0.4">
      <c r="A30" s="103" t="s">
        <v>68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x14ac:dyDescent="0.4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x14ac:dyDescent="0.4">
      <c r="A32" s="103"/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x14ac:dyDescent="0.4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x14ac:dyDescent="0.4">
      <c r="A34" s="103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x14ac:dyDescent="0.4">
      <c r="A35" s="103"/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x14ac:dyDescent="0.4">
      <c r="A36" s="103"/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x14ac:dyDescent="0.4">
      <c r="A37" s="103"/>
      <c r="B37" s="103"/>
      <c r="C37" s="103"/>
      <c r="D37" s="103"/>
      <c r="E37" s="103"/>
      <c r="F37" s="103"/>
      <c r="G37" s="103"/>
      <c r="H37" s="103"/>
      <c r="I37" s="103"/>
      <c r="J37" s="103"/>
    </row>
  </sheetData>
  <mergeCells count="2">
    <mergeCell ref="A20:J27"/>
    <mergeCell ref="A30:J37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tabSelected="1"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41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 t="s">
        <v>38</v>
      </c>
      <c r="D4" s="38">
        <v>44231</v>
      </c>
      <c r="E4" s="37">
        <v>40</v>
      </c>
      <c r="F4" s="38">
        <v>44236</v>
      </c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検証シート その他</vt:lpstr>
      <vt:lpstr>画像　その他</vt:lpstr>
      <vt:lpstr>検証シート 2</vt:lpstr>
      <vt:lpstr>画像2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2021-02-09T05:53:07Z</dcterms:modified>
</cp:coreProperties>
</file>