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デスクトップ\"/>
    </mc:Choice>
  </mc:AlternateContent>
  <bookViews>
    <workbookView xWindow="0" yWindow="0" windowWidth="21570" windowHeight="816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H16" i="1"/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<sst xmlns="http://schemas.openxmlformats.org/spreadsheetml/2006/main" count="115" uniqueCount="53">
  <si>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</si>
  <si>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</si>
  <si>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</si>
  <si>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</si>
  <si>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</si>
  <si>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</si>
  <si>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</si>
  <si>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</si>
  <si>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</si>
  <si>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</si>
  <si>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</si>
  <si>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</si>
  <si>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</si>
  <si>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</si>
  <si>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</si>
  <si>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</si>
  <si>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</si>
  <si>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</si>
  <si>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</si>
  <si>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</si>
  <si>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</si>
  <si>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</si>
  <si>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</si>
  <si>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</si>
  <si>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</si>
  <si>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</si>
  <si>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</si>
  <si>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</si>
  <si>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</si>
  <si>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</si>
  <si>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</si>
  <si>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</si>
  <si>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</si>
  <si>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</si>
  <si>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</si>
  <si>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GBPJPY</t>
    <phoneticPr fontId="1"/>
  </si>
  <si>
    <t>1H足</t>
    <rPh sb="2" eb="3">
      <t>アシ</t>
    </rPh>
    <phoneticPr fontId="1"/>
  </si>
  <si>
    <t>3までの到達でしたが、黄色にしました</t>
    <rPh sb="4" eb="6">
      <t>トウタツ</t>
    </rPh>
    <rPh sb="11" eb="13">
      <t>キイロ</t>
    </rPh>
    <phoneticPr fontId="1"/>
  </si>
  <si>
    <t>1回調整入るも2.0まで到達</t>
    <rPh sb="1" eb="2">
      <t>カイ</t>
    </rPh>
    <rPh sb="2" eb="4">
      <t>チョウセイ</t>
    </rPh>
    <rPh sb="4" eb="5">
      <t>ハイ</t>
    </rPh>
    <rPh sb="12" eb="14">
      <t>トウタツ</t>
    </rPh>
    <phoneticPr fontId="1"/>
  </si>
  <si>
    <t>3まで到達</t>
    <rPh sb="3" eb="5">
      <t>トウタツ</t>
    </rPh>
    <phoneticPr fontId="1"/>
  </si>
  <si>
    <t>一度上昇するも、その後MAに抑えられ、下落</t>
    <rPh sb="0" eb="2">
      <t>イチド</t>
    </rPh>
    <rPh sb="2" eb="4">
      <t>ジョウショウ</t>
    </rPh>
    <rPh sb="10" eb="11">
      <t>ゴ</t>
    </rPh>
    <rPh sb="14" eb="15">
      <t>オサ</t>
    </rPh>
    <rPh sb="19" eb="21">
      <t>ゲラク</t>
    </rPh>
    <phoneticPr fontId="1"/>
  </si>
  <si>
    <t>一度調整入り、3まで到達</t>
    <rPh sb="0" eb="2">
      <t>イチド</t>
    </rPh>
    <rPh sb="2" eb="4">
      <t>チョウセイ</t>
    </rPh>
    <rPh sb="4" eb="5">
      <t>ハイ</t>
    </rPh>
    <rPh sb="10" eb="12">
      <t>トウタツ</t>
    </rPh>
    <phoneticPr fontId="1"/>
  </si>
  <si>
    <t>一度上昇するも、下落</t>
    <rPh sb="0" eb="2">
      <t>イチド</t>
    </rPh>
    <rPh sb="2" eb="4">
      <t>ジョウショウ</t>
    </rPh>
    <rPh sb="8" eb="10">
      <t>ゲラク</t>
    </rPh>
    <phoneticPr fontId="1"/>
  </si>
  <si>
    <t>勝ち1.27まで</t>
    <rPh sb="0" eb="1">
      <t>カ</t>
    </rPh>
    <phoneticPr fontId="1"/>
  </si>
  <si>
    <t>勝ち3まで</t>
    <rPh sb="0" eb="1">
      <t>カ</t>
    </rPh>
    <phoneticPr fontId="1"/>
  </si>
  <si>
    <t>負け</t>
    <rPh sb="0" eb="1">
      <t>マ</t>
    </rPh>
    <phoneticPr fontId="1"/>
  </si>
  <si>
    <t>勝ち5まで</t>
    <rPh sb="0" eb="1">
      <t>カ</t>
    </rPh>
    <phoneticPr fontId="1"/>
  </si>
  <si>
    <t>勝ち1.5まで</t>
    <rPh sb="0" eb="1">
      <t>カ</t>
    </rPh>
    <phoneticPr fontId="1"/>
  </si>
  <si>
    <t>勝ち2まで</t>
    <rPh sb="0" eb="1">
      <t>カ</t>
    </rPh>
    <phoneticPr fontId="1"/>
  </si>
  <si>
    <t>MAの上昇と下降が転換した直後にできたPBは比較的良く伸びる傾向あり、5のターゲットラインまで到達することも多い。またトレンド転換してない場合でも2本のMAの乖離幅が拡張しているところでは、勝率が低く、収縮しているところでは比較的高い印象があった。
また、トレンド転換する場合には、直前のローソク足がMAの下を通っている場合は、次は買いのPBが出現した場合、勝率が高く、MAの上を通っている場合は、次に売りのPBが出現した場合に勝率が高い印象。直前にMAの上下をふらついている場合は、勝率が低い印象であった。</t>
    <rPh sb="3" eb="5">
      <t>ジョウショウ</t>
    </rPh>
    <rPh sb="6" eb="8">
      <t>カコウ</t>
    </rPh>
    <rPh sb="9" eb="11">
      <t>テンカン</t>
    </rPh>
    <rPh sb="13" eb="15">
      <t>チョクゴ</t>
    </rPh>
    <rPh sb="22" eb="25">
      <t>ヒカクテキ</t>
    </rPh>
    <rPh sb="25" eb="26">
      <t>ヨ</t>
    </rPh>
    <rPh sb="27" eb="28">
      <t>ノ</t>
    </rPh>
    <rPh sb="30" eb="32">
      <t>ケイコウ</t>
    </rPh>
    <rPh sb="47" eb="49">
      <t>トウタツ</t>
    </rPh>
    <rPh sb="54" eb="55">
      <t>オオ</t>
    </rPh>
    <rPh sb="63" eb="65">
      <t>テンカン</t>
    </rPh>
    <rPh sb="69" eb="71">
      <t>バアイ</t>
    </rPh>
    <rPh sb="74" eb="75">
      <t>ホン</t>
    </rPh>
    <rPh sb="79" eb="82">
      <t>カイリハバ</t>
    </rPh>
    <rPh sb="83" eb="85">
      <t>カクチョウ</t>
    </rPh>
    <rPh sb="95" eb="97">
      <t>ショウリツ</t>
    </rPh>
    <rPh sb="98" eb="99">
      <t>ヒク</t>
    </rPh>
    <rPh sb="101" eb="103">
      <t>シュウシュク</t>
    </rPh>
    <rPh sb="112" eb="115">
      <t>ヒカクテキ</t>
    </rPh>
    <rPh sb="115" eb="116">
      <t>タカ</t>
    </rPh>
    <rPh sb="117" eb="119">
      <t>インショウ</t>
    </rPh>
    <rPh sb="132" eb="134">
      <t>テンカン</t>
    </rPh>
    <rPh sb="136" eb="138">
      <t>バアイ</t>
    </rPh>
    <rPh sb="141" eb="143">
      <t>チョクゼン</t>
    </rPh>
    <rPh sb="148" eb="149">
      <t>アシ</t>
    </rPh>
    <rPh sb="153" eb="154">
      <t>シタ</t>
    </rPh>
    <rPh sb="155" eb="156">
      <t>トオ</t>
    </rPh>
    <rPh sb="160" eb="162">
      <t>バアイ</t>
    </rPh>
    <rPh sb="164" eb="165">
      <t>ツギ</t>
    </rPh>
    <rPh sb="176" eb="178">
      <t>バアイ</t>
    </rPh>
    <rPh sb="179" eb="181">
      <t>ショウリツ</t>
    </rPh>
    <rPh sb="182" eb="183">
      <t>タカ</t>
    </rPh>
    <rPh sb="188" eb="189">
      <t>ウエ</t>
    </rPh>
    <rPh sb="190" eb="191">
      <t>トオ</t>
    </rPh>
    <rPh sb="195" eb="197">
      <t>バアイ</t>
    </rPh>
    <rPh sb="199" eb="200">
      <t>ツギ</t>
    </rPh>
    <phoneticPr fontId="1"/>
  </si>
  <si>
    <t>初めて、厳密に分析できました。このような努力が今後に活きてくるような気がして楽しみです。</t>
    <rPh sb="0" eb="1">
      <t>ハジ</t>
    </rPh>
    <rPh sb="4" eb="6">
      <t>ゲンミツ</t>
    </rPh>
    <rPh sb="7" eb="9">
      <t>ブンセキ</t>
    </rPh>
    <rPh sb="20" eb="22">
      <t>ドリョク</t>
    </rPh>
    <rPh sb="23" eb="25">
      <t>コンゴ</t>
    </rPh>
    <rPh sb="26" eb="27">
      <t>イ</t>
    </rPh>
    <rPh sb="34" eb="35">
      <t>キ</t>
    </rPh>
    <rPh sb="38" eb="39">
      <t>タノ</t>
    </rPh>
    <phoneticPr fontId="1"/>
  </si>
  <si>
    <t>次は4時間足、日足なども検証してみます。</t>
    <rPh sb="0" eb="1">
      <t>ツギ</t>
    </rPh>
    <rPh sb="3" eb="6">
      <t>ジカンアシ</t>
    </rPh>
    <rPh sb="7" eb="9">
      <t>ヒアシ</t>
    </rPh>
    <rPh sb="12" eb="14">
      <t>ケンショウ</t>
    </rPh>
    <phoneticPr fontId="1"/>
  </si>
  <si>
    <t>GBPJPY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</si>
</sst>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9" xfId="0" applyNumberFormat="1" applyFont="1" applyFill="1" applyBorder="1">
      <alignment vertical="center"/>
    </xf>
    <xf numFmtId="0" fontId="12" fillId="4" borderId="7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178594</xdr:colOff>
      <xdr:row>0</xdr:row>
      <xdr:rowOff>83344</xdr:rowOff>
    </xdr:from>
    <xdr:to>
      <xdr:col>18</xdr:col>
      <xdr:colOff>11504</xdr:colOff>
      <xdr:row>39</xdr:row>
      <xdr:rowOff>83778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4" y="83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40</xdr:row>
      <xdr:rowOff>23813</xdr:rowOff>
    </xdr:from>
    <xdr:to>
      <xdr:col>18</xdr:col>
      <xdr:colOff>47223</xdr:colOff>
      <xdr:row>79</xdr:row>
      <xdr:rowOff>24247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313" y="7167563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17</xdr:col>
      <xdr:colOff>452035</xdr:colOff>
      <xdr:row>119</xdr:row>
      <xdr:rowOff>434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17</xdr:col>
      <xdr:colOff>452035</xdr:colOff>
      <xdr:row>159</xdr:row>
      <xdr:rowOff>434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431250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17</xdr:col>
      <xdr:colOff>452035</xdr:colOff>
      <xdr:row>199</xdr:row>
      <xdr:rowOff>171954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575000"/>
          <a:ext cx="10786660" cy="7137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17</xdr:col>
      <xdr:colOff>452035</xdr:colOff>
      <xdr:row>240</xdr:row>
      <xdr:rowOff>434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97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17</xdr:col>
      <xdr:colOff>452035</xdr:colOff>
      <xdr:row>280</xdr:row>
      <xdr:rowOff>434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3041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17</xdr:col>
      <xdr:colOff>452035</xdr:colOff>
      <xdr:row>320</xdr:row>
      <xdr:rowOff>434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0184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17</xdr:col>
      <xdr:colOff>452035</xdr:colOff>
      <xdr:row>360</xdr:row>
      <xdr:rowOff>434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328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17</xdr:col>
      <xdr:colOff>452035</xdr:colOff>
      <xdr:row>400</xdr:row>
      <xdr:rowOff>434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4472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17</xdr:col>
      <xdr:colOff>452035</xdr:colOff>
      <xdr:row>440</xdr:row>
      <xdr:rowOff>434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1616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17</xdr:col>
      <xdr:colOff>452035</xdr:colOff>
      <xdr:row>480</xdr:row>
      <xdr:rowOff>434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8759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17</xdr:col>
      <xdr:colOff>452035</xdr:colOff>
      <xdr:row>520</xdr:row>
      <xdr:rowOff>434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5903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17</xdr:col>
      <xdr:colOff>452035</xdr:colOff>
      <xdr:row>560</xdr:row>
      <xdr:rowOff>434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3047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17</xdr:col>
      <xdr:colOff>452035</xdr:colOff>
      <xdr:row>600</xdr:row>
      <xdr:rowOff>434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0191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17</xdr:col>
      <xdr:colOff>452035</xdr:colOff>
      <xdr:row>640</xdr:row>
      <xdr:rowOff>434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7334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17</xdr:col>
      <xdr:colOff>452035</xdr:colOff>
      <xdr:row>680</xdr:row>
      <xdr:rowOff>434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4478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0</xdr:rowOff>
    </xdr:from>
    <xdr:to>
      <xdr:col>17</xdr:col>
      <xdr:colOff>452035</xdr:colOff>
      <xdr:row>720</xdr:row>
      <xdr:rowOff>434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1622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17</xdr:col>
      <xdr:colOff>452035</xdr:colOff>
      <xdr:row>760</xdr:row>
      <xdr:rowOff>434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28766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17</xdr:col>
      <xdr:colOff>452035</xdr:colOff>
      <xdr:row>800</xdr:row>
      <xdr:rowOff>434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5909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17</xdr:col>
      <xdr:colOff>452035</xdr:colOff>
      <xdr:row>840</xdr:row>
      <xdr:rowOff>434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43053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17</xdr:col>
      <xdr:colOff>452035</xdr:colOff>
      <xdr:row>880</xdr:row>
      <xdr:rowOff>434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0197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17</xdr:col>
      <xdr:colOff>452035</xdr:colOff>
      <xdr:row>920</xdr:row>
      <xdr:rowOff>434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7341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17</xdr:col>
      <xdr:colOff>452035</xdr:colOff>
      <xdr:row>960</xdr:row>
      <xdr:rowOff>434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64484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961</xdr:row>
      <xdr:rowOff>0</xdr:rowOff>
    </xdr:from>
    <xdr:to>
      <xdr:col>17</xdr:col>
      <xdr:colOff>452035</xdr:colOff>
      <xdr:row>1000</xdr:row>
      <xdr:rowOff>434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71628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17</xdr:col>
      <xdr:colOff>452035</xdr:colOff>
      <xdr:row>1040</xdr:row>
      <xdr:rowOff>434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78772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17</xdr:col>
      <xdr:colOff>452035</xdr:colOff>
      <xdr:row>1080</xdr:row>
      <xdr:rowOff>434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85916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17</xdr:col>
      <xdr:colOff>452035</xdr:colOff>
      <xdr:row>1120</xdr:row>
      <xdr:rowOff>434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93059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17</xdr:col>
      <xdr:colOff>452035</xdr:colOff>
      <xdr:row>1160</xdr:row>
      <xdr:rowOff>434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00203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1161</xdr:row>
      <xdr:rowOff>0</xdr:rowOff>
    </xdr:from>
    <xdr:to>
      <xdr:col>17</xdr:col>
      <xdr:colOff>452035</xdr:colOff>
      <xdr:row>1200</xdr:row>
      <xdr:rowOff>434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07347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1201</xdr:row>
      <xdr:rowOff>0</xdr:rowOff>
    </xdr:from>
    <xdr:to>
      <xdr:col>17</xdr:col>
      <xdr:colOff>452035</xdr:colOff>
      <xdr:row>1240</xdr:row>
      <xdr:rowOff>434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14491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1241</xdr:row>
      <xdr:rowOff>0</xdr:rowOff>
    </xdr:from>
    <xdr:to>
      <xdr:col>17</xdr:col>
      <xdr:colOff>452035</xdr:colOff>
      <xdr:row>1280</xdr:row>
      <xdr:rowOff>434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21634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1281</xdr:row>
      <xdr:rowOff>0</xdr:rowOff>
    </xdr:from>
    <xdr:to>
      <xdr:col>17</xdr:col>
      <xdr:colOff>452035</xdr:colOff>
      <xdr:row>1320</xdr:row>
      <xdr:rowOff>434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28778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1321</xdr:row>
      <xdr:rowOff>0</xdr:rowOff>
    </xdr:from>
    <xdr:to>
      <xdr:col>17</xdr:col>
      <xdr:colOff>452035</xdr:colOff>
      <xdr:row>1360</xdr:row>
      <xdr:rowOff>434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2359223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1361</xdr:row>
      <xdr:rowOff>0</xdr:rowOff>
    </xdr:from>
    <xdr:to>
      <xdr:col>17</xdr:col>
      <xdr:colOff>452035</xdr:colOff>
      <xdr:row>1400</xdr:row>
      <xdr:rowOff>434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430660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0</xdr:rowOff>
    </xdr:from>
    <xdr:to>
      <xdr:col>17</xdr:col>
      <xdr:colOff>452035</xdr:colOff>
      <xdr:row>1440</xdr:row>
      <xdr:rowOff>434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5020984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0</xdr:rowOff>
    </xdr:from>
    <xdr:to>
      <xdr:col>17</xdr:col>
      <xdr:colOff>452035</xdr:colOff>
      <xdr:row>1480</xdr:row>
      <xdr:rowOff>434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57353594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17</xdr:col>
      <xdr:colOff>452035</xdr:colOff>
      <xdr:row>1520</xdr:row>
      <xdr:rowOff>105252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64497344"/>
          <a:ext cx="10786660" cy="7070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17</xdr:col>
      <xdr:colOff>452035</xdr:colOff>
      <xdr:row>1561</xdr:row>
      <xdr:rowOff>434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718196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17</xdr:col>
      <xdr:colOff>452035</xdr:colOff>
      <xdr:row>1601</xdr:row>
      <xdr:rowOff>434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7896343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17</xdr:col>
      <xdr:colOff>452035</xdr:colOff>
      <xdr:row>1641</xdr:row>
      <xdr:rowOff>434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861071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17</xdr:col>
      <xdr:colOff>452035</xdr:colOff>
      <xdr:row>1681</xdr:row>
      <xdr:rowOff>434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325093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17</xdr:col>
      <xdr:colOff>452035</xdr:colOff>
      <xdr:row>1721</xdr:row>
      <xdr:rowOff>434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03946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17</xdr:col>
      <xdr:colOff>452035</xdr:colOff>
      <xdr:row>1761</xdr:row>
      <xdr:rowOff>434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753843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17</xdr:col>
      <xdr:colOff>452035</xdr:colOff>
      <xdr:row>1801</xdr:row>
      <xdr:rowOff>434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6821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17</xdr:col>
      <xdr:colOff>452035</xdr:colOff>
      <xdr:row>1841</xdr:row>
      <xdr:rowOff>434</xdr:rowOff>
    </xdr:to>
    <xdr:pic>
      <xdr:nvPicPr>
        <xdr:cNvPr id="78" name="図 7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182593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1842</xdr:row>
      <xdr:rowOff>0</xdr:rowOff>
    </xdr:from>
    <xdr:to>
      <xdr:col>17</xdr:col>
      <xdr:colOff>452035</xdr:colOff>
      <xdr:row>1881</xdr:row>
      <xdr:rowOff>434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3289696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1882</xdr:row>
      <xdr:rowOff>0</xdr:rowOff>
    </xdr:from>
    <xdr:to>
      <xdr:col>17</xdr:col>
      <xdr:colOff>452035</xdr:colOff>
      <xdr:row>1921</xdr:row>
      <xdr:rowOff>434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611343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1922</xdr:row>
      <xdr:rowOff>0</xdr:rowOff>
    </xdr:from>
    <xdr:to>
      <xdr:col>17</xdr:col>
      <xdr:colOff>452035</xdr:colOff>
      <xdr:row>1961</xdr:row>
      <xdr:rowOff>434</xdr:rowOff>
    </xdr:to>
    <xdr:pic>
      <xdr:nvPicPr>
        <xdr:cNvPr id="81" name="図 8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43257188"/>
          <a:ext cx="10786660" cy="69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1962</xdr:row>
      <xdr:rowOff>0</xdr:rowOff>
    </xdr:from>
    <xdr:to>
      <xdr:col>17</xdr:col>
      <xdr:colOff>452035</xdr:colOff>
      <xdr:row>2001</xdr:row>
      <xdr:rowOff>434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50400938"/>
          <a:ext cx="10786660" cy="6965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100" workbookViewId="0">
      <pane xSplit="1" ySplit="8" topLeftCell="B45" activePane="bottomRight" state="frozen"/>
      <selection pane="topRight" activeCell="B1" sqref="B1"/>
      <selection pane="bottomLeft" activeCell="A9" sqref="A9"/>
      <selection pane="bottomRight" activeCell="Q62" sqref="Q62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8" max="8" width="9.375" bestFit="1" customWidth="1"/>
    <col min="10" max="15" width="7.75" customWidth="1"/>
  </cols>
  <sheetData>
    <row r="1" spans="1:18" x14ac:dyDescent="0.4">
      <c r="A1" s="1" t="s">
        <v>7</v>
      </c>
      <c r="C1" t="s">
        <v>35</v>
      </c>
    </row>
    <row r="2" spans="1:18" x14ac:dyDescent="0.4">
      <c r="A2" s="1" t="s">
        <v>8</v>
      </c>
      <c r="C2" t="s">
        <v>36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33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3" t="s">
        <v>3</v>
      </c>
      <c r="H6" s="84"/>
      <c r="I6" s="90"/>
      <c r="J6" s="83" t="s">
        <v>22</v>
      </c>
      <c r="K6" s="84"/>
      <c r="L6" s="90"/>
      <c r="M6" s="83" t="s">
        <v>23</v>
      </c>
      <c r="N6" s="84"/>
      <c r="O6" s="90"/>
    </row>
    <row r="7" spans="1:18" ht="19.5" thickBot="1" x14ac:dyDescent="0.45">
      <c r="A7" s="27"/>
      <c r="B7" s="27" t="s">
        <v>2</v>
      </c>
      <c r="C7" s="63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7" t="s">
        <v>22</v>
      </c>
      <c r="K8" s="88"/>
      <c r="L8" s="89"/>
      <c r="M8" s="87"/>
      <c r="N8" s="88"/>
      <c r="O8" s="89"/>
    </row>
    <row r="9" spans="1:18" x14ac:dyDescent="0.4">
      <c r="A9" s="9">
        <v>1</v>
      </c>
      <c r="B9" s="23">
        <v>43790</v>
      </c>
      <c r="C9" s="50">
        <v>1</v>
      </c>
      <c r="D9" s="54">
        <v>1.27</v>
      </c>
      <c r="E9" s="55">
        <v>-1</v>
      </c>
      <c r="F9" s="56">
        <v>-1</v>
      </c>
      <c r="G9" s="22">
        <f>IF(D9="","",G8+M9)</f>
        <v>103810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 x14ac:dyDescent="0.4">
      <c r="A10" s="9">
        <v>2</v>
      </c>
      <c r="B10" s="5">
        <v>43791</v>
      </c>
      <c r="C10" s="47">
        <v>2</v>
      </c>
      <c r="D10" s="57">
        <v>1.27</v>
      </c>
      <c r="E10" s="58">
        <v>1.5</v>
      </c>
      <c r="F10" s="97">
        <v>2</v>
      </c>
      <c r="G10" s="22">
        <f t="shared" ref="G10:G42" si="2">IF(D10="","",G9+M10)</f>
        <v>107765.16099999999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3955.1609999999996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 t="s">
        <v>37</v>
      </c>
      <c r="Q10" s="40"/>
      <c r="R10" s="40"/>
    </row>
    <row r="11" spans="1:18" x14ac:dyDescent="0.4">
      <c r="A11" s="9">
        <v>3</v>
      </c>
      <c r="B11" s="5">
        <v>43797</v>
      </c>
      <c r="C11" s="47">
        <v>1</v>
      </c>
      <c r="D11" s="57">
        <v>-1</v>
      </c>
      <c r="E11" s="58">
        <v>-1</v>
      </c>
      <c r="F11" s="79">
        <v>-1</v>
      </c>
      <c r="G11" s="22">
        <f t="shared" si="2"/>
        <v>104532.20616999999</v>
      </c>
      <c r="H11" s="22">
        <f t="shared" si="3"/>
        <v>98324.05</v>
      </c>
      <c r="I11" s="22">
        <f t="shared" si="4"/>
        <v>99735.4</v>
      </c>
      <c r="J11" s="44">
        <f t="shared" si="5"/>
        <v>3232.9548299999997</v>
      </c>
      <c r="K11" s="45">
        <f t="shared" si="6"/>
        <v>3040.95</v>
      </c>
      <c r="L11" s="46">
        <f t="shared" si="7"/>
        <v>3084.6</v>
      </c>
      <c r="M11" s="44">
        <f t="shared" si="8"/>
        <v>-3232.9548299999997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 x14ac:dyDescent="0.4">
      <c r="A12" s="9">
        <v>4</v>
      </c>
      <c r="B12" s="5">
        <v>43797</v>
      </c>
      <c r="C12" s="47">
        <v>2</v>
      </c>
      <c r="D12" s="57">
        <v>-1</v>
      </c>
      <c r="E12" s="58">
        <v>-1</v>
      </c>
      <c r="F12" s="59">
        <v>-1</v>
      </c>
      <c r="G12" s="22">
        <f t="shared" si="2"/>
        <v>101396.23998489999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3135.9661850999996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-3135.9661850999996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 x14ac:dyDescent="0.4">
      <c r="A13" s="9">
        <v>5</v>
      </c>
      <c r="B13" s="5">
        <v>43804</v>
      </c>
      <c r="C13" s="47">
        <v>1</v>
      </c>
      <c r="D13" s="57">
        <v>-1</v>
      </c>
      <c r="E13" s="58">
        <v>-1</v>
      </c>
      <c r="F13" s="79">
        <v>-1</v>
      </c>
      <c r="G13" s="22">
        <f t="shared" si="2"/>
        <v>98354.352785352996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3041.8871995469995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-3041.8871995469995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 x14ac:dyDescent="0.4">
      <c r="A14" s="9">
        <v>6</v>
      </c>
      <c r="B14" s="5">
        <v>43808</v>
      </c>
      <c r="C14" s="47">
        <v>1</v>
      </c>
      <c r="D14" s="57">
        <v>1.27</v>
      </c>
      <c r="E14" s="58">
        <v>1.5</v>
      </c>
      <c r="F14" s="97">
        <v>2</v>
      </c>
      <c r="G14" s="22">
        <f t="shared" si="2"/>
        <v>102101.65362647494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2950.6305835605899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3747.3008411219494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 x14ac:dyDescent="0.4">
      <c r="A15" s="9">
        <v>7</v>
      </c>
      <c r="B15" s="5">
        <v>43809</v>
      </c>
      <c r="C15" s="47">
        <v>1</v>
      </c>
      <c r="D15" s="57">
        <v>1.27</v>
      </c>
      <c r="E15" s="58">
        <v>1.5</v>
      </c>
      <c r="F15" s="59">
        <v>-1</v>
      </c>
      <c r="G15" s="22">
        <f t="shared" si="2"/>
        <v>105991.72662964364</v>
      </c>
      <c r="H15" s="22">
        <f t="shared" si="3"/>
        <v>101026.61654780613</v>
      </c>
      <c r="I15" s="22">
        <f t="shared" si="4"/>
        <v>96487.355127651987</v>
      </c>
      <c r="J15" s="44">
        <f t="shared" si="11"/>
        <v>3063.0496087942483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3890.0730031686953</v>
      </c>
      <c r="N15" s="45">
        <f t="shared" si="15"/>
        <v>4350.4284637811252</v>
      </c>
      <c r="O15" s="46">
        <f t="shared" si="16"/>
        <v>-2984.1450039479996</v>
      </c>
      <c r="P15" s="40"/>
      <c r="Q15" s="40"/>
      <c r="R15" s="40"/>
    </row>
    <row r="16" spans="1:18" x14ac:dyDescent="0.4">
      <c r="A16" s="9">
        <v>8</v>
      </c>
      <c r="B16" s="5">
        <v>43810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110030.01141423307</v>
      </c>
      <c r="H16" s="22">
        <f>IF(E16="","",H15+N16)</f>
        <v>105572.81429245741</v>
      </c>
      <c r="I16" s="22">
        <f t="shared" si="4"/>
        <v>102276.5964353111</v>
      </c>
      <c r="J16" s="44">
        <f t="shared" si="11"/>
        <v>3179.7517988893092</v>
      </c>
      <c r="K16" s="45">
        <f t="shared" si="12"/>
        <v>3030.798496434184</v>
      </c>
      <c r="L16" s="46">
        <f t="shared" si="13"/>
        <v>2894.6206538295596</v>
      </c>
      <c r="M16" s="44">
        <f t="shared" si="14"/>
        <v>4038.2847845894225</v>
      </c>
      <c r="N16" s="45">
        <f t="shared" si="15"/>
        <v>4546.1977446512756</v>
      </c>
      <c r="O16" s="46">
        <f t="shared" si="16"/>
        <v>5789.2413076591192</v>
      </c>
      <c r="P16" s="40"/>
      <c r="Q16" s="40"/>
      <c r="R16" s="40"/>
    </row>
    <row r="17" spans="1:18" x14ac:dyDescent="0.4">
      <c r="A17" s="9">
        <v>9</v>
      </c>
      <c r="B17" s="5">
        <v>43815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106729.11107180608</v>
      </c>
      <c r="H17" s="22">
        <f t="shared" si="3"/>
        <v>102405.62986368369</v>
      </c>
      <c r="I17" s="22">
        <f t="shared" si="4"/>
        <v>99208.298542251767</v>
      </c>
      <c r="J17" s="44">
        <f t="shared" si="11"/>
        <v>3300.9003424269922</v>
      </c>
      <c r="K17" s="45">
        <f t="shared" si="12"/>
        <v>3167.1844287737222</v>
      </c>
      <c r="L17" s="46">
        <f t="shared" si="13"/>
        <v>3068.2978930593331</v>
      </c>
      <c r="M17" s="44">
        <f t="shared" si="14"/>
        <v>-3300.9003424269922</v>
      </c>
      <c r="N17" s="45">
        <f t="shared" si="15"/>
        <v>-3167.1844287737222</v>
      </c>
      <c r="O17" s="46">
        <f t="shared" si="16"/>
        <v>-3068.2978930593331</v>
      </c>
      <c r="P17" s="40"/>
      <c r="Q17" s="40"/>
      <c r="R17" s="40"/>
    </row>
    <row r="18" spans="1:18" x14ac:dyDescent="0.4">
      <c r="A18" s="9">
        <v>10</v>
      </c>
      <c r="B18" s="5">
        <v>43818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110795.49020364189</v>
      </c>
      <c r="H18" s="22">
        <f t="shared" si="3"/>
        <v>107013.88320754946</v>
      </c>
      <c r="I18" s="22">
        <f t="shared" si="4"/>
        <v>105160.79645478688</v>
      </c>
      <c r="J18" s="44">
        <f t="shared" si="11"/>
        <v>3201.8733321541822</v>
      </c>
      <c r="K18" s="45">
        <f t="shared" si="12"/>
        <v>3072.1688959105104</v>
      </c>
      <c r="L18" s="46">
        <f t="shared" si="13"/>
        <v>2976.2489562675528</v>
      </c>
      <c r="M18" s="44">
        <f t="shared" si="14"/>
        <v>4066.3791318358117</v>
      </c>
      <c r="N18" s="45">
        <f t="shared" si="15"/>
        <v>4608.2533438657656</v>
      </c>
      <c r="O18" s="46">
        <f t="shared" si="16"/>
        <v>5952.4979125351056</v>
      </c>
      <c r="P18" s="40" t="s">
        <v>38</v>
      </c>
      <c r="Q18" s="40"/>
      <c r="R18" s="40"/>
    </row>
    <row r="19" spans="1:18" x14ac:dyDescent="0.4">
      <c r="A19" s="9">
        <v>11</v>
      </c>
      <c r="B19" s="5">
        <v>43829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107471.62549753263</v>
      </c>
      <c r="H19" s="22">
        <f>IF(E19="","",H18+N19)</f>
        <v>103803.46671132298</v>
      </c>
      <c r="I19" s="22">
        <f t="shared" si="4"/>
        <v>102005.97256114327</v>
      </c>
      <c r="J19" s="44">
        <f t="shared" si="11"/>
        <v>3323.8647061092565</v>
      </c>
      <c r="K19" s="45">
        <f t="shared" si="12"/>
        <v>3210.4164962264836</v>
      </c>
      <c r="L19" s="46">
        <f t="shared" si="13"/>
        <v>3154.823893643606</v>
      </c>
      <c r="M19" s="44">
        <f t="shared" si="14"/>
        <v>-3323.8647061092565</v>
      </c>
      <c r="N19" s="45">
        <f t="shared" si="15"/>
        <v>-3210.4164962264836</v>
      </c>
      <c r="O19" s="46">
        <f t="shared" si="16"/>
        <v>-3154.823893643606</v>
      </c>
      <c r="P19" s="40"/>
      <c r="Q19" s="40"/>
      <c r="R19" s="40"/>
    </row>
    <row r="20" spans="1:18" x14ac:dyDescent="0.4">
      <c r="A20" s="9">
        <v>12</v>
      </c>
      <c r="B20" s="5">
        <v>43830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104247.47673260665</v>
      </c>
      <c r="H20" s="22">
        <f t="shared" si="3"/>
        <v>100689.3627099833</v>
      </c>
      <c r="I20" s="22">
        <f t="shared" si="4"/>
        <v>98945.79338430897</v>
      </c>
      <c r="J20" s="44">
        <f t="shared" si="11"/>
        <v>3224.1487649259789</v>
      </c>
      <c r="K20" s="45">
        <f t="shared" si="12"/>
        <v>3114.1040013396891</v>
      </c>
      <c r="L20" s="46">
        <f t="shared" si="13"/>
        <v>3060.1791768342978</v>
      </c>
      <c r="M20" s="44">
        <f t="shared" si="14"/>
        <v>-3224.1487649259789</v>
      </c>
      <c r="N20" s="45">
        <f t="shared" si="15"/>
        <v>-3114.1040013396891</v>
      </c>
      <c r="O20" s="46">
        <f t="shared" si="16"/>
        <v>-3060.1791768342978</v>
      </c>
      <c r="P20" s="40"/>
      <c r="Q20" s="40"/>
      <c r="R20" s="40"/>
    </row>
    <row r="21" spans="1:18" x14ac:dyDescent="0.4">
      <c r="A21" s="9">
        <v>13</v>
      </c>
      <c r="B21" s="5">
        <v>43833</v>
      </c>
      <c r="C21" s="47">
        <v>2</v>
      </c>
      <c r="D21" s="57">
        <v>1.27</v>
      </c>
      <c r="E21" s="58">
        <v>-1</v>
      </c>
      <c r="F21" s="59">
        <v>-1</v>
      </c>
      <c r="G21" s="22">
        <f t="shared" si="2"/>
        <v>108219.30559611897</v>
      </c>
      <c r="H21" s="22">
        <f t="shared" si="3"/>
        <v>97668.681828683795</v>
      </c>
      <c r="I21" s="22">
        <f t="shared" si="4"/>
        <v>95977.419582779708</v>
      </c>
      <c r="J21" s="44">
        <f t="shared" si="11"/>
        <v>3127.4243019781993</v>
      </c>
      <c r="K21" s="45">
        <f t="shared" si="12"/>
        <v>3020.6808812994987</v>
      </c>
      <c r="L21" s="46">
        <f t="shared" si="13"/>
        <v>2968.3738015292688</v>
      </c>
      <c r="M21" s="44">
        <f t="shared" si="14"/>
        <v>3971.8288635123131</v>
      </c>
      <c r="N21" s="45">
        <f t="shared" si="15"/>
        <v>-3020.6808812994987</v>
      </c>
      <c r="O21" s="46">
        <f t="shared" si="16"/>
        <v>-2968.3738015292688</v>
      </c>
      <c r="P21" s="40"/>
      <c r="Q21" s="40"/>
      <c r="R21" s="40"/>
    </row>
    <row r="22" spans="1:18" x14ac:dyDescent="0.4">
      <c r="A22" s="9">
        <v>14</v>
      </c>
      <c r="B22" s="5">
        <v>43836</v>
      </c>
      <c r="C22" s="47">
        <v>1</v>
      </c>
      <c r="D22" s="57">
        <v>1.27</v>
      </c>
      <c r="E22" s="58">
        <v>1.5</v>
      </c>
      <c r="F22" s="97">
        <v>2</v>
      </c>
      <c r="G22" s="22">
        <f t="shared" si="2"/>
        <v>112342.46113933111</v>
      </c>
      <c r="H22" s="22">
        <f t="shared" si="3"/>
        <v>102063.77251097457</v>
      </c>
      <c r="I22" s="22">
        <f t="shared" si="4"/>
        <v>101736.06475774648</v>
      </c>
      <c r="J22" s="44">
        <f t="shared" si="11"/>
        <v>3246.579167883569</v>
      </c>
      <c r="K22" s="45">
        <f t="shared" si="12"/>
        <v>2930.0604548605138</v>
      </c>
      <c r="L22" s="46">
        <f t="shared" si="13"/>
        <v>2879.3225874833911</v>
      </c>
      <c r="M22" s="44">
        <f t="shared" si="14"/>
        <v>4123.1555432121322</v>
      </c>
      <c r="N22" s="45">
        <f t="shared" si="15"/>
        <v>4395.0906822907709</v>
      </c>
      <c r="O22" s="46">
        <f t="shared" si="16"/>
        <v>5758.6451749667822</v>
      </c>
      <c r="P22" s="40"/>
      <c r="Q22" s="40"/>
      <c r="R22" s="40"/>
    </row>
    <row r="23" spans="1:18" x14ac:dyDescent="0.4">
      <c r="A23" s="9">
        <v>15</v>
      </c>
      <c r="B23" s="5">
        <v>43837</v>
      </c>
      <c r="C23" s="47">
        <v>2</v>
      </c>
      <c r="D23" s="57">
        <v>1.27</v>
      </c>
      <c r="E23" s="58">
        <v>1.5</v>
      </c>
      <c r="F23" s="97">
        <v>2</v>
      </c>
      <c r="G23" s="22">
        <f t="shared" si="2"/>
        <v>116622.70890873962</v>
      </c>
      <c r="H23" s="22">
        <f t="shared" si="3"/>
        <v>106656.64227396842</v>
      </c>
      <c r="I23" s="22">
        <f t="shared" si="4"/>
        <v>107840.22864321127</v>
      </c>
      <c r="J23" s="44">
        <f t="shared" si="11"/>
        <v>3370.2738341799331</v>
      </c>
      <c r="K23" s="45">
        <f t="shared" si="12"/>
        <v>3061.9131753292368</v>
      </c>
      <c r="L23" s="46">
        <f t="shared" si="13"/>
        <v>3052.0819427323945</v>
      </c>
      <c r="M23" s="44">
        <f t="shared" si="14"/>
        <v>4280.2477694085155</v>
      </c>
      <c r="N23" s="45">
        <f t="shared" si="15"/>
        <v>4592.8697629938551</v>
      </c>
      <c r="O23" s="46">
        <f t="shared" si="16"/>
        <v>6104.163885464789</v>
      </c>
      <c r="P23" s="40"/>
      <c r="Q23" s="40"/>
      <c r="R23" s="40"/>
    </row>
    <row r="24" spans="1:18" x14ac:dyDescent="0.4">
      <c r="A24" s="9">
        <v>16</v>
      </c>
      <c r="B24" s="5">
        <v>43840</v>
      </c>
      <c r="C24" s="47">
        <v>1</v>
      </c>
      <c r="D24" s="57">
        <v>1.27</v>
      </c>
      <c r="E24" s="58">
        <v>1.5</v>
      </c>
      <c r="F24" s="97">
        <v>2</v>
      </c>
      <c r="G24" s="22">
        <f t="shared" si="2"/>
        <v>121066.0341181626</v>
      </c>
      <c r="H24" s="22">
        <f t="shared" si="3"/>
        <v>111456.191176297</v>
      </c>
      <c r="I24" s="22">
        <f t="shared" si="4"/>
        <v>114310.64236180396</v>
      </c>
      <c r="J24" s="44">
        <f t="shared" si="11"/>
        <v>3498.6812672621882</v>
      </c>
      <c r="K24" s="45">
        <f t="shared" si="12"/>
        <v>3199.6992682190526</v>
      </c>
      <c r="L24" s="46">
        <f t="shared" si="13"/>
        <v>3235.2068592963383</v>
      </c>
      <c r="M24" s="44">
        <f t="shared" si="14"/>
        <v>4443.3252094229792</v>
      </c>
      <c r="N24" s="45">
        <f t="shared" si="15"/>
        <v>4799.5489023285791</v>
      </c>
      <c r="O24" s="46">
        <f t="shared" si="16"/>
        <v>6470.4137185926766</v>
      </c>
      <c r="P24" s="40" t="s">
        <v>39</v>
      </c>
      <c r="Q24" s="40"/>
      <c r="R24" s="40"/>
    </row>
    <row r="25" spans="1:18" x14ac:dyDescent="0.4">
      <c r="A25" s="9">
        <v>17</v>
      </c>
      <c r="B25" s="5">
        <v>43845</v>
      </c>
      <c r="C25" s="47">
        <v>2</v>
      </c>
      <c r="D25" s="57">
        <v>-1</v>
      </c>
      <c r="E25" s="58">
        <v>-1</v>
      </c>
      <c r="F25" s="59">
        <v>-1</v>
      </c>
      <c r="G25" s="22">
        <f t="shared" si="2"/>
        <v>117434.05309461772</v>
      </c>
      <c r="H25" s="22">
        <f t="shared" si="3"/>
        <v>108112.50544100809</v>
      </c>
      <c r="I25" s="22">
        <f t="shared" si="4"/>
        <v>110881.32309094984</v>
      </c>
      <c r="J25" s="44">
        <f t="shared" si="11"/>
        <v>3631.9810235448776</v>
      </c>
      <c r="K25" s="45">
        <f t="shared" si="12"/>
        <v>3343.6857352889097</v>
      </c>
      <c r="L25" s="46">
        <f t="shared" si="13"/>
        <v>3429.3192708541187</v>
      </c>
      <c r="M25" s="44">
        <f t="shared" si="14"/>
        <v>-3631.9810235448776</v>
      </c>
      <c r="N25" s="45">
        <f t="shared" si="15"/>
        <v>-3343.6857352889097</v>
      </c>
      <c r="O25" s="46">
        <f t="shared" si="16"/>
        <v>-3429.3192708541187</v>
      </c>
      <c r="P25" s="40"/>
      <c r="Q25" s="40"/>
      <c r="R25" s="40"/>
    </row>
    <row r="26" spans="1:18" x14ac:dyDescent="0.4">
      <c r="A26" s="9">
        <v>18</v>
      </c>
      <c r="B26" s="5">
        <v>43845</v>
      </c>
      <c r="C26" s="47">
        <v>1</v>
      </c>
      <c r="D26" s="57">
        <v>1.27</v>
      </c>
      <c r="E26" s="58">
        <v>1.5</v>
      </c>
      <c r="F26" s="97">
        <v>2</v>
      </c>
      <c r="G26" s="22">
        <f t="shared" si="2"/>
        <v>121908.29051752265</v>
      </c>
      <c r="H26" s="22">
        <f t="shared" si="3"/>
        <v>112977.56818585345</v>
      </c>
      <c r="I26" s="22">
        <f t="shared" si="4"/>
        <v>117534.20247640683</v>
      </c>
      <c r="J26" s="44">
        <f t="shared" si="11"/>
        <v>3523.0215928385314</v>
      </c>
      <c r="K26" s="45">
        <f t="shared" si="12"/>
        <v>3243.3751632302428</v>
      </c>
      <c r="L26" s="46">
        <f t="shared" si="13"/>
        <v>3326.4396927284952</v>
      </c>
      <c r="M26" s="44">
        <f t="shared" si="14"/>
        <v>4474.2374229049346</v>
      </c>
      <c r="N26" s="45">
        <f t="shared" si="15"/>
        <v>4865.0627448453643</v>
      </c>
      <c r="O26" s="46">
        <f t="shared" si="16"/>
        <v>6652.8793854569903</v>
      </c>
      <c r="P26" s="40"/>
      <c r="Q26" s="40"/>
      <c r="R26" s="40"/>
    </row>
    <row r="27" spans="1:18" x14ac:dyDescent="0.4">
      <c r="A27" s="9">
        <v>19</v>
      </c>
      <c r="B27" s="5">
        <v>43852</v>
      </c>
      <c r="C27" s="47">
        <v>1</v>
      </c>
      <c r="D27" s="57">
        <v>1.27</v>
      </c>
      <c r="E27" s="58">
        <v>1.5</v>
      </c>
      <c r="F27" s="97">
        <v>2</v>
      </c>
      <c r="G27" s="22">
        <f t="shared" si="2"/>
        <v>126552.99638624027</v>
      </c>
      <c r="H27" s="22">
        <f t="shared" si="3"/>
        <v>118061.55875421685</v>
      </c>
      <c r="I27" s="22">
        <f t="shared" si="4"/>
        <v>124586.25462499124</v>
      </c>
      <c r="J27" s="44">
        <f t="shared" si="11"/>
        <v>3657.2487155256795</v>
      </c>
      <c r="K27" s="45">
        <f t="shared" si="12"/>
        <v>3389.3270455756033</v>
      </c>
      <c r="L27" s="46">
        <f t="shared" si="13"/>
        <v>3526.0260742922051</v>
      </c>
      <c r="M27" s="44">
        <f t="shared" si="14"/>
        <v>4644.7058687176132</v>
      </c>
      <c r="N27" s="45">
        <f t="shared" si="15"/>
        <v>5083.9905683634051</v>
      </c>
      <c r="O27" s="46">
        <f t="shared" si="16"/>
        <v>7052.0521485844101</v>
      </c>
      <c r="P27" s="40" t="s">
        <v>39</v>
      </c>
      <c r="Q27" s="40"/>
      <c r="R27" s="40"/>
    </row>
    <row r="28" spans="1:18" x14ac:dyDescent="0.4">
      <c r="A28" s="9">
        <v>20</v>
      </c>
      <c r="B28" s="5">
        <v>43853</v>
      </c>
      <c r="C28" s="47">
        <v>2</v>
      </c>
      <c r="D28" s="57">
        <v>1.27</v>
      </c>
      <c r="E28" s="58">
        <v>1.5</v>
      </c>
      <c r="F28" s="59">
        <v>2</v>
      </c>
      <c r="G28" s="22">
        <f t="shared" si="2"/>
        <v>131374.66554855602</v>
      </c>
      <c r="H28" s="22">
        <f t="shared" si="3"/>
        <v>123374.32889815661</v>
      </c>
      <c r="I28" s="22">
        <f t="shared" si="4"/>
        <v>132061.42990249072</v>
      </c>
      <c r="J28" s="44">
        <f t="shared" si="11"/>
        <v>3796.5898915872076</v>
      </c>
      <c r="K28" s="45">
        <f t="shared" si="12"/>
        <v>3541.8467626265056</v>
      </c>
      <c r="L28" s="46">
        <f t="shared" si="13"/>
        <v>3737.5876387497369</v>
      </c>
      <c r="M28" s="44">
        <f t="shared" si="14"/>
        <v>4821.669162315754</v>
      </c>
      <c r="N28" s="45">
        <f t="shared" si="15"/>
        <v>5312.7701439397588</v>
      </c>
      <c r="O28" s="46">
        <f t="shared" si="16"/>
        <v>7475.1752774994739</v>
      </c>
      <c r="P28" s="40"/>
      <c r="Q28" s="40"/>
      <c r="R28" s="40"/>
    </row>
    <row r="29" spans="1:18" x14ac:dyDescent="0.4">
      <c r="A29" s="9">
        <v>21</v>
      </c>
      <c r="B29" s="5">
        <v>43857</v>
      </c>
      <c r="C29" s="47">
        <v>2</v>
      </c>
      <c r="D29" s="57">
        <v>1.27</v>
      </c>
      <c r="E29" s="58">
        <v>1.5</v>
      </c>
      <c r="F29" s="97">
        <v>2</v>
      </c>
      <c r="G29" s="22">
        <f t="shared" si="2"/>
        <v>136380.040305956</v>
      </c>
      <c r="H29" s="22">
        <f t="shared" si="3"/>
        <v>128926.17369857366</v>
      </c>
      <c r="I29" s="22">
        <f t="shared" si="4"/>
        <v>139985.11569664016</v>
      </c>
      <c r="J29" s="44">
        <f t="shared" si="11"/>
        <v>3941.2399664566806</v>
      </c>
      <c r="K29" s="45">
        <f t="shared" si="12"/>
        <v>3701.2298669446982</v>
      </c>
      <c r="L29" s="46">
        <f t="shared" si="13"/>
        <v>3961.8428970747213</v>
      </c>
      <c r="M29" s="44">
        <f t="shared" si="14"/>
        <v>5005.3747573999844</v>
      </c>
      <c r="N29" s="45">
        <f t="shared" si="15"/>
        <v>5551.8448004170477</v>
      </c>
      <c r="O29" s="46">
        <f t="shared" si="16"/>
        <v>7923.6857941494427</v>
      </c>
      <c r="P29" s="40" t="s">
        <v>40</v>
      </c>
      <c r="Q29" s="40"/>
      <c r="R29" s="40"/>
    </row>
    <row r="30" spans="1:18" x14ac:dyDescent="0.4">
      <c r="A30" s="9">
        <v>22</v>
      </c>
      <c r="B30" s="5">
        <v>43860</v>
      </c>
      <c r="C30" s="47">
        <v>2</v>
      </c>
      <c r="D30" s="57">
        <v>1.27</v>
      </c>
      <c r="E30" s="58">
        <v>1.5</v>
      </c>
      <c r="F30" s="97">
        <v>2</v>
      </c>
      <c r="G30" s="22">
        <f t="shared" si="2"/>
        <v>141576.11984161293</v>
      </c>
      <c r="H30" s="22">
        <f t="shared" si="3"/>
        <v>134727.85151500948</v>
      </c>
      <c r="I30" s="22">
        <f t="shared" si="4"/>
        <v>148384.22263843857</v>
      </c>
      <c r="J30" s="44">
        <f t="shared" si="11"/>
        <v>4091.4012091786799</v>
      </c>
      <c r="K30" s="45">
        <f t="shared" si="12"/>
        <v>3867.78521095721</v>
      </c>
      <c r="L30" s="46">
        <f t="shared" si="13"/>
        <v>4199.5534708992045</v>
      </c>
      <c r="M30" s="44">
        <f t="shared" si="14"/>
        <v>5196.0795356569233</v>
      </c>
      <c r="N30" s="45">
        <f t="shared" si="15"/>
        <v>5801.6778164358147</v>
      </c>
      <c r="O30" s="46">
        <f t="shared" si="16"/>
        <v>8399.106941798409</v>
      </c>
      <c r="P30" s="40" t="s">
        <v>39</v>
      </c>
      <c r="Q30" s="40"/>
      <c r="R30" s="40"/>
    </row>
    <row r="31" spans="1:18" x14ac:dyDescent="0.4">
      <c r="A31" s="9">
        <v>23</v>
      </c>
      <c r="B31" s="5">
        <v>43864</v>
      </c>
      <c r="C31" s="47">
        <v>2</v>
      </c>
      <c r="D31" s="57">
        <v>1.27</v>
      </c>
      <c r="E31" s="58">
        <v>1.5</v>
      </c>
      <c r="F31" s="97">
        <v>2</v>
      </c>
      <c r="G31" s="22">
        <f t="shared" si="2"/>
        <v>146970.17000757839</v>
      </c>
      <c r="H31" s="22">
        <f t="shared" si="3"/>
        <v>140790.60483318492</v>
      </c>
      <c r="I31" s="22">
        <f t="shared" si="4"/>
        <v>157287.27599674489</v>
      </c>
      <c r="J31" s="44">
        <f t="shared" si="11"/>
        <v>4247.2835952483874</v>
      </c>
      <c r="K31" s="45">
        <f t="shared" si="12"/>
        <v>4041.8355454502839</v>
      </c>
      <c r="L31" s="46">
        <f t="shared" si="13"/>
        <v>4451.5266791531567</v>
      </c>
      <c r="M31" s="44">
        <f t="shared" si="14"/>
        <v>5394.0501659654519</v>
      </c>
      <c r="N31" s="45">
        <f t="shared" si="15"/>
        <v>6062.7533181754261</v>
      </c>
      <c r="O31" s="46">
        <f t="shared" si="16"/>
        <v>8903.0533583063134</v>
      </c>
      <c r="P31" s="40"/>
      <c r="Q31" s="40"/>
      <c r="R31" s="40"/>
    </row>
    <row r="32" spans="1:18" x14ac:dyDescent="0.4">
      <c r="A32" s="9">
        <v>24</v>
      </c>
      <c r="B32" s="5">
        <v>43867</v>
      </c>
      <c r="C32" s="47">
        <v>2</v>
      </c>
      <c r="D32" s="57">
        <v>1.27</v>
      </c>
      <c r="E32" s="58">
        <v>1.5</v>
      </c>
      <c r="F32" s="97">
        <v>2</v>
      </c>
      <c r="G32" s="22">
        <f t="shared" si="2"/>
        <v>152569.73348486712</v>
      </c>
      <c r="H32" s="22">
        <f t="shared" si="3"/>
        <v>147126.18205067824</v>
      </c>
      <c r="I32" s="22">
        <f t="shared" si="4"/>
        <v>166724.5125565496</v>
      </c>
      <c r="J32" s="44">
        <f t="shared" si="11"/>
        <v>4409.1051002273516</v>
      </c>
      <c r="K32" s="45">
        <f t="shared" si="12"/>
        <v>4223.7181449955469</v>
      </c>
      <c r="L32" s="46">
        <f t="shared" si="13"/>
        <v>4718.6182799023463</v>
      </c>
      <c r="M32" s="44">
        <f t="shared" si="14"/>
        <v>5599.563477288737</v>
      </c>
      <c r="N32" s="45">
        <f t="shared" si="15"/>
        <v>6335.5772174933209</v>
      </c>
      <c r="O32" s="46">
        <f t="shared" si="16"/>
        <v>9437.2365598046927</v>
      </c>
      <c r="P32" s="40"/>
      <c r="Q32" s="40"/>
      <c r="R32" s="40"/>
    </row>
    <row r="33" spans="1:18" x14ac:dyDescent="0.4">
      <c r="A33" s="9">
        <v>25</v>
      </c>
      <c r="B33" s="5">
        <v>43872</v>
      </c>
      <c r="C33" s="47">
        <v>1</v>
      </c>
      <c r="D33" s="57">
        <v>1.27</v>
      </c>
      <c r="E33" s="58">
        <v>1.5</v>
      </c>
      <c r="F33" s="97">
        <v>2</v>
      </c>
      <c r="G33" s="22">
        <f t="shared" si="2"/>
        <v>158382.64033064054</v>
      </c>
      <c r="H33" s="22">
        <f t="shared" si="3"/>
        <v>153746.86024295876</v>
      </c>
      <c r="I33" s="22">
        <f t="shared" si="4"/>
        <v>176727.98330994259</v>
      </c>
      <c r="J33" s="44">
        <f t="shared" si="11"/>
        <v>4577.0920045460134</v>
      </c>
      <c r="K33" s="45">
        <f t="shared" si="12"/>
        <v>4413.7854615203469</v>
      </c>
      <c r="L33" s="46">
        <f t="shared" si="13"/>
        <v>5001.7353766964879</v>
      </c>
      <c r="M33" s="44">
        <f t="shared" si="14"/>
        <v>5812.9068457734375</v>
      </c>
      <c r="N33" s="45">
        <f t="shared" si="15"/>
        <v>6620.6781922805203</v>
      </c>
      <c r="O33" s="46">
        <f t="shared" si="16"/>
        <v>10003.470753392976</v>
      </c>
      <c r="P33" s="40"/>
      <c r="Q33" s="40"/>
      <c r="R33" s="40"/>
    </row>
    <row r="34" spans="1:18" x14ac:dyDescent="0.4">
      <c r="A34" s="9">
        <v>26</v>
      </c>
      <c r="B34" s="5">
        <v>43873</v>
      </c>
      <c r="C34" s="47">
        <v>1</v>
      </c>
      <c r="D34" s="57">
        <v>1.27</v>
      </c>
      <c r="E34" s="58">
        <v>1.5</v>
      </c>
      <c r="F34" s="97">
        <v>2</v>
      </c>
      <c r="G34" s="22">
        <f t="shared" si="2"/>
        <v>164417.01892723795</v>
      </c>
      <c r="H34" s="22">
        <f t="shared" si="3"/>
        <v>160665.46895389192</v>
      </c>
      <c r="I34" s="22">
        <f t="shared" si="4"/>
        <v>187331.66230853915</v>
      </c>
      <c r="J34" s="44">
        <f t="shared" si="11"/>
        <v>4751.4792099192164</v>
      </c>
      <c r="K34" s="45">
        <f t="shared" si="12"/>
        <v>4612.4058072887628</v>
      </c>
      <c r="L34" s="46">
        <f t="shared" si="13"/>
        <v>5301.8394992982776</v>
      </c>
      <c r="M34" s="44">
        <f t="shared" si="14"/>
        <v>6034.3785965974048</v>
      </c>
      <c r="N34" s="45">
        <f t="shared" si="15"/>
        <v>6918.6087109331438</v>
      </c>
      <c r="O34" s="46">
        <f t="shared" si="16"/>
        <v>10603.678998596555</v>
      </c>
      <c r="P34" s="40" t="s">
        <v>39</v>
      </c>
      <c r="Q34" s="40"/>
      <c r="R34" s="40"/>
    </row>
    <row r="35" spans="1:18" x14ac:dyDescent="0.4">
      <c r="A35" s="9">
        <v>27</v>
      </c>
      <c r="B35" s="5">
        <v>43879</v>
      </c>
      <c r="C35" s="47">
        <v>2</v>
      </c>
      <c r="D35" s="57">
        <v>-1</v>
      </c>
      <c r="E35" s="58">
        <v>-1</v>
      </c>
      <c r="F35" s="79">
        <v>-1</v>
      </c>
      <c r="G35" s="22">
        <f t="shared" si="2"/>
        <v>159484.50835942081</v>
      </c>
      <c r="H35" s="22">
        <f t="shared" si="3"/>
        <v>155845.50488527515</v>
      </c>
      <c r="I35" s="22">
        <f t="shared" si="4"/>
        <v>181711.71243928297</v>
      </c>
      <c r="J35" s="44">
        <f t="shared" si="11"/>
        <v>4932.5105678171385</v>
      </c>
      <c r="K35" s="45">
        <f t="shared" si="12"/>
        <v>4819.9640686167577</v>
      </c>
      <c r="L35" s="46">
        <f t="shared" si="13"/>
        <v>5619.9498692561738</v>
      </c>
      <c r="M35" s="44">
        <f t="shared" si="14"/>
        <v>-4932.5105678171385</v>
      </c>
      <c r="N35" s="45">
        <f t="shared" si="15"/>
        <v>-4819.9640686167577</v>
      </c>
      <c r="O35" s="46">
        <f t="shared" si="16"/>
        <v>-5619.9498692561738</v>
      </c>
      <c r="P35" s="40"/>
      <c r="Q35" s="40"/>
      <c r="R35" s="40"/>
    </row>
    <row r="36" spans="1:18" x14ac:dyDescent="0.4">
      <c r="A36" s="9">
        <v>28</v>
      </c>
      <c r="B36" s="5">
        <v>43880</v>
      </c>
      <c r="C36" s="47">
        <v>1</v>
      </c>
      <c r="D36" s="57">
        <v>1.27</v>
      </c>
      <c r="E36" s="58">
        <v>1.5</v>
      </c>
      <c r="F36" s="97">
        <v>2</v>
      </c>
      <c r="G36" s="22">
        <f t="shared" si="2"/>
        <v>165560.86812791476</v>
      </c>
      <c r="H36" s="22">
        <f t="shared" si="3"/>
        <v>162858.55260511252</v>
      </c>
      <c r="I36" s="22">
        <f t="shared" si="4"/>
        <v>192614.41518563995</v>
      </c>
      <c r="J36" s="44">
        <f t="shared" si="11"/>
        <v>4784.5352507826237</v>
      </c>
      <c r="K36" s="45">
        <f t="shared" si="12"/>
        <v>4675.3651465582543</v>
      </c>
      <c r="L36" s="46">
        <f t="shared" si="13"/>
        <v>5451.3513731784888</v>
      </c>
      <c r="M36" s="44">
        <f t="shared" si="14"/>
        <v>6076.3597684939323</v>
      </c>
      <c r="N36" s="45">
        <f t="shared" si="15"/>
        <v>7013.047719837381</v>
      </c>
      <c r="O36" s="46">
        <f t="shared" si="16"/>
        <v>10902.702746356978</v>
      </c>
      <c r="P36" s="40" t="s">
        <v>41</v>
      </c>
      <c r="Q36" s="40"/>
      <c r="R36" s="40"/>
    </row>
    <row r="37" spans="1:18" x14ac:dyDescent="0.4">
      <c r="A37" s="9">
        <v>29</v>
      </c>
      <c r="B37" s="5">
        <v>43885</v>
      </c>
      <c r="C37" s="47">
        <v>2</v>
      </c>
      <c r="D37" s="57">
        <v>-1</v>
      </c>
      <c r="E37" s="58">
        <v>-1</v>
      </c>
      <c r="F37" s="59">
        <v>-1</v>
      </c>
      <c r="G37" s="22">
        <f t="shared" si="2"/>
        <v>160594.04208407731</v>
      </c>
      <c r="H37" s="22">
        <f t="shared" si="3"/>
        <v>157972.79602695914</v>
      </c>
      <c r="I37" s="22">
        <f t="shared" si="4"/>
        <v>186835.98273007077</v>
      </c>
      <c r="J37" s="44">
        <f t="shared" si="11"/>
        <v>4966.8260438374427</v>
      </c>
      <c r="K37" s="45">
        <f t="shared" si="12"/>
        <v>4885.7565781533758</v>
      </c>
      <c r="L37" s="46">
        <f t="shared" si="13"/>
        <v>5778.4324555691983</v>
      </c>
      <c r="M37" s="44">
        <f t="shared" si="14"/>
        <v>-4966.8260438374427</v>
      </c>
      <c r="N37" s="45">
        <f t="shared" si="15"/>
        <v>-4885.7565781533758</v>
      </c>
      <c r="O37" s="46">
        <f t="shared" si="16"/>
        <v>-5778.4324555691983</v>
      </c>
      <c r="P37" s="40"/>
      <c r="Q37" s="40"/>
      <c r="R37" s="40"/>
    </row>
    <row r="38" spans="1:18" x14ac:dyDescent="0.4">
      <c r="A38" s="9">
        <v>30</v>
      </c>
      <c r="B38" s="5">
        <v>43886</v>
      </c>
      <c r="C38" s="47">
        <v>1</v>
      </c>
      <c r="D38" s="57">
        <v>-1</v>
      </c>
      <c r="E38" s="58">
        <v>-1</v>
      </c>
      <c r="F38" s="59">
        <v>-1</v>
      </c>
      <c r="G38" s="22">
        <f t="shared" si="2"/>
        <v>155776.22082155501</v>
      </c>
      <c r="H38" s="22">
        <f t="shared" si="3"/>
        <v>153233.61214615038</v>
      </c>
      <c r="I38" s="22">
        <f t="shared" si="4"/>
        <v>181230.90324816864</v>
      </c>
      <c r="J38" s="44">
        <f t="shared" si="11"/>
        <v>4817.8212625223196</v>
      </c>
      <c r="K38" s="45">
        <f t="shared" si="12"/>
        <v>4739.1838808087741</v>
      </c>
      <c r="L38" s="46">
        <f t="shared" si="13"/>
        <v>5605.079481902123</v>
      </c>
      <c r="M38" s="44">
        <f t="shared" si="14"/>
        <v>-4817.8212625223196</v>
      </c>
      <c r="N38" s="45">
        <f t="shared" si="15"/>
        <v>-4739.1838808087741</v>
      </c>
      <c r="O38" s="46">
        <f t="shared" si="16"/>
        <v>-5605.079481902123</v>
      </c>
      <c r="P38" s="40"/>
      <c r="Q38" s="40"/>
      <c r="R38" s="40"/>
    </row>
    <row r="39" spans="1:18" x14ac:dyDescent="0.4">
      <c r="A39" s="9">
        <v>31</v>
      </c>
      <c r="B39" s="5">
        <v>43887</v>
      </c>
      <c r="C39" s="47">
        <v>2</v>
      </c>
      <c r="D39" s="57">
        <v>1.27</v>
      </c>
      <c r="E39" s="60">
        <v>1.5</v>
      </c>
      <c r="F39" s="97">
        <v>2</v>
      </c>
      <c r="G39" s="22">
        <f t="shared" si="2"/>
        <v>161711.29483485626</v>
      </c>
      <c r="H39" s="22">
        <f t="shared" si="3"/>
        <v>160129.12469272714</v>
      </c>
      <c r="I39" s="22">
        <f t="shared" si="4"/>
        <v>192104.75744305877</v>
      </c>
      <c r="J39" s="44">
        <f t="shared" si="11"/>
        <v>4673.2866246466501</v>
      </c>
      <c r="K39" s="45">
        <f t="shared" si="12"/>
        <v>4597.008364384511</v>
      </c>
      <c r="L39" s="46">
        <f t="shared" si="13"/>
        <v>5436.9270974450592</v>
      </c>
      <c r="M39" s="44">
        <f t="shared" si="14"/>
        <v>5935.0740133012459</v>
      </c>
      <c r="N39" s="45">
        <f t="shared" si="15"/>
        <v>6895.5125465767669</v>
      </c>
      <c r="O39" s="46">
        <f t="shared" si="16"/>
        <v>10873.854194890118</v>
      </c>
      <c r="P39" s="40"/>
      <c r="Q39" s="40"/>
      <c r="R39" s="40"/>
    </row>
    <row r="40" spans="1:18" x14ac:dyDescent="0.4">
      <c r="A40" s="9">
        <v>32</v>
      </c>
      <c r="B40" s="5">
        <v>43888</v>
      </c>
      <c r="C40" s="47">
        <v>2</v>
      </c>
      <c r="D40" s="57">
        <v>1.27</v>
      </c>
      <c r="E40" s="60">
        <v>1.5</v>
      </c>
      <c r="F40" s="97">
        <v>2</v>
      </c>
      <c r="G40" s="22">
        <f t="shared" si="2"/>
        <v>167872.49516806428</v>
      </c>
      <c r="H40" s="22">
        <f t="shared" si="3"/>
        <v>167334.93530389987</v>
      </c>
      <c r="I40" s="22">
        <f t="shared" si="4"/>
        <v>203631.0428896423</v>
      </c>
      <c r="J40" s="44">
        <f t="shared" si="11"/>
        <v>4851.3388450456878</v>
      </c>
      <c r="K40" s="45">
        <f t="shared" si="12"/>
        <v>4803.8737407818144</v>
      </c>
      <c r="L40" s="46">
        <f t="shared" si="13"/>
        <v>5763.1427232917631</v>
      </c>
      <c r="M40" s="44">
        <f t="shared" si="14"/>
        <v>6161.2003332080239</v>
      </c>
      <c r="N40" s="45">
        <f t="shared" si="15"/>
        <v>7205.8106111727211</v>
      </c>
      <c r="O40" s="46">
        <f t="shared" si="16"/>
        <v>11526.285446583526</v>
      </c>
      <c r="P40" s="40"/>
      <c r="Q40" s="40"/>
      <c r="R40" s="40"/>
    </row>
    <row r="41" spans="1:18" x14ac:dyDescent="0.4">
      <c r="A41" s="9">
        <v>33</v>
      </c>
      <c r="B41" s="5">
        <v>43895</v>
      </c>
      <c r="C41" s="47">
        <v>2</v>
      </c>
      <c r="D41" s="57">
        <v>1.27</v>
      </c>
      <c r="E41" s="60">
        <v>1.5</v>
      </c>
      <c r="F41" s="97">
        <v>2</v>
      </c>
      <c r="G41" s="22">
        <f t="shared" si="2"/>
        <v>174268.43723396753</v>
      </c>
      <c r="H41" s="22">
        <f t="shared" si="3"/>
        <v>174865.00739257535</v>
      </c>
      <c r="I41" s="22">
        <f t="shared" si="4"/>
        <v>215848.90546302084</v>
      </c>
      <c r="J41" s="44">
        <f t="shared" si="11"/>
        <v>5036.1748550419279</v>
      </c>
      <c r="K41" s="45">
        <f t="shared" si="12"/>
        <v>5020.0480591169962</v>
      </c>
      <c r="L41" s="46">
        <f t="shared" si="13"/>
        <v>6108.9312866892687</v>
      </c>
      <c r="M41" s="44">
        <f t="shared" si="14"/>
        <v>6395.9420659032485</v>
      </c>
      <c r="N41" s="45">
        <f t="shared" si="15"/>
        <v>7530.0720886754943</v>
      </c>
      <c r="O41" s="46">
        <f t="shared" si="16"/>
        <v>12217.862573378537</v>
      </c>
      <c r="P41" s="40"/>
      <c r="Q41" s="40"/>
      <c r="R41" s="40"/>
    </row>
    <row r="42" spans="1:18" x14ac:dyDescent="0.4">
      <c r="A42" s="9">
        <v>34</v>
      </c>
      <c r="B42" s="5">
        <v>43896</v>
      </c>
      <c r="C42" s="47">
        <v>2</v>
      </c>
      <c r="D42" s="57">
        <v>1.27</v>
      </c>
      <c r="E42" s="60">
        <v>1.5</v>
      </c>
      <c r="F42" s="97">
        <v>2</v>
      </c>
      <c r="G42" s="22">
        <f t="shared" si="2"/>
        <v>180908.06469258168</v>
      </c>
      <c r="H42" s="22">
        <f t="shared" si="3"/>
        <v>182733.93272524123</v>
      </c>
      <c r="I42" s="22">
        <f t="shared" si="4"/>
        <v>228799.8397908021</v>
      </c>
      <c r="J42" s="44">
        <f t="shared" si="11"/>
        <v>5228.0531170190261</v>
      </c>
      <c r="K42" s="45">
        <f t="shared" si="12"/>
        <v>5245.9502217772606</v>
      </c>
      <c r="L42" s="46">
        <f t="shared" si="13"/>
        <v>6475.4671638906248</v>
      </c>
      <c r="M42" s="44">
        <f>IF(D42="","",J42*D42)</f>
        <v>6639.6274586141635</v>
      </c>
      <c r="N42" s="45">
        <f t="shared" si="15"/>
        <v>7868.9253326658909</v>
      </c>
      <c r="O42" s="46">
        <f t="shared" si="16"/>
        <v>12950.93432778125</v>
      </c>
      <c r="P42" s="40" t="s">
        <v>39</v>
      </c>
      <c r="Q42" s="40"/>
      <c r="R42" s="40"/>
    </row>
    <row r="43" spans="1:18" x14ac:dyDescent="0.4">
      <c r="A43" s="3">
        <v>35</v>
      </c>
      <c r="B43" s="5">
        <v>43903</v>
      </c>
      <c r="C43" s="47">
        <v>2</v>
      </c>
      <c r="D43" s="57">
        <v>-1</v>
      </c>
      <c r="E43" s="60">
        <v>-1</v>
      </c>
      <c r="F43" s="59">
        <v>-1</v>
      </c>
      <c r="G43" s="22">
        <f>IF(D43="","",G42+M43)</f>
        <v>175480.82275180423</v>
      </c>
      <c r="H43" s="22">
        <f t="shared" ref="H43:I43" si="17">IF(E43="","",H42+N43)</f>
        <v>177251.914743484</v>
      </c>
      <c r="I43" s="22">
        <f t="shared" si="17"/>
        <v>221935.84459707804</v>
      </c>
      <c r="J43" s="44">
        <f t="shared" si="11"/>
        <v>5427.2419407774505</v>
      </c>
      <c r="K43" s="45">
        <f t="shared" si="12"/>
        <v>5482.0179817572371</v>
      </c>
      <c r="L43" s="46">
        <f t="shared" si="13"/>
        <v>6863.995193724063</v>
      </c>
      <c r="M43" s="44">
        <f t="shared" si="14"/>
        <v>-5427.2419407774505</v>
      </c>
      <c r="N43" s="45">
        <f t="shared" si="15"/>
        <v>-5482.0179817572371</v>
      </c>
      <c r="O43" s="46">
        <f t="shared" si="16"/>
        <v>-6863.995193724063</v>
      </c>
    </row>
    <row r="44" spans="1:18" x14ac:dyDescent="0.4">
      <c r="A44" s="9">
        <v>36</v>
      </c>
      <c r="B44" s="5">
        <v>43906</v>
      </c>
      <c r="C44" s="47">
        <v>2</v>
      </c>
      <c r="D44" s="57">
        <v>1.27</v>
      </c>
      <c r="E44" s="60">
        <v>1.5</v>
      </c>
      <c r="F44" s="97">
        <v>2</v>
      </c>
      <c r="G44" s="22">
        <f t="shared" ref="G44:G58" si="18">IF(D44="","",G43+M44)</f>
        <v>182166.64209864798</v>
      </c>
      <c r="H44" s="22">
        <f t="shared" ref="H44:H58" si="19">IF(E44="","",H43+N44)</f>
        <v>185228.25090694078</v>
      </c>
      <c r="I44" s="22">
        <f t="shared" ref="I44:I58" si="20">IF(F44="","",I43+O44)</f>
        <v>235251.99527290271</v>
      </c>
      <c r="J44" s="44">
        <f>IF(G43="","",G43*0.03)</f>
        <v>5264.4246825541268</v>
      </c>
      <c r="K44" s="45">
        <f t="shared" si="12"/>
        <v>5317.55744230452</v>
      </c>
      <c r="L44" s="46">
        <f t="shared" si="13"/>
        <v>6658.0753379123407</v>
      </c>
      <c r="M44" s="44">
        <f>IF(D44="","",J44*D44)</f>
        <v>6685.8193468437412</v>
      </c>
      <c r="N44" s="45">
        <f t="shared" si="15"/>
        <v>7976.33616345678</v>
      </c>
      <c r="O44" s="46">
        <f t="shared" si="16"/>
        <v>13316.150675824681</v>
      </c>
      <c r="P44" t="s">
        <v>42</v>
      </c>
    </row>
    <row r="45" spans="1:18" x14ac:dyDescent="0.4">
      <c r="A45" s="9">
        <v>37</v>
      </c>
      <c r="B45" s="5">
        <v>43906</v>
      </c>
      <c r="C45" s="47">
        <v>2</v>
      </c>
      <c r="D45" s="57">
        <v>1.27</v>
      </c>
      <c r="E45" s="58">
        <v>1.5</v>
      </c>
      <c r="F45" s="97">
        <v>2</v>
      </c>
      <c r="G45" s="22">
        <f t="shared" si="18"/>
        <v>189107.19116260647</v>
      </c>
      <c r="H45" s="22">
        <f t="shared" si="19"/>
        <v>193563.52219775313</v>
      </c>
      <c r="I45" s="22">
        <f t="shared" si="20"/>
        <v>249367.11498927689</v>
      </c>
      <c r="J45" s="44">
        <f t="shared" si="11"/>
        <v>5464.999262959439</v>
      </c>
      <c r="K45" s="45">
        <f t="shared" si="12"/>
        <v>5556.8475272082233</v>
      </c>
      <c r="L45" s="46">
        <f t="shared" si="13"/>
        <v>7057.5598581870809</v>
      </c>
      <c r="M45" s="44">
        <f t="shared" si="14"/>
        <v>6940.5490639584877</v>
      </c>
      <c r="N45" s="45">
        <f t="shared" si="15"/>
        <v>8335.2712908123358</v>
      </c>
      <c r="O45" s="46">
        <f t="shared" si="16"/>
        <v>14115.119716374162</v>
      </c>
      <c r="P45" t="s">
        <v>42</v>
      </c>
    </row>
    <row r="46" spans="1:18" x14ac:dyDescent="0.4">
      <c r="A46" s="9">
        <v>38</v>
      </c>
      <c r="B46" s="5">
        <v>43908</v>
      </c>
      <c r="C46" s="47">
        <v>1</v>
      </c>
      <c r="D46" s="57">
        <v>-1</v>
      </c>
      <c r="E46" s="58">
        <v>-1</v>
      </c>
      <c r="F46" s="59">
        <v>-1</v>
      </c>
      <c r="G46" s="22">
        <f t="shared" si="18"/>
        <v>183433.97542772826</v>
      </c>
      <c r="H46" s="22">
        <f t="shared" si="19"/>
        <v>187756.61653182053</v>
      </c>
      <c r="I46" s="22">
        <f>IF(F46="","",I45+O46)</f>
        <v>241886.10153959857</v>
      </c>
      <c r="J46" s="44">
        <f t="shared" si="11"/>
        <v>5673.2157348781939</v>
      </c>
      <c r="K46" s="45">
        <f t="shared" si="12"/>
        <v>5806.9056659325934</v>
      </c>
      <c r="L46" s="46">
        <f t="shared" si="13"/>
        <v>7481.0134496783066</v>
      </c>
      <c r="M46" s="44">
        <f t="shared" si="14"/>
        <v>-5673.2157348781939</v>
      </c>
      <c r="N46" s="45">
        <f t="shared" si="15"/>
        <v>-5806.9056659325934</v>
      </c>
      <c r="O46" s="46">
        <f t="shared" si="16"/>
        <v>-7481.0134496783066</v>
      </c>
    </row>
    <row r="47" spans="1:18" x14ac:dyDescent="0.4">
      <c r="A47" s="9">
        <v>39</v>
      </c>
      <c r="B47" s="5">
        <v>43909</v>
      </c>
      <c r="C47" s="47">
        <v>2</v>
      </c>
      <c r="D47" s="57">
        <v>-1</v>
      </c>
      <c r="E47" s="58">
        <v>-1</v>
      </c>
      <c r="F47" s="59">
        <v>-1</v>
      </c>
      <c r="G47" s="22">
        <f t="shared" si="18"/>
        <v>177930.95616489643</v>
      </c>
      <c r="H47" s="22">
        <f t="shared" si="19"/>
        <v>182123.91803586591</v>
      </c>
      <c r="I47" s="22">
        <f t="shared" si="20"/>
        <v>234629.51849341061</v>
      </c>
      <c r="J47" s="44">
        <f t="shared" si="11"/>
        <v>5503.0192628318473</v>
      </c>
      <c r="K47" s="45">
        <f t="shared" si="12"/>
        <v>5632.6984959546153</v>
      </c>
      <c r="L47" s="46">
        <f t="shared" si="13"/>
        <v>7256.5830461879568</v>
      </c>
      <c r="M47" s="44">
        <f t="shared" si="14"/>
        <v>-5503.0192628318473</v>
      </c>
      <c r="N47" s="45">
        <f t="shared" si="15"/>
        <v>-5632.6984959546153</v>
      </c>
      <c r="O47" s="46">
        <f t="shared" si="16"/>
        <v>-7256.5830461879568</v>
      </c>
    </row>
    <row r="48" spans="1:18" x14ac:dyDescent="0.4">
      <c r="A48" s="9">
        <v>40</v>
      </c>
      <c r="B48" s="5">
        <v>43930</v>
      </c>
      <c r="C48" s="47">
        <v>1</v>
      </c>
      <c r="D48" s="57">
        <v>1.27</v>
      </c>
      <c r="E48" s="58">
        <v>1.5</v>
      </c>
      <c r="F48" s="97">
        <v>2</v>
      </c>
      <c r="G48" s="22">
        <f t="shared" si="18"/>
        <v>184710.12559477898</v>
      </c>
      <c r="H48" s="22">
        <f t="shared" si="19"/>
        <v>190319.49434747986</v>
      </c>
      <c r="I48" s="22">
        <f t="shared" si="20"/>
        <v>248707.28960301523</v>
      </c>
      <c r="J48" s="44">
        <f t="shared" si="11"/>
        <v>5337.9286849468926</v>
      </c>
      <c r="K48" s="45">
        <f t="shared" si="12"/>
        <v>5463.7175410759774</v>
      </c>
      <c r="L48" s="46">
        <f t="shared" si="13"/>
        <v>7038.8855548023175</v>
      </c>
      <c r="M48" s="44">
        <f t="shared" si="14"/>
        <v>6779.1694298825541</v>
      </c>
      <c r="N48" s="45">
        <f t="shared" si="15"/>
        <v>8195.576311613966</v>
      </c>
      <c r="O48" s="46">
        <f t="shared" si="16"/>
        <v>14077.771109604635</v>
      </c>
      <c r="P48" t="s">
        <v>39</v>
      </c>
    </row>
    <row r="49" spans="1:16" x14ac:dyDescent="0.4">
      <c r="A49" s="9">
        <v>41</v>
      </c>
      <c r="B49" s="5">
        <v>43930</v>
      </c>
      <c r="C49" s="47">
        <v>1</v>
      </c>
      <c r="D49" s="57">
        <v>1.27</v>
      </c>
      <c r="E49" s="58">
        <v>1.5</v>
      </c>
      <c r="F49" s="59">
        <v>-1</v>
      </c>
      <c r="G49" s="22">
        <f t="shared" si="18"/>
        <v>191747.58137994006</v>
      </c>
      <c r="H49" s="22">
        <f t="shared" si="19"/>
        <v>198883.87159311646</v>
      </c>
      <c r="I49" s="22">
        <f t="shared" si="20"/>
        <v>241246.07091492479</v>
      </c>
      <c r="J49" s="44">
        <f t="shared" si="11"/>
        <v>5541.3037678433693</v>
      </c>
      <c r="K49" s="45">
        <f t="shared" si="12"/>
        <v>5709.5848304243955</v>
      </c>
      <c r="L49" s="46">
        <f t="shared" si="13"/>
        <v>7461.2186880904565</v>
      </c>
      <c r="M49" s="44">
        <f t="shared" si="14"/>
        <v>7037.4557851610789</v>
      </c>
      <c r="N49" s="45">
        <f t="shared" si="15"/>
        <v>8564.3772456365932</v>
      </c>
      <c r="O49" s="46">
        <f t="shared" si="16"/>
        <v>-7461.2186880904565</v>
      </c>
    </row>
    <row r="50" spans="1:16" x14ac:dyDescent="0.4">
      <c r="A50" s="9">
        <v>42</v>
      </c>
      <c r="B50" s="5">
        <v>43934</v>
      </c>
      <c r="C50" s="47">
        <v>2</v>
      </c>
      <c r="D50" s="57">
        <v>1.27</v>
      </c>
      <c r="E50" s="58">
        <v>1.5</v>
      </c>
      <c r="F50" s="59">
        <v>-1</v>
      </c>
      <c r="G50" s="22">
        <f t="shared" si="18"/>
        <v>199053.16423051577</v>
      </c>
      <c r="H50" s="22">
        <f t="shared" si="19"/>
        <v>207833.64581480669</v>
      </c>
      <c r="I50" s="22">
        <f t="shared" si="20"/>
        <v>234008.68878747703</v>
      </c>
      <c r="J50" s="44">
        <f t="shared" si="11"/>
        <v>5752.4274413982021</v>
      </c>
      <c r="K50" s="45">
        <f t="shared" si="12"/>
        <v>5966.5161477934935</v>
      </c>
      <c r="L50" s="46">
        <f t="shared" si="13"/>
        <v>7237.3821274477432</v>
      </c>
      <c r="M50" s="44">
        <f t="shared" si="14"/>
        <v>7305.5828505757163</v>
      </c>
      <c r="N50" s="45">
        <f t="shared" si="15"/>
        <v>8949.7742216902407</v>
      </c>
      <c r="O50" s="46">
        <f t="shared" si="16"/>
        <v>-7237.3821274477432</v>
      </c>
    </row>
    <row r="51" spans="1:16" x14ac:dyDescent="0.4">
      <c r="A51" s="9">
        <v>43</v>
      </c>
      <c r="B51" s="5">
        <v>43935</v>
      </c>
      <c r="C51" s="47">
        <v>1</v>
      </c>
      <c r="D51" s="57">
        <v>-1</v>
      </c>
      <c r="E51" s="58">
        <v>-1</v>
      </c>
      <c r="F51" s="79">
        <v>-1</v>
      </c>
      <c r="G51" s="22">
        <f t="shared" si="18"/>
        <v>193081.56930360029</v>
      </c>
      <c r="H51" s="22">
        <f t="shared" si="19"/>
        <v>201598.63644036249</v>
      </c>
      <c r="I51" s="22">
        <f t="shared" si="20"/>
        <v>226988.42812385273</v>
      </c>
      <c r="J51" s="44">
        <f t="shared" si="11"/>
        <v>5971.5949269154726</v>
      </c>
      <c r="K51" s="45">
        <f t="shared" si="12"/>
        <v>6235.0093744442001</v>
      </c>
      <c r="L51" s="46">
        <f t="shared" si="13"/>
        <v>7020.2606636243108</v>
      </c>
      <c r="M51" s="44">
        <f t="shared" si="14"/>
        <v>-5971.5949269154726</v>
      </c>
      <c r="N51" s="45">
        <f t="shared" si="15"/>
        <v>-6235.0093744442001</v>
      </c>
      <c r="O51" s="46">
        <f t="shared" si="16"/>
        <v>-7020.2606636243108</v>
      </c>
    </row>
    <row r="52" spans="1:16" x14ac:dyDescent="0.4">
      <c r="A52" s="9">
        <v>44</v>
      </c>
      <c r="B52" s="5">
        <v>43941</v>
      </c>
      <c r="C52" s="47">
        <v>1</v>
      </c>
      <c r="D52" s="57">
        <v>-1</v>
      </c>
      <c r="E52" s="58">
        <v>-1</v>
      </c>
      <c r="F52" s="59">
        <v>-1</v>
      </c>
      <c r="G52" s="22">
        <f t="shared" si="18"/>
        <v>187289.12222449228</v>
      </c>
      <c r="H52" s="22">
        <f t="shared" si="19"/>
        <v>195550.67734715162</v>
      </c>
      <c r="I52" s="22">
        <f t="shared" si="20"/>
        <v>220178.77528013714</v>
      </c>
      <c r="J52" s="44">
        <f t="shared" si="11"/>
        <v>5792.4470791080084</v>
      </c>
      <c r="K52" s="45">
        <f t="shared" si="12"/>
        <v>6047.9590932108749</v>
      </c>
      <c r="L52" s="46">
        <f t="shared" si="13"/>
        <v>6809.6528437155821</v>
      </c>
      <c r="M52" s="44">
        <f t="shared" si="14"/>
        <v>-5792.4470791080084</v>
      </c>
      <c r="N52" s="45">
        <f t="shared" si="15"/>
        <v>-6047.9590932108749</v>
      </c>
      <c r="O52" s="46">
        <f t="shared" si="16"/>
        <v>-6809.6528437155821</v>
      </c>
    </row>
    <row r="53" spans="1:16" x14ac:dyDescent="0.4">
      <c r="A53" s="9">
        <v>45</v>
      </c>
      <c r="B53" s="5">
        <v>43951</v>
      </c>
      <c r="C53" s="47">
        <v>1</v>
      </c>
      <c r="D53" s="57">
        <v>1.27</v>
      </c>
      <c r="E53" s="58">
        <v>1.5</v>
      </c>
      <c r="F53" s="97">
        <v>2</v>
      </c>
      <c r="G53" s="22">
        <f t="shared" si="18"/>
        <v>194424.83778124544</v>
      </c>
      <c r="H53" s="22">
        <f t="shared" si="19"/>
        <v>204350.45782777344</v>
      </c>
      <c r="I53" s="22">
        <f t="shared" si="20"/>
        <v>233389.50179694538</v>
      </c>
      <c r="J53" s="44">
        <f t="shared" si="11"/>
        <v>5618.6736667347686</v>
      </c>
      <c r="K53" s="45">
        <f t="shared" si="12"/>
        <v>5866.5203204145482</v>
      </c>
      <c r="L53" s="46">
        <f t="shared" si="13"/>
        <v>6605.3632584041143</v>
      </c>
      <c r="M53" s="44">
        <f t="shared" si="14"/>
        <v>7135.7155567531563</v>
      </c>
      <c r="N53" s="45">
        <f t="shared" si="15"/>
        <v>8799.7804806218228</v>
      </c>
      <c r="O53" s="46">
        <f t="shared" si="16"/>
        <v>13210.726516808229</v>
      </c>
    </row>
    <row r="54" spans="1:16" x14ac:dyDescent="0.4">
      <c r="A54" s="9">
        <v>46</v>
      </c>
      <c r="B54" s="5">
        <v>43959</v>
      </c>
      <c r="C54" s="47">
        <v>1</v>
      </c>
      <c r="D54" s="57">
        <v>1.27</v>
      </c>
      <c r="E54" s="58">
        <v>1.5</v>
      </c>
      <c r="F54" s="97">
        <v>2</v>
      </c>
      <c r="G54" s="22">
        <f t="shared" si="18"/>
        <v>201832.42410071089</v>
      </c>
      <c r="H54" s="22">
        <f t="shared" si="19"/>
        <v>213546.22843002324</v>
      </c>
      <c r="I54" s="22">
        <f t="shared" si="20"/>
        <v>247392.87190476211</v>
      </c>
      <c r="J54" s="44">
        <f t="shared" si="11"/>
        <v>5832.7451334373627</v>
      </c>
      <c r="K54" s="45">
        <f t="shared" si="12"/>
        <v>6130.5137348332028</v>
      </c>
      <c r="L54" s="46">
        <f t="shared" si="13"/>
        <v>7001.6850539083607</v>
      </c>
      <c r="M54" s="44">
        <f t="shared" si="14"/>
        <v>7407.5863194654512</v>
      </c>
      <c r="N54" s="45">
        <f t="shared" si="15"/>
        <v>9195.7706022498041</v>
      </c>
      <c r="O54" s="46">
        <f t="shared" si="16"/>
        <v>14003.370107816721</v>
      </c>
      <c r="P54" t="s">
        <v>39</v>
      </c>
    </row>
    <row r="55" spans="1:16" x14ac:dyDescent="0.4">
      <c r="A55" s="9">
        <v>47</v>
      </c>
      <c r="B55" s="5">
        <v>43965</v>
      </c>
      <c r="C55" s="47">
        <v>2</v>
      </c>
      <c r="D55" s="57">
        <v>-1</v>
      </c>
      <c r="E55" s="58">
        <v>-1</v>
      </c>
      <c r="F55" s="59">
        <v>-1</v>
      </c>
      <c r="G55" s="22">
        <f t="shared" si="18"/>
        <v>195777.45137768958</v>
      </c>
      <c r="H55" s="22">
        <f t="shared" si="19"/>
        <v>207139.84157712254</v>
      </c>
      <c r="I55" s="22">
        <f t="shared" si="20"/>
        <v>239971.08574761925</v>
      </c>
      <c r="J55" s="44">
        <f t="shared" si="11"/>
        <v>6054.9727230213266</v>
      </c>
      <c r="K55" s="45">
        <f t="shared" si="12"/>
        <v>6406.3868529006968</v>
      </c>
      <c r="L55" s="46">
        <f t="shared" si="13"/>
        <v>7421.786157142863</v>
      </c>
      <c r="M55" s="44">
        <f t="shared" si="14"/>
        <v>-6054.9727230213266</v>
      </c>
      <c r="N55" s="45">
        <f t="shared" si="15"/>
        <v>-6406.3868529006968</v>
      </c>
      <c r="O55" s="46">
        <f t="shared" si="16"/>
        <v>-7421.786157142863</v>
      </c>
    </row>
    <row r="56" spans="1:16" x14ac:dyDescent="0.4">
      <c r="A56" s="9">
        <v>48</v>
      </c>
      <c r="B56" s="5">
        <v>43976</v>
      </c>
      <c r="C56" s="47">
        <v>1</v>
      </c>
      <c r="D56" s="57">
        <v>-1</v>
      </c>
      <c r="E56" s="58">
        <v>-1</v>
      </c>
      <c r="F56" s="59">
        <v>-1</v>
      </c>
      <c r="G56" s="22">
        <f t="shared" si="18"/>
        <v>189904.12783635888</v>
      </c>
      <c r="H56" s="22">
        <f t="shared" si="19"/>
        <v>200925.64632980886</v>
      </c>
      <c r="I56" s="22">
        <f t="shared" si="20"/>
        <v>232771.95317519066</v>
      </c>
      <c r="J56" s="44">
        <f t="shared" si="11"/>
        <v>5873.3235413306875</v>
      </c>
      <c r="K56" s="45">
        <f t="shared" si="12"/>
        <v>6214.1952473136762</v>
      </c>
      <c r="L56" s="46">
        <f t="shared" si="13"/>
        <v>7199.1325724285771</v>
      </c>
      <c r="M56" s="44">
        <f t="shared" si="14"/>
        <v>-5873.3235413306875</v>
      </c>
      <c r="N56" s="45">
        <f t="shared" si="15"/>
        <v>-6214.1952473136762</v>
      </c>
      <c r="O56" s="46">
        <f t="shared" si="16"/>
        <v>-7199.1325724285771</v>
      </c>
    </row>
    <row r="57" spans="1:16" x14ac:dyDescent="0.4">
      <c r="A57" s="9">
        <v>49</v>
      </c>
      <c r="B57" s="5">
        <v>43986</v>
      </c>
      <c r="C57" s="47">
        <v>2</v>
      </c>
      <c r="D57" s="57">
        <v>1.27</v>
      </c>
      <c r="E57" s="58">
        <v>1.5</v>
      </c>
      <c r="F57" s="59">
        <v>-1</v>
      </c>
      <c r="G57" s="22">
        <f t="shared" si="18"/>
        <v>197139.47510692416</v>
      </c>
      <c r="H57" s="22">
        <f t="shared" si="19"/>
        <v>209967.30041465026</v>
      </c>
      <c r="I57" s="22">
        <f t="shared" si="20"/>
        <v>225788.79457993494</v>
      </c>
      <c r="J57" s="44">
        <f t="shared" si="11"/>
        <v>5697.1238350907661</v>
      </c>
      <c r="K57" s="45">
        <f t="shared" si="12"/>
        <v>6027.7693898942653</v>
      </c>
      <c r="L57" s="46">
        <f t="shared" si="13"/>
        <v>6983.1585952557198</v>
      </c>
      <c r="M57" s="44">
        <f t="shared" si="14"/>
        <v>7235.347270565273</v>
      </c>
      <c r="N57" s="45">
        <f t="shared" si="15"/>
        <v>9041.654084841397</v>
      </c>
      <c r="O57" s="46">
        <f t="shared" si="16"/>
        <v>-6983.1585952557198</v>
      </c>
    </row>
    <row r="58" spans="1:16" ht="19.5" thickBot="1" x14ac:dyDescent="0.45">
      <c r="A58" s="9">
        <v>50</v>
      </c>
      <c r="B58" s="6">
        <v>43987</v>
      </c>
      <c r="C58" s="51">
        <v>1</v>
      </c>
      <c r="D58" s="61">
        <v>1.27</v>
      </c>
      <c r="E58" s="62">
        <v>1.5</v>
      </c>
      <c r="F58" s="98">
        <v>2</v>
      </c>
      <c r="G58" s="22">
        <f t="shared" si="18"/>
        <v>204650.48910849798</v>
      </c>
      <c r="H58" s="22">
        <f t="shared" si="19"/>
        <v>219415.82893330953</v>
      </c>
      <c r="I58" s="22">
        <f t="shared" si="20"/>
        <v>239336.12225473105</v>
      </c>
      <c r="J58" s="44">
        <f t="shared" si="11"/>
        <v>5914.1842532077244</v>
      </c>
      <c r="K58" s="45">
        <f t="shared" si="12"/>
        <v>6299.0190124395076</v>
      </c>
      <c r="L58" s="46">
        <f t="shared" si="13"/>
        <v>6773.6638373980477</v>
      </c>
      <c r="M58" s="44">
        <f t="shared" si="14"/>
        <v>7511.0140015738098</v>
      </c>
      <c r="N58" s="45">
        <f t="shared" si="15"/>
        <v>9448.528518659261</v>
      </c>
      <c r="O58" s="46">
        <f t="shared" si="16"/>
        <v>13547.327674796095</v>
      </c>
    </row>
    <row r="59" spans="1:16" ht="19.5" thickBot="1" x14ac:dyDescent="0.45">
      <c r="A59" s="9"/>
      <c r="B59" s="91" t="s">
        <v>5</v>
      </c>
      <c r="C59" s="92"/>
      <c r="D59" s="7">
        <f>COUNTIF(D9:D58,1.27)</f>
        <v>33</v>
      </c>
      <c r="E59" s="7">
        <f>COUNTIF(E9:E58,1.5)</f>
        <v>31</v>
      </c>
      <c r="F59" s="8">
        <f>COUNTIF(F9:F58,2)</f>
        <v>27</v>
      </c>
      <c r="G59" s="69">
        <f>M59+G8</f>
        <v>204650.48910849798</v>
      </c>
      <c r="H59" s="70">
        <f>N59+H8</f>
        <v>219415.82893330959</v>
      </c>
      <c r="I59" s="71">
        <f>O59+I8</f>
        <v>239336.12225473093</v>
      </c>
      <c r="J59" s="66" t="s">
        <v>30</v>
      </c>
      <c r="K59" s="67">
        <f>B58-B9</f>
        <v>197</v>
      </c>
      <c r="L59" s="68" t="s">
        <v>31</v>
      </c>
      <c r="M59" s="80">
        <f>SUM(M9:M58)</f>
        <v>104650.48910849798</v>
      </c>
      <c r="N59" s="81">
        <f>SUM(N9:N58)</f>
        <v>119415.82893330957</v>
      </c>
      <c r="O59" s="82">
        <f>SUM(O9:O58)</f>
        <v>139336.12225473093</v>
      </c>
    </row>
    <row r="60" spans="1:16" ht="19.5" thickBot="1" x14ac:dyDescent="0.45">
      <c r="A60" s="9"/>
      <c r="B60" s="85" t="s">
        <v>6</v>
      </c>
      <c r="C60" s="86"/>
      <c r="D60" s="7">
        <f>COUNTIF(D9:D58,-1)</f>
        <v>17</v>
      </c>
      <c r="E60" s="7">
        <f>COUNTIF(E9:E58,-1)</f>
        <v>19</v>
      </c>
      <c r="F60" s="8">
        <f>COUNTIF(F9:F58,-1)</f>
        <v>23</v>
      </c>
      <c r="G60" s="83" t="s">
        <v>29</v>
      </c>
      <c r="H60" s="84"/>
      <c r="I60" s="90"/>
      <c r="J60" s="83" t="s">
        <v>32</v>
      </c>
      <c r="K60" s="84"/>
      <c r="L60" s="90"/>
      <c r="M60" s="9"/>
      <c r="N60" s="3"/>
      <c r="O60" s="4"/>
    </row>
    <row r="61" spans="1:16" ht="19.5" thickBot="1" x14ac:dyDescent="0.45">
      <c r="A61" s="9"/>
      <c r="B61" s="85" t="s">
        <v>34</v>
      </c>
      <c r="C61" s="86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5">
        <f>G59/G8</f>
        <v>2.0465048910849797</v>
      </c>
      <c r="H61" s="76">
        <f t="shared" ref="H61" si="21">H59/H8</f>
        <v>2.194158289333096</v>
      </c>
      <c r="I61" s="77">
        <f>I59/I8</f>
        <v>2.3933612225473091</v>
      </c>
      <c r="J61" s="64">
        <f>(G61-100%)*30/K59</f>
        <v>0.15936622706877865</v>
      </c>
      <c r="K61" s="64">
        <f>(H61-100%)*30/K59</f>
        <v>0.18185151614209583</v>
      </c>
      <c r="L61" s="65">
        <f>(I61-100%)*30/K59</f>
        <v>0.21218698820517398</v>
      </c>
      <c r="M61" s="10"/>
      <c r="N61" s="2"/>
      <c r="O61" s="11"/>
    </row>
    <row r="62" spans="1:16" ht="19.5" thickBot="1" x14ac:dyDescent="0.45">
      <c r="A62" s="3"/>
      <c r="B62" s="83" t="s">
        <v>4</v>
      </c>
      <c r="C62" s="84"/>
      <c r="D62" s="78">
        <f t="shared" ref="D62:E62" si="22">D59/(D59+D60+D61)</f>
        <v>0.66</v>
      </c>
      <c r="E62" s="73">
        <f t="shared" si="22"/>
        <v>0.62</v>
      </c>
      <c r="F62" s="74">
        <f>F59/(F59+F60+F61)</f>
        <v>0.54</v>
      </c>
    </row>
    <row r="64" spans="1:16" x14ac:dyDescent="0.4">
      <c r="D64" s="72"/>
      <c r="E64" s="72"/>
      <c r="F64" s="72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:S1976"/>
  <sheetViews>
    <sheetView tabSelected="1" topLeftCell="A1942" zoomScale="80" zoomScaleNormal="80" workbookViewId="0">
      <selection activeCell="S1976" sqref="S1976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29" spans="19:19" x14ac:dyDescent="0.4">
      <c r="S29" s="52" t="s">
        <v>43</v>
      </c>
    </row>
    <row r="71" spans="19:19" x14ac:dyDescent="0.4">
      <c r="S71" s="52" t="s">
        <v>44</v>
      </c>
    </row>
    <row r="96" spans="19:19" x14ac:dyDescent="0.4">
      <c r="S96" s="52" t="s">
        <v>45</v>
      </c>
    </row>
    <row r="146" spans="19:19" x14ac:dyDescent="0.4">
      <c r="S146" s="52" t="s">
        <v>45</v>
      </c>
    </row>
    <row r="178" spans="19:19" x14ac:dyDescent="0.4">
      <c r="S178" s="52" t="s">
        <v>45</v>
      </c>
    </row>
    <row r="226" spans="19:19" x14ac:dyDescent="0.4">
      <c r="S226" s="52" t="s">
        <v>46</v>
      </c>
    </row>
    <row r="263" spans="19:19" x14ac:dyDescent="0.4">
      <c r="S263" s="52" t="s">
        <v>47</v>
      </c>
    </row>
    <row r="305" spans="19:19" x14ac:dyDescent="0.4">
      <c r="S305" s="52" t="s">
        <v>44</v>
      </c>
    </row>
    <row r="337" spans="19:19" x14ac:dyDescent="0.4">
      <c r="S337" s="52" t="s">
        <v>46</v>
      </c>
    </row>
    <row r="380" spans="19:19" x14ac:dyDescent="0.4">
      <c r="S380" s="52" t="s">
        <v>43</v>
      </c>
    </row>
    <row r="413" spans="19:19" x14ac:dyDescent="0.4">
      <c r="S413" s="52" t="s">
        <v>45</v>
      </c>
    </row>
    <row r="463" spans="19:19" x14ac:dyDescent="0.4">
      <c r="S463" s="52" t="s">
        <v>45</v>
      </c>
    </row>
    <row r="507" spans="19:19" x14ac:dyDescent="0.4">
      <c r="S507" s="52" t="s">
        <v>43</v>
      </c>
    </row>
    <row r="541" spans="19:19" x14ac:dyDescent="0.4">
      <c r="S541" s="52" t="s">
        <v>46</v>
      </c>
    </row>
    <row r="582" spans="19:19" x14ac:dyDescent="0.4">
      <c r="S582" s="52" t="s">
        <v>46</v>
      </c>
    </row>
    <row r="620" spans="19:19" x14ac:dyDescent="0.4">
      <c r="S620" s="52" t="s">
        <v>44</v>
      </c>
    </row>
    <row r="665" spans="19:19" x14ac:dyDescent="0.4">
      <c r="S665" s="52" t="s">
        <v>45</v>
      </c>
    </row>
    <row r="704" spans="19:19" x14ac:dyDescent="0.4">
      <c r="S704" s="52" t="s">
        <v>46</v>
      </c>
    </row>
    <row r="742" spans="19:19" x14ac:dyDescent="0.4">
      <c r="S742" s="52" t="s">
        <v>46</v>
      </c>
    </row>
    <row r="778" spans="19:19" x14ac:dyDescent="0.4">
      <c r="S778" s="52" t="s">
        <v>48</v>
      </c>
    </row>
    <row r="817" spans="19:19" x14ac:dyDescent="0.4">
      <c r="S817" s="52" t="s">
        <v>46</v>
      </c>
    </row>
    <row r="866" spans="19:19" x14ac:dyDescent="0.4">
      <c r="S866" s="52" t="s">
        <v>44</v>
      </c>
    </row>
    <row r="896" spans="19:19" x14ac:dyDescent="0.4">
      <c r="S896" s="52" t="s">
        <v>46</v>
      </c>
    </row>
    <row r="934" spans="19:19" x14ac:dyDescent="0.4">
      <c r="S934" s="52" t="s">
        <v>46</v>
      </c>
    </row>
    <row r="985" spans="19:19" x14ac:dyDescent="0.4">
      <c r="S985" s="52" t="s">
        <v>46</v>
      </c>
    </row>
    <row r="1019" spans="19:19" x14ac:dyDescent="0.4">
      <c r="S1019" s="52" t="s">
        <v>44</v>
      </c>
    </row>
    <row r="1068" spans="19:19" x14ac:dyDescent="0.4">
      <c r="S1068" s="52" t="s">
        <v>45</v>
      </c>
    </row>
    <row r="1099" spans="19:19" x14ac:dyDescent="0.4">
      <c r="S1099" s="52" t="s">
        <v>43</v>
      </c>
    </row>
    <row r="1134" spans="19:19" x14ac:dyDescent="0.4">
      <c r="S1134" s="52" t="s">
        <v>45</v>
      </c>
    </row>
    <row r="1174" spans="19:19" x14ac:dyDescent="0.4">
      <c r="S1174" s="52" t="s">
        <v>45</v>
      </c>
    </row>
    <row r="1215" spans="19:19" x14ac:dyDescent="0.4">
      <c r="S1215" s="52" t="s">
        <v>46</v>
      </c>
    </row>
    <row r="1255" spans="19:19" x14ac:dyDescent="0.4">
      <c r="S1255" s="52" t="s">
        <v>46</v>
      </c>
    </row>
    <row r="1292" spans="19:19" x14ac:dyDescent="0.4">
      <c r="S1292" s="52" t="s">
        <v>46</v>
      </c>
    </row>
    <row r="1332" spans="19:19" x14ac:dyDescent="0.4">
      <c r="S1332" s="52" t="s">
        <v>44</v>
      </c>
    </row>
    <row r="1381" spans="19:19" x14ac:dyDescent="0.4">
      <c r="S1381" s="52" t="s">
        <v>45</v>
      </c>
    </row>
    <row r="1424" spans="19:19" x14ac:dyDescent="0.4">
      <c r="S1424" s="52" t="s">
        <v>46</v>
      </c>
    </row>
    <row r="1462" spans="19:19" x14ac:dyDescent="0.4">
      <c r="S1462" s="52" t="s">
        <v>46</v>
      </c>
    </row>
    <row r="1491" spans="19:19" x14ac:dyDescent="0.4">
      <c r="S1491" s="52" t="s">
        <v>45</v>
      </c>
    </row>
    <row r="1544" spans="19:19" x14ac:dyDescent="0.4">
      <c r="S1544" s="52" t="s">
        <v>45</v>
      </c>
    </row>
    <row r="1580" spans="19:19" x14ac:dyDescent="0.4">
      <c r="S1580" s="52" t="s">
        <v>46</v>
      </c>
    </row>
    <row r="1622" spans="19:19" x14ac:dyDescent="0.4">
      <c r="S1622" s="52" t="s">
        <v>47</v>
      </c>
    </row>
    <row r="1662" spans="19:19" x14ac:dyDescent="0.4">
      <c r="S1662" s="52" t="s">
        <v>47</v>
      </c>
    </row>
    <row r="1695" spans="19:19" x14ac:dyDescent="0.4">
      <c r="S1695" s="52" t="s">
        <v>45</v>
      </c>
    </row>
    <row r="1738" spans="19:19" x14ac:dyDescent="0.4">
      <c r="S1738" s="52" t="s">
        <v>45</v>
      </c>
    </row>
    <row r="1782" spans="19:19" x14ac:dyDescent="0.4">
      <c r="S1782" s="52" t="s">
        <v>46</v>
      </c>
    </row>
    <row r="1820" spans="19:19" x14ac:dyDescent="0.4">
      <c r="S1820" s="52" t="s">
        <v>44</v>
      </c>
    </row>
    <row r="1860" spans="19:19" x14ac:dyDescent="0.4">
      <c r="S1860" s="52" t="s">
        <v>45</v>
      </c>
    </row>
    <row r="1910" spans="19:19" x14ac:dyDescent="0.4">
      <c r="S1910" s="52" t="s">
        <v>45</v>
      </c>
    </row>
    <row r="1948" spans="19:19" x14ac:dyDescent="0.4">
      <c r="S1948" s="52" t="s">
        <v>44</v>
      </c>
    </row>
    <row r="1976" spans="19:19" x14ac:dyDescent="0.4">
      <c r="S1976" s="52" t="s">
        <v>46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SheetLayoutView="100" workbookViewId="0">
      <selection activeCell="A22" sqref="A22:J29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25</v>
      </c>
    </row>
    <row r="2" spans="1:10" x14ac:dyDescent="0.4">
      <c r="A2" s="93" t="s">
        <v>49</v>
      </c>
      <c r="B2" s="94"/>
      <c r="C2" s="94"/>
      <c r="D2" s="94"/>
      <c r="E2" s="94"/>
      <c r="F2" s="94"/>
      <c r="G2" s="94"/>
      <c r="H2" s="94"/>
      <c r="I2" s="94"/>
      <c r="J2" s="94"/>
    </row>
    <row r="3" spans="1:10" x14ac:dyDescent="0.4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x14ac:dyDescent="0.4">
      <c r="A4" s="94"/>
      <c r="B4" s="94"/>
      <c r="C4" s="94"/>
      <c r="D4" s="94"/>
      <c r="E4" s="94"/>
      <c r="F4" s="94"/>
      <c r="G4" s="94"/>
      <c r="H4" s="94"/>
      <c r="I4" s="94"/>
      <c r="J4" s="94"/>
    </row>
    <row r="5" spans="1:10" x14ac:dyDescent="0.4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x14ac:dyDescent="0.4">
      <c r="A6" s="94"/>
      <c r="B6" s="94"/>
      <c r="C6" s="94"/>
      <c r="D6" s="94"/>
      <c r="E6" s="94"/>
      <c r="F6" s="94"/>
      <c r="G6" s="94"/>
      <c r="H6" s="94"/>
      <c r="I6" s="94"/>
      <c r="J6" s="94"/>
    </row>
    <row r="7" spans="1:10" x14ac:dyDescent="0.4">
      <c r="A7" s="94"/>
      <c r="B7" s="94"/>
      <c r="C7" s="94"/>
      <c r="D7" s="94"/>
      <c r="E7" s="94"/>
      <c r="F7" s="94"/>
      <c r="G7" s="94"/>
      <c r="H7" s="94"/>
      <c r="I7" s="94"/>
      <c r="J7" s="94"/>
    </row>
    <row r="8" spans="1:10" x14ac:dyDescent="0.4">
      <c r="A8" s="94"/>
      <c r="B8" s="94"/>
      <c r="C8" s="94"/>
      <c r="D8" s="94"/>
      <c r="E8" s="94"/>
      <c r="F8" s="94"/>
      <c r="G8" s="94"/>
      <c r="H8" s="94"/>
      <c r="I8" s="94"/>
      <c r="J8" s="94"/>
    </row>
    <row r="9" spans="1:10" x14ac:dyDescent="0.4">
      <c r="A9" s="94"/>
      <c r="B9" s="94"/>
      <c r="C9" s="94"/>
      <c r="D9" s="94"/>
      <c r="E9" s="94"/>
      <c r="F9" s="94"/>
      <c r="G9" s="94"/>
      <c r="H9" s="94"/>
      <c r="I9" s="94"/>
      <c r="J9" s="94"/>
    </row>
    <row r="11" spans="1:10" x14ac:dyDescent="0.4">
      <c r="A11" s="52" t="s">
        <v>26</v>
      </c>
    </row>
    <row r="12" spans="1:10" x14ac:dyDescent="0.4">
      <c r="A12" s="95" t="s">
        <v>50</v>
      </c>
      <c r="B12" s="96"/>
      <c r="C12" s="96"/>
      <c r="D12" s="96"/>
      <c r="E12" s="96"/>
      <c r="F12" s="96"/>
      <c r="G12" s="96"/>
      <c r="H12" s="96"/>
      <c r="I12" s="96"/>
      <c r="J12" s="96"/>
    </row>
    <row r="13" spans="1:10" x14ac:dyDescent="0.4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 x14ac:dyDescent="0.4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 x14ac:dyDescent="0.4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 x14ac:dyDescent="0.4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 x14ac:dyDescent="0.4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 x14ac:dyDescent="0.4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 x14ac:dyDescent="0.4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 x14ac:dyDescent="0.4">
      <c r="A21" s="52" t="s">
        <v>27</v>
      </c>
    </row>
    <row r="22" spans="1:10" x14ac:dyDescent="0.4">
      <c r="A22" s="95" t="s">
        <v>51</v>
      </c>
      <c r="B22" s="95"/>
      <c r="C22" s="95"/>
      <c r="D22" s="95"/>
      <c r="E22" s="95"/>
      <c r="F22" s="95"/>
      <c r="G22" s="95"/>
      <c r="H22" s="95"/>
      <c r="I22" s="95"/>
      <c r="J22" s="95"/>
    </row>
    <row r="23" spans="1:10" x14ac:dyDescent="0.4">
      <c r="A23" s="95"/>
      <c r="B23" s="95"/>
      <c r="C23" s="95"/>
      <c r="D23" s="95"/>
      <c r="E23" s="95"/>
      <c r="F23" s="95"/>
      <c r="G23" s="95"/>
      <c r="H23" s="95"/>
      <c r="I23" s="95"/>
      <c r="J23" s="95"/>
    </row>
    <row r="24" spans="1:10" x14ac:dyDescent="0.4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0" x14ac:dyDescent="0.4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0" x14ac:dyDescent="0.4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0" x14ac:dyDescent="0.4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 x14ac:dyDescent="0.4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0" x14ac:dyDescent="0.4">
      <c r="A29" s="95"/>
      <c r="B29" s="95"/>
      <c r="C29" s="95"/>
      <c r="D29" s="95"/>
      <c r="E29" s="95"/>
      <c r="F29" s="95"/>
      <c r="G29" s="95"/>
      <c r="H29" s="95"/>
      <c r="I29" s="95"/>
      <c r="J29" s="9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L10" sqref="L10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 t="s">
        <v>52</v>
      </c>
      <c r="C4" s="37"/>
      <c r="D4" s="38"/>
      <c r="E4" s="37"/>
      <c r="F4" s="38"/>
      <c r="G4" s="37"/>
      <c r="H4" s="38">
        <v>44241</v>
      </c>
    </row>
    <row r="5" spans="1:8" x14ac:dyDescent="0.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masahiko aoki</cp:lastModifiedBy>
  <dcterms:created xsi:type="dcterms:W3CDTF">2020-09-18T03:10:57Z</dcterms:created>
  <dcterms:modified xsi:type="dcterms:W3CDTF">2021-02-13T17:31:33Z</dcterms:modified>
</cp:coreProperties>
</file>