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91a0efc8ced3efb/デスクトップ/"/>
    </mc:Choice>
  </mc:AlternateContent>
  <xr:revisionPtr revIDLastSave="236" documentId="8_{B647FB8A-28BE-4146-BD9A-15FFA874A413}" xr6:coauthVersionLast="46" xr6:coauthVersionMax="46" xr10:uidLastSave="{BEFFB947-5C02-4E32-A560-BDAD79708336}"/>
  <bookViews>
    <workbookView xWindow="2115" yWindow="750" windowWidth="13380" windowHeight="14925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>
    <definedName name="_xlnm._FilterDatabase" localSheetId="0" hidden="1">検証シート!$Q$8:$U$62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<sst xmlns="http://schemas.openxmlformats.org/spreadsheetml/2006/main" count="272" uniqueCount="83">
  <si>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</si>
  <si>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</si>
  <si>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</si>
  <si>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</si>
  <si>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</si>
  <si>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</si>
  <si>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</si>
  <si>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</si>
  <si>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</si>
  <si>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</si>
  <si>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</si>
  <si>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</si>
  <si>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</si>
  <si>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</si>
  <si>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</si>
  <si>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</si>
  <si>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</si>
  <si>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</si>
  <si>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</si>
  <si>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</si>
  <si>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</si>
  <si>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</si>
  <si>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</si>
  <si>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</si>
  <si>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</si>
  <si>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</si>
  <si>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</si>
  <si>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</si>
  <si>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</si>
  <si>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</si>
  <si>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</si>
  <si>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</si>
  <si>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</si>
  <si>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</si>
  <si>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</si>
  <si>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GBPJPY</t>
    <phoneticPr fontId="1"/>
  </si>
  <si>
    <t>1H足</t>
    <rPh sb="2" eb="3">
      <t>アシ</t>
    </rPh>
    <phoneticPr fontId="1"/>
  </si>
  <si>
    <t>3まで到達</t>
    <rPh sb="3" eb="5">
      <t>トウタツ</t>
    </rPh>
    <phoneticPr fontId="1"/>
  </si>
  <si>
    <t>勝ち5まで到達</t>
    <rPh sb="0" eb="1">
      <t>カ</t>
    </rPh>
    <rPh sb="5" eb="7">
      <t>トウタツ</t>
    </rPh>
    <phoneticPr fontId="1"/>
  </si>
  <si>
    <t>勝ち3まで到達</t>
    <rPh sb="0" eb="1">
      <t>カ</t>
    </rPh>
    <rPh sb="5" eb="7">
      <t>トウタツ</t>
    </rPh>
    <phoneticPr fontId="1"/>
  </si>
  <si>
    <t>勝ち3まで</t>
    <rPh sb="0" eb="1">
      <t>カ</t>
    </rPh>
    <phoneticPr fontId="1"/>
  </si>
  <si>
    <t>3まで到達</t>
    <rPh sb="3" eb="5">
      <t>トウタツ</t>
    </rPh>
    <phoneticPr fontId="1"/>
  </si>
  <si>
    <t>負け</t>
    <rPh sb="0" eb="1">
      <t>マ</t>
    </rPh>
    <phoneticPr fontId="1"/>
  </si>
  <si>
    <t>勝ち</t>
    <rPh sb="0" eb="1">
      <t>カ</t>
    </rPh>
    <phoneticPr fontId="1"/>
  </si>
  <si>
    <t>勝ち5まで</t>
    <rPh sb="0" eb="1">
      <t>カ</t>
    </rPh>
    <phoneticPr fontId="1"/>
  </si>
  <si>
    <t>勝ち3まで</t>
    <rPh sb="0" eb="1">
      <t>カ</t>
    </rPh>
    <phoneticPr fontId="1"/>
  </si>
  <si>
    <t>GBPJPY</t>
    <phoneticPr fontId="5"/>
  </si>
  <si>
    <t>3まで到達</t>
    <rPh sb="3" eb="5">
      <t>トウタツ</t>
    </rPh>
    <phoneticPr fontId="1"/>
  </si>
  <si>
    <t>トレンド</t>
    <phoneticPr fontId="1"/>
  </si>
  <si>
    <t>変換点</t>
    <rPh sb="0" eb="2">
      <t>ヘンカン</t>
    </rPh>
    <rPh sb="2" eb="3">
      <t>テン</t>
    </rPh>
    <phoneticPr fontId="1"/>
  </si>
  <si>
    <t>弱</t>
    <rPh sb="0" eb="1">
      <t>ジャク</t>
    </rPh>
    <phoneticPr fontId="1"/>
  </si>
  <si>
    <t>なし</t>
    <phoneticPr fontId="1"/>
  </si>
  <si>
    <t>なし</t>
    <phoneticPr fontId="1"/>
  </si>
  <si>
    <t>強</t>
    <rPh sb="0" eb="1">
      <t>キョウ</t>
    </rPh>
    <phoneticPr fontId="1"/>
  </si>
  <si>
    <t>あり</t>
    <phoneticPr fontId="1"/>
  </si>
  <si>
    <t>あり</t>
    <phoneticPr fontId="1"/>
  </si>
  <si>
    <t>なし</t>
    <phoneticPr fontId="1"/>
  </si>
  <si>
    <t>なし</t>
    <phoneticPr fontId="1"/>
  </si>
  <si>
    <t>強</t>
    <rPh sb="0" eb="1">
      <t>キョウ</t>
    </rPh>
    <phoneticPr fontId="1"/>
  </si>
  <si>
    <t>あり</t>
    <phoneticPr fontId="1"/>
  </si>
  <si>
    <t>あり</t>
    <phoneticPr fontId="1"/>
  </si>
  <si>
    <t>弱</t>
    <rPh sb="0" eb="1">
      <t>ジャク</t>
    </rPh>
    <phoneticPr fontId="1"/>
  </si>
  <si>
    <t>あり</t>
    <phoneticPr fontId="1"/>
  </si>
  <si>
    <t>収束後</t>
    <rPh sb="0" eb="2">
      <t>シュウソク</t>
    </rPh>
    <rPh sb="2" eb="3">
      <t>ゴ</t>
    </rPh>
    <phoneticPr fontId="1"/>
  </si>
  <si>
    <t>弱</t>
    <rPh sb="0" eb="1">
      <t>ジャク</t>
    </rPh>
    <phoneticPr fontId="1"/>
  </si>
  <si>
    <t>強</t>
    <rPh sb="0" eb="1">
      <t>キョウ</t>
    </rPh>
    <phoneticPr fontId="1"/>
  </si>
  <si>
    <t>勝利</t>
    <rPh sb="0" eb="2">
      <t>ショウリ</t>
    </rPh>
    <phoneticPr fontId="1"/>
  </si>
  <si>
    <t>2以上</t>
    <rPh sb="1" eb="3">
      <t>イジョウ</t>
    </rPh>
    <phoneticPr fontId="1"/>
  </si>
  <si>
    <t>〇</t>
    <phoneticPr fontId="1"/>
  </si>
  <si>
    <t>収束あり</t>
    <rPh sb="0" eb="2">
      <t>シュウソク</t>
    </rPh>
    <phoneticPr fontId="1"/>
  </si>
  <si>
    <t>2以上収束あり</t>
    <rPh sb="1" eb="3">
      <t>イジョウ</t>
    </rPh>
    <rPh sb="3" eb="5">
      <t>シュウソク</t>
    </rPh>
    <phoneticPr fontId="1"/>
  </si>
  <si>
    <t>収束なし</t>
    <rPh sb="0" eb="2">
      <t>シュウソク</t>
    </rPh>
    <phoneticPr fontId="1"/>
  </si>
  <si>
    <t>2以上収束なし</t>
    <rPh sb="1" eb="3">
      <t>イジョウ</t>
    </rPh>
    <rPh sb="3" eb="5">
      <t>シュウソク</t>
    </rPh>
    <phoneticPr fontId="1"/>
  </si>
  <si>
    <t>変換点近い</t>
    <rPh sb="0" eb="3">
      <t>ヘンカンテン</t>
    </rPh>
    <rPh sb="3" eb="4">
      <t>チカ</t>
    </rPh>
    <phoneticPr fontId="1"/>
  </si>
  <si>
    <t>トレンド強</t>
    <rPh sb="4" eb="5">
      <t>キョウ</t>
    </rPh>
    <phoneticPr fontId="1"/>
  </si>
  <si>
    <t>トレンド弱</t>
    <rPh sb="4" eb="5">
      <t>ジャク</t>
    </rPh>
    <phoneticPr fontId="1"/>
  </si>
  <si>
    <t>トレンドなし</t>
    <phoneticPr fontId="1"/>
  </si>
  <si>
    <t>トレンド弱収束あり</t>
    <rPh sb="4" eb="5">
      <t>ジャク</t>
    </rPh>
    <rPh sb="5" eb="7">
      <t>シュウソク</t>
    </rPh>
    <phoneticPr fontId="1"/>
  </si>
  <si>
    <t>トレンドなし収束あり</t>
    <rPh sb="6" eb="8">
      <t>シュウソク</t>
    </rPh>
    <phoneticPr fontId="1"/>
  </si>
  <si>
    <t>トレンド強 収束あり</t>
    <rPh sb="4" eb="5">
      <t>キョウ</t>
    </rPh>
    <rPh sb="6" eb="8">
      <t>シュウソク</t>
    </rPh>
    <phoneticPr fontId="1"/>
  </si>
  <si>
    <t>トレンドの強弱と、収束、トレンドの変換などで勝率についてみてみました。収束がある部位では、74%の勝率で、収束がない部位53%より勝率が高かったです。また収束がある部位では約55%で2以上まで伸びる傾向あり、収束がない部位37％と比較して有意に伸びやすい傾向がありました。
トレンドの強弱では、勝率に差があるとは言いにくい傾向がありました。</t>
    <rPh sb="5" eb="7">
      <t>キョウジャク</t>
    </rPh>
    <rPh sb="9" eb="11">
      <t>シュウソク</t>
    </rPh>
    <rPh sb="17" eb="19">
      <t>ヘンカン</t>
    </rPh>
    <rPh sb="22" eb="24">
      <t>ショウリツ</t>
    </rPh>
    <rPh sb="35" eb="37">
      <t>シュウソク</t>
    </rPh>
    <rPh sb="40" eb="42">
      <t>ブイ</t>
    </rPh>
    <rPh sb="49" eb="51">
      <t>ショウリツ</t>
    </rPh>
    <rPh sb="53" eb="55">
      <t>シュウソク</t>
    </rPh>
    <rPh sb="58" eb="60">
      <t>ブイ</t>
    </rPh>
    <rPh sb="65" eb="67">
      <t>ショウリツ</t>
    </rPh>
    <rPh sb="68" eb="69">
      <t>タカ</t>
    </rPh>
    <rPh sb="77" eb="79">
      <t>シュウソク</t>
    </rPh>
    <rPh sb="82" eb="84">
      <t>ブイ</t>
    </rPh>
    <rPh sb="86" eb="87">
      <t>ヤク</t>
    </rPh>
    <rPh sb="92" eb="94">
      <t>イジョウ</t>
    </rPh>
    <rPh sb="96" eb="97">
      <t>ノ</t>
    </rPh>
    <rPh sb="99" eb="101">
      <t>ケイコウ</t>
    </rPh>
    <rPh sb="104" eb="106">
      <t>シュウソク</t>
    </rPh>
    <rPh sb="109" eb="111">
      <t>ブイ</t>
    </rPh>
    <rPh sb="115" eb="117">
      <t>ヒカク</t>
    </rPh>
    <rPh sb="119" eb="121">
      <t>ユウイ</t>
    </rPh>
    <rPh sb="122" eb="123">
      <t>ノ</t>
    </rPh>
    <rPh sb="127" eb="129">
      <t>ケイコウ</t>
    </rPh>
    <rPh sb="142" eb="144">
      <t>キョウジャク</t>
    </rPh>
    <rPh sb="147" eb="149">
      <t>ショウリツ</t>
    </rPh>
    <rPh sb="150" eb="151">
      <t>サ</t>
    </rPh>
    <rPh sb="156" eb="157">
      <t>イ</t>
    </rPh>
    <rPh sb="161" eb="163">
      <t>ケイコウ</t>
    </rPh>
    <phoneticPr fontId="1"/>
  </si>
  <si>
    <t>トレンドの強弱よりは、むしろ、収束のありなしを重視することが勝率につながり、伸びやすい傾向があることがわかりました。あとは、ストップの変更の仕方を検討することで、伸びた部位もとれるのかと考えました。
一通貨にこだわらず、さまざまな通貨で収束がある部位を探すと、トレードチャンスも出てきて、勝率の高いトレードができると思いました。</t>
    <rPh sb="5" eb="7">
      <t>キョウジャク</t>
    </rPh>
    <rPh sb="15" eb="17">
      <t>シュウソク</t>
    </rPh>
    <rPh sb="23" eb="25">
      <t>ジュウシ</t>
    </rPh>
    <rPh sb="30" eb="32">
      <t>ショウリツ</t>
    </rPh>
    <rPh sb="38" eb="39">
      <t>ノ</t>
    </rPh>
    <rPh sb="43" eb="45">
      <t>ケイコウ</t>
    </rPh>
    <rPh sb="67" eb="69">
      <t>ヘンコウ</t>
    </rPh>
    <rPh sb="70" eb="72">
      <t>シカタ</t>
    </rPh>
    <rPh sb="73" eb="75">
      <t>ケントウ</t>
    </rPh>
    <rPh sb="81" eb="82">
      <t>ノ</t>
    </rPh>
    <rPh sb="84" eb="86">
      <t>ブイ</t>
    </rPh>
    <rPh sb="93" eb="94">
      <t>カンガ</t>
    </rPh>
    <phoneticPr fontId="1"/>
  </si>
  <si>
    <t>他の手法も早く検証したいです。</t>
    <rPh sb="0" eb="1">
      <t>ホカ</t>
    </rPh>
    <rPh sb="2" eb="4">
      <t>シュホウ</t>
    </rPh>
    <rPh sb="5" eb="6">
      <t>ハヤ</t>
    </rPh>
    <rPh sb="7" eb="9">
      <t>ケンショウ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</si>
</sst>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4" borderId="9" xfId="0" applyNumberFormat="1" applyFont="1" applyFill="1" applyBorder="1">
      <alignment vertical="center"/>
    </xf>
    <xf numFmtId="0" fontId="12" fillId="0" borderId="9" xfId="0" applyNumberFormat="1" applyFont="1" applyFill="1" applyBorder="1">
      <alignment vertical="center"/>
    </xf>
    <xf numFmtId="0" fontId="12" fillId="0" borderId="5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9" fontId="0" fillId="0" borderId="0" xfId="0" applyNumberFormat="1">
      <alignment vertical="center"/>
    </xf>
    <xf numFmtId="10" fontId="0" fillId="0" borderId="0" xfId="0" applyNumberFormat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14</xdr:col>
      <xdr:colOff>146361</xdr:colOff>
      <xdr:row>37</xdr:row>
      <xdr:rowOff>167044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14</xdr:col>
      <xdr:colOff>146361</xdr:colOff>
      <xdr:row>76</xdr:row>
      <xdr:rowOff>167044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65156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14</xdr:col>
      <xdr:colOff>146361</xdr:colOff>
      <xdr:row>115</xdr:row>
      <xdr:rowOff>167045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930313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14</xdr:col>
      <xdr:colOff>146361</xdr:colOff>
      <xdr:row>154</xdr:row>
      <xdr:rowOff>167044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895469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14</xdr:col>
      <xdr:colOff>146361</xdr:colOff>
      <xdr:row>193</xdr:row>
      <xdr:rowOff>167044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860625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14</xdr:col>
      <xdr:colOff>146361</xdr:colOff>
      <xdr:row>232</xdr:row>
      <xdr:rowOff>167044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25781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14</xdr:col>
      <xdr:colOff>146361</xdr:colOff>
      <xdr:row>271</xdr:row>
      <xdr:rowOff>167045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790938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14</xdr:col>
      <xdr:colOff>146361</xdr:colOff>
      <xdr:row>310</xdr:row>
      <xdr:rowOff>167044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756094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14</xdr:col>
      <xdr:colOff>146361</xdr:colOff>
      <xdr:row>349</xdr:row>
      <xdr:rowOff>167044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721250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14</xdr:col>
      <xdr:colOff>146361</xdr:colOff>
      <xdr:row>388</xdr:row>
      <xdr:rowOff>167044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2686406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14</xdr:col>
      <xdr:colOff>146361</xdr:colOff>
      <xdr:row>427</xdr:row>
      <xdr:rowOff>167045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9651563"/>
          <a:ext cx="8623611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13</xdr:col>
      <xdr:colOff>336687</xdr:colOff>
      <xdr:row>471</xdr:row>
      <xdr:rowOff>112615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6616719"/>
          <a:ext cx="8194812" cy="7613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13</xdr:col>
      <xdr:colOff>336687</xdr:colOff>
      <xdr:row>515</xdr:row>
      <xdr:rowOff>112615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474844"/>
          <a:ext cx="8194812" cy="7613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11</xdr:col>
      <xdr:colOff>97965</xdr:colOff>
      <xdr:row>557</xdr:row>
      <xdr:rowOff>79119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2332969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11</xdr:col>
      <xdr:colOff>97965</xdr:colOff>
      <xdr:row>599</xdr:row>
      <xdr:rowOff>79119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9833906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11</xdr:col>
      <xdr:colOff>97965</xdr:colOff>
      <xdr:row>641</xdr:row>
      <xdr:rowOff>79119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7334844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11</xdr:col>
      <xdr:colOff>97965</xdr:colOff>
      <xdr:row>683</xdr:row>
      <xdr:rowOff>79119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4835781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97965</xdr:colOff>
      <xdr:row>725</xdr:row>
      <xdr:rowOff>79119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2336719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11</xdr:col>
      <xdr:colOff>97965</xdr:colOff>
      <xdr:row>767</xdr:row>
      <xdr:rowOff>79119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29837656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11</xdr:col>
      <xdr:colOff>97965</xdr:colOff>
      <xdr:row>809</xdr:row>
      <xdr:rowOff>79119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7338594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11</xdr:col>
      <xdr:colOff>97965</xdr:colOff>
      <xdr:row>851</xdr:row>
      <xdr:rowOff>79119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44839531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11</xdr:col>
      <xdr:colOff>97965</xdr:colOff>
      <xdr:row>893</xdr:row>
      <xdr:rowOff>79119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2340469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0</xdr:rowOff>
    </xdr:from>
    <xdr:to>
      <xdr:col>11</xdr:col>
      <xdr:colOff>279014</xdr:colOff>
      <xdr:row>933</xdr:row>
      <xdr:rowOff>150441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9841406"/>
          <a:ext cx="6898889" cy="6937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11</xdr:col>
      <xdr:colOff>279014</xdr:colOff>
      <xdr:row>973</xdr:row>
      <xdr:rowOff>150441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66985156"/>
          <a:ext cx="6898889" cy="6937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11</xdr:col>
      <xdr:colOff>97965</xdr:colOff>
      <xdr:row>1015</xdr:row>
      <xdr:rowOff>79119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74128906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11</xdr:col>
      <xdr:colOff>97965</xdr:colOff>
      <xdr:row>1057</xdr:row>
      <xdr:rowOff>79119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81629844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11</xdr:col>
      <xdr:colOff>97965</xdr:colOff>
      <xdr:row>1099</xdr:row>
      <xdr:rowOff>79119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89130781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11</xdr:col>
      <xdr:colOff>97965</xdr:colOff>
      <xdr:row>1141</xdr:row>
      <xdr:rowOff>79119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96631719"/>
          <a:ext cx="671784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12</xdr:col>
      <xdr:colOff>155389</xdr:colOff>
      <xdr:row>1183</xdr:row>
      <xdr:rowOff>79119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04132656"/>
          <a:ext cx="7394389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12</xdr:col>
      <xdr:colOff>155389</xdr:colOff>
      <xdr:row>1225</xdr:row>
      <xdr:rowOff>79119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11633594"/>
          <a:ext cx="7394389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12</xdr:col>
      <xdr:colOff>155389</xdr:colOff>
      <xdr:row>1267</xdr:row>
      <xdr:rowOff>79119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19134531"/>
          <a:ext cx="7394389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12</xdr:col>
      <xdr:colOff>155389</xdr:colOff>
      <xdr:row>1309</xdr:row>
      <xdr:rowOff>79119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26635469"/>
          <a:ext cx="7394389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1311</xdr:row>
      <xdr:rowOff>0</xdr:rowOff>
    </xdr:from>
    <xdr:to>
      <xdr:col>12</xdr:col>
      <xdr:colOff>345966</xdr:colOff>
      <xdr:row>1351</xdr:row>
      <xdr:rowOff>79119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34136406"/>
          <a:ext cx="758496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12</xdr:col>
      <xdr:colOff>345966</xdr:colOff>
      <xdr:row>1393</xdr:row>
      <xdr:rowOff>79119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241637344"/>
          <a:ext cx="758496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12</xdr:col>
      <xdr:colOff>345966</xdr:colOff>
      <xdr:row>1435</xdr:row>
      <xdr:rowOff>79119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49138281"/>
          <a:ext cx="758496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0</xdr:rowOff>
    </xdr:from>
    <xdr:to>
      <xdr:col>12</xdr:col>
      <xdr:colOff>345966</xdr:colOff>
      <xdr:row>1477</xdr:row>
      <xdr:rowOff>79119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56639219"/>
          <a:ext cx="758496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1479</xdr:row>
      <xdr:rowOff>0</xdr:rowOff>
    </xdr:from>
    <xdr:to>
      <xdr:col>12</xdr:col>
      <xdr:colOff>345966</xdr:colOff>
      <xdr:row>1519</xdr:row>
      <xdr:rowOff>79119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64140156"/>
          <a:ext cx="758496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1561</xdr:row>
      <xdr:rowOff>0</xdr:rowOff>
    </xdr:from>
    <xdr:to>
      <xdr:col>12</xdr:col>
      <xdr:colOff>155389</xdr:colOff>
      <xdr:row>1599</xdr:row>
      <xdr:rowOff>26567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C8CB1119-BDB2-4563-AC81-DEC5470B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7878484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1601</xdr:row>
      <xdr:rowOff>0</xdr:rowOff>
    </xdr:from>
    <xdr:to>
      <xdr:col>12</xdr:col>
      <xdr:colOff>155389</xdr:colOff>
      <xdr:row>1639</xdr:row>
      <xdr:rowOff>26567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5D0E9AB7-F8C6-46C5-AB24-5E4F5EDF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8592859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1641</xdr:row>
      <xdr:rowOff>0</xdr:rowOff>
    </xdr:from>
    <xdr:to>
      <xdr:col>15</xdr:col>
      <xdr:colOff>270486</xdr:colOff>
      <xdr:row>1679</xdr:row>
      <xdr:rowOff>26567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6C08D0FB-7054-443C-A6F5-D60A8FEBB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93072344"/>
          <a:ext cx="9366861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1681</xdr:row>
      <xdr:rowOff>0</xdr:rowOff>
    </xdr:from>
    <xdr:to>
      <xdr:col>12</xdr:col>
      <xdr:colOff>155389</xdr:colOff>
      <xdr:row>1719</xdr:row>
      <xdr:rowOff>26567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D4214785-5C47-4A8D-9091-FF9288A2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0021609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1721</xdr:row>
      <xdr:rowOff>0</xdr:rowOff>
    </xdr:from>
    <xdr:to>
      <xdr:col>12</xdr:col>
      <xdr:colOff>155389</xdr:colOff>
      <xdr:row>1759</xdr:row>
      <xdr:rowOff>26567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FAFFA1B5-434B-42B2-8B07-ED49BFC0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30735984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1800</xdr:row>
      <xdr:rowOff>154782</xdr:rowOff>
    </xdr:from>
    <xdr:to>
      <xdr:col>12</xdr:col>
      <xdr:colOff>191108</xdr:colOff>
      <xdr:row>1839</xdr:row>
      <xdr:rowOff>2755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98E0CE66-4B1E-4CE5-9C5D-1412547A7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5719" y="321623532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1761</xdr:row>
      <xdr:rowOff>0</xdr:rowOff>
    </xdr:from>
    <xdr:to>
      <xdr:col>12</xdr:col>
      <xdr:colOff>155389</xdr:colOff>
      <xdr:row>1799</xdr:row>
      <xdr:rowOff>26567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BF930A1A-9215-4233-824E-C5E6C855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1450359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1841</xdr:row>
      <xdr:rowOff>0</xdr:rowOff>
    </xdr:from>
    <xdr:to>
      <xdr:col>12</xdr:col>
      <xdr:colOff>155389</xdr:colOff>
      <xdr:row>1879</xdr:row>
      <xdr:rowOff>26567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7D6C2510-757E-49D8-9E8B-01BB7353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2879109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1881</xdr:row>
      <xdr:rowOff>0</xdr:rowOff>
    </xdr:from>
    <xdr:to>
      <xdr:col>12</xdr:col>
      <xdr:colOff>155389</xdr:colOff>
      <xdr:row>1919</xdr:row>
      <xdr:rowOff>26567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9C4C4074-D3B9-4D40-A0A2-8E8192B3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3593484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1921</xdr:row>
      <xdr:rowOff>0</xdr:rowOff>
    </xdr:from>
    <xdr:to>
      <xdr:col>12</xdr:col>
      <xdr:colOff>155389</xdr:colOff>
      <xdr:row>1959</xdr:row>
      <xdr:rowOff>26567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3B755496-C24C-495E-8906-7E72C2AC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34307859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1961</xdr:row>
      <xdr:rowOff>0</xdr:rowOff>
    </xdr:from>
    <xdr:to>
      <xdr:col>12</xdr:col>
      <xdr:colOff>155389</xdr:colOff>
      <xdr:row>1999</xdr:row>
      <xdr:rowOff>26567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12A7A16-4707-4A66-AAE1-2C0F42EF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50222344"/>
          <a:ext cx="7394389" cy="681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1521</xdr:row>
      <xdr:rowOff>0</xdr:rowOff>
    </xdr:from>
    <xdr:to>
      <xdr:col>12</xdr:col>
      <xdr:colOff>155389</xdr:colOff>
      <xdr:row>1559</xdr:row>
      <xdr:rowOff>26567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3E4EA2FF-CE6F-410A-81EE-D21859DB8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271641094"/>
          <a:ext cx="7394389" cy="6813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U76"/>
  <sheetViews>
    <sheetView zoomScaleNormal="100" workbookViewId="0">
      <pane xSplit="1" ySplit="8" topLeftCell="K53" activePane="bottomRight" state="frozen"/>
      <selection pane="topRight" activeCell="B1" sqref="B1"/>
      <selection pane="bottomLeft" activeCell="A9" sqref="A9"/>
      <selection pane="bottomRight" activeCell="U74" sqref="U74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7" max="17" width="14.125" customWidth="1"/>
  </cols>
  <sheetData>
    <row r="1" spans="1:21" x14ac:dyDescent="0.4">
      <c r="A1" s="1" t="s">
        <v>7</v>
      </c>
      <c r="C1" t="s">
        <v>35</v>
      </c>
    </row>
    <row r="2" spans="1:21" x14ac:dyDescent="0.4">
      <c r="A2" s="1" t="s">
        <v>8</v>
      </c>
      <c r="C2" t="s">
        <v>36</v>
      </c>
    </row>
    <row r="3" spans="1:21" x14ac:dyDescent="0.4">
      <c r="A3" s="1" t="s">
        <v>10</v>
      </c>
      <c r="C3" s="29">
        <v>100000</v>
      </c>
    </row>
    <row r="4" spans="1:21" x14ac:dyDescent="0.4">
      <c r="A4" s="1" t="s">
        <v>11</v>
      </c>
      <c r="C4" s="29" t="s">
        <v>13</v>
      </c>
    </row>
    <row r="5" spans="1:21" ht="19.5" thickBot="1" x14ac:dyDescent="0.45">
      <c r="A5" s="1" t="s">
        <v>12</v>
      </c>
      <c r="C5" s="29" t="s">
        <v>33</v>
      </c>
    </row>
    <row r="6" spans="1:21" ht="19.5" thickBot="1" x14ac:dyDescent="0.4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7" t="s">
        <v>3</v>
      </c>
      <c r="H6" s="88"/>
      <c r="I6" s="94"/>
      <c r="J6" s="87" t="s">
        <v>22</v>
      </c>
      <c r="K6" s="88"/>
      <c r="L6" s="94"/>
      <c r="M6" s="87" t="s">
        <v>23</v>
      </c>
      <c r="N6" s="88"/>
      <c r="O6" s="94"/>
    </row>
    <row r="7" spans="1:21" ht="19.5" thickBot="1" x14ac:dyDescent="0.45">
      <c r="A7" s="27"/>
      <c r="B7" s="27" t="s">
        <v>2</v>
      </c>
      <c r="C7" s="63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21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1" t="s">
        <v>22</v>
      </c>
      <c r="K8" s="92"/>
      <c r="L8" s="93"/>
      <c r="M8" s="91"/>
      <c r="N8" s="92"/>
      <c r="O8" s="93"/>
      <c r="Q8" t="s">
        <v>48</v>
      </c>
      <c r="R8" t="s">
        <v>63</v>
      </c>
      <c r="S8" t="s">
        <v>49</v>
      </c>
      <c r="T8" t="s">
        <v>66</v>
      </c>
      <c r="U8" t="s">
        <v>67</v>
      </c>
    </row>
    <row r="9" spans="1:21" hidden="1" x14ac:dyDescent="0.4">
      <c r="A9" s="9">
        <v>51</v>
      </c>
      <c r="B9" s="23">
        <v>44005</v>
      </c>
      <c r="C9" s="50">
        <v>1</v>
      </c>
      <c r="D9" s="54">
        <v>-1</v>
      </c>
      <c r="E9" s="55">
        <v>-1</v>
      </c>
      <c r="F9" s="85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 t="s">
        <v>50</v>
      </c>
      <c r="R9" s="40" t="s">
        <v>51</v>
      </c>
    </row>
    <row r="10" spans="1:21" hidden="1" x14ac:dyDescent="0.4">
      <c r="A10" s="9">
        <v>52</v>
      </c>
      <c r="B10" s="5">
        <v>44011</v>
      </c>
      <c r="C10" s="47">
        <v>2</v>
      </c>
      <c r="D10" s="56">
        <v>-1</v>
      </c>
      <c r="E10" s="57">
        <v>-1</v>
      </c>
      <c r="F10" s="84">
        <v>-1</v>
      </c>
      <c r="G10" s="22">
        <f t="shared" ref="G10:G42" si="2">IF(D10="","",G9+M10)</f>
        <v>94090</v>
      </c>
      <c r="H10" s="22">
        <f t="shared" ref="H10:H42" si="3">IF(E10="","",H9+N10)</f>
        <v>94090</v>
      </c>
      <c r="I10" s="22">
        <f t="shared" ref="I10:I42" si="4">IF(F10="","",I9+O10)</f>
        <v>94090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-2910</v>
      </c>
      <c r="N10" s="45">
        <f t="shared" ref="N10:N12" si="9">IF(E10="","",K10*E10)</f>
        <v>-2910</v>
      </c>
      <c r="O10" s="46">
        <f t="shared" ref="O10:O12" si="10">IF(F10="","",L10*F10)</f>
        <v>-2910</v>
      </c>
      <c r="P10" s="40"/>
      <c r="Q10" s="40" t="s">
        <v>53</v>
      </c>
      <c r="R10" s="40" t="s">
        <v>52</v>
      </c>
    </row>
    <row r="11" spans="1:21" hidden="1" x14ac:dyDescent="0.4">
      <c r="A11" s="9">
        <v>53</v>
      </c>
      <c r="B11" s="5">
        <v>44026</v>
      </c>
      <c r="C11" s="47">
        <v>2</v>
      </c>
      <c r="D11" s="56">
        <v>1.27</v>
      </c>
      <c r="E11" s="57">
        <v>1.5</v>
      </c>
      <c r="F11" s="84">
        <v>2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2822.7</v>
      </c>
      <c r="K11" s="45">
        <f t="shared" si="6"/>
        <v>2822.7</v>
      </c>
      <c r="L11" s="46">
        <f t="shared" si="7"/>
        <v>2822.7</v>
      </c>
      <c r="M11" s="44">
        <f t="shared" si="8"/>
        <v>3584.8289999999997</v>
      </c>
      <c r="N11" s="45">
        <f t="shared" si="9"/>
        <v>4234.0499999999993</v>
      </c>
      <c r="O11" s="46">
        <f t="shared" si="10"/>
        <v>5645.4</v>
      </c>
      <c r="P11" s="40"/>
      <c r="Q11" s="40" t="s">
        <v>50</v>
      </c>
      <c r="R11" s="40" t="s">
        <v>52</v>
      </c>
      <c r="T11" t="s">
        <v>68</v>
      </c>
      <c r="U11" s="86" t="s">
        <v>68</v>
      </c>
    </row>
    <row r="12" spans="1:21" hidden="1" x14ac:dyDescent="0.4">
      <c r="A12" s="9">
        <v>54</v>
      </c>
      <c r="B12" s="5">
        <v>44033</v>
      </c>
      <c r="C12" s="47">
        <v>1</v>
      </c>
      <c r="D12" s="56">
        <v>1.27</v>
      </c>
      <c r="E12" s="57">
        <v>1.5</v>
      </c>
      <c r="F12" s="83">
        <v>2</v>
      </c>
      <c r="G12" s="22">
        <f t="shared" si="2"/>
        <v>101396.23998489999</v>
      </c>
      <c r="H12" s="22">
        <f t="shared" si="3"/>
        <v>102748.63225000001</v>
      </c>
      <c r="I12" s="22">
        <f t="shared" si="4"/>
        <v>105719.52399999999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3721.4109849000001</v>
      </c>
      <c r="N12" s="45">
        <f t="shared" si="9"/>
        <v>4424.5822500000004</v>
      </c>
      <c r="O12" s="46">
        <f t="shared" si="10"/>
        <v>5984.1239999999998</v>
      </c>
      <c r="P12" s="40"/>
      <c r="Q12" s="40" t="s">
        <v>53</v>
      </c>
      <c r="R12" s="40" t="s">
        <v>54</v>
      </c>
      <c r="T12" t="s">
        <v>68</v>
      </c>
      <c r="U12" s="86" t="s">
        <v>68</v>
      </c>
    </row>
    <row r="13" spans="1:21" x14ac:dyDescent="0.4">
      <c r="A13" s="9">
        <v>55</v>
      </c>
      <c r="B13" s="5">
        <v>44034</v>
      </c>
      <c r="C13" s="47">
        <v>2</v>
      </c>
      <c r="D13" s="56">
        <v>1.27</v>
      </c>
      <c r="E13" s="57">
        <v>1.5</v>
      </c>
      <c r="F13" s="83">
        <v>2</v>
      </c>
      <c r="G13" s="22">
        <f t="shared" si="2"/>
        <v>105259.43672832468</v>
      </c>
      <c r="H13" s="22">
        <f t="shared" si="3"/>
        <v>107372.32070125001</v>
      </c>
      <c r="I13" s="22">
        <f t="shared" si="4"/>
        <v>112062.69544</v>
      </c>
      <c r="J13" s="44">
        <f t="shared" ref="J13:J58" si="11">IF(G12="","",G12*0.03)</f>
        <v>3041.8871995469995</v>
      </c>
      <c r="K13" s="45">
        <f t="shared" ref="K13:K58" si="12">IF(H12="","",H12*0.03)</f>
        <v>3082.4589675000002</v>
      </c>
      <c r="L13" s="46">
        <f t="shared" ref="L13:L58" si="13">IF(I12="","",I12*0.03)</f>
        <v>3171.5857199999996</v>
      </c>
      <c r="M13" s="44">
        <f t="shared" ref="M13:M58" si="14">IF(D13="","",J13*D13)</f>
        <v>3863.1967434246894</v>
      </c>
      <c r="N13" s="45">
        <f t="shared" ref="N13:N58" si="15">IF(E13="","",K13*E13)</f>
        <v>4623.6884512500001</v>
      </c>
      <c r="O13" s="46">
        <f t="shared" ref="O13:O58" si="16">IF(F13="","",L13*F13)</f>
        <v>6343.1714399999992</v>
      </c>
      <c r="P13" s="40" t="s">
        <v>37</v>
      </c>
      <c r="Q13" s="40" t="s">
        <v>52</v>
      </c>
      <c r="R13" s="40" t="s">
        <v>54</v>
      </c>
      <c r="S13" s="86" t="s">
        <v>54</v>
      </c>
      <c r="T13" s="86" t="s">
        <v>68</v>
      </c>
      <c r="U13" s="86" t="s">
        <v>68</v>
      </c>
    </row>
    <row r="14" spans="1:21" hidden="1" x14ac:dyDescent="0.4">
      <c r="A14" s="9">
        <v>56</v>
      </c>
      <c r="B14" s="5">
        <v>44036</v>
      </c>
      <c r="C14" s="47">
        <v>2</v>
      </c>
      <c r="D14" s="56">
        <v>1.27</v>
      </c>
      <c r="E14" s="57">
        <v>1.5</v>
      </c>
      <c r="F14" s="83">
        <v>2</v>
      </c>
      <c r="G14" s="22">
        <f t="shared" si="2"/>
        <v>109269.82126767385</v>
      </c>
      <c r="H14" s="22">
        <f t="shared" si="3"/>
        <v>112204.07513280626</v>
      </c>
      <c r="I14" s="22">
        <f t="shared" si="4"/>
        <v>118786.4571664</v>
      </c>
      <c r="J14" s="44">
        <f t="shared" si="11"/>
        <v>3157.7831018497404</v>
      </c>
      <c r="K14" s="45">
        <f t="shared" si="12"/>
        <v>3221.1696210374998</v>
      </c>
      <c r="L14" s="46">
        <f t="shared" si="13"/>
        <v>3361.8808631999996</v>
      </c>
      <c r="M14" s="44">
        <f t="shared" si="14"/>
        <v>4010.3845393491706</v>
      </c>
      <c r="N14" s="45">
        <f t="shared" si="15"/>
        <v>4831.75443155625</v>
      </c>
      <c r="O14" s="46">
        <f t="shared" si="16"/>
        <v>6723.7617263999991</v>
      </c>
      <c r="P14" s="40" t="s">
        <v>37</v>
      </c>
      <c r="Q14" s="40" t="s">
        <v>50</v>
      </c>
      <c r="R14" s="40" t="s">
        <v>54</v>
      </c>
      <c r="T14" s="86" t="s">
        <v>68</v>
      </c>
      <c r="U14" s="86" t="s">
        <v>68</v>
      </c>
    </row>
    <row r="15" spans="1:21" hidden="1" x14ac:dyDescent="0.4">
      <c r="A15" s="9">
        <v>57</v>
      </c>
      <c r="B15" s="5">
        <v>44036</v>
      </c>
      <c r="C15" s="47">
        <v>2</v>
      </c>
      <c r="D15" s="56">
        <v>1.27</v>
      </c>
      <c r="E15" s="57">
        <v>1.5</v>
      </c>
      <c r="F15" s="58">
        <v>-1</v>
      </c>
      <c r="G15" s="22">
        <f t="shared" si="2"/>
        <v>113433.00145797222</v>
      </c>
      <c r="H15" s="22">
        <f t="shared" si="3"/>
        <v>117253.25851378254</v>
      </c>
      <c r="I15" s="22">
        <f t="shared" si="4"/>
        <v>115222.86345140799</v>
      </c>
      <c r="J15" s="44">
        <f t="shared" si="11"/>
        <v>3278.0946380302153</v>
      </c>
      <c r="K15" s="45">
        <f t="shared" si="12"/>
        <v>3366.1222539841879</v>
      </c>
      <c r="L15" s="46">
        <f t="shared" si="13"/>
        <v>3563.5937149919996</v>
      </c>
      <c r="M15" s="44">
        <f t="shared" si="14"/>
        <v>4163.1801902983734</v>
      </c>
      <c r="N15" s="45">
        <f t="shared" si="15"/>
        <v>5049.183380976282</v>
      </c>
      <c r="O15" s="46">
        <f t="shared" si="16"/>
        <v>-3563.5937149919996</v>
      </c>
      <c r="P15" s="40"/>
      <c r="Q15" s="40" t="s">
        <v>50</v>
      </c>
      <c r="R15" s="40" t="s">
        <v>52</v>
      </c>
      <c r="T15" s="86" t="s">
        <v>68</v>
      </c>
    </row>
    <row r="16" spans="1:21" hidden="1" x14ac:dyDescent="0.4">
      <c r="A16" s="9">
        <v>58</v>
      </c>
      <c r="B16" s="5">
        <v>44039</v>
      </c>
      <c r="C16" s="47">
        <v>1</v>
      </c>
      <c r="D16" s="56">
        <v>-1</v>
      </c>
      <c r="E16" s="59">
        <v>-1</v>
      </c>
      <c r="F16" s="58">
        <v>-1</v>
      </c>
      <c r="G16" s="22">
        <f t="shared" si="2"/>
        <v>110030.01141423306</v>
      </c>
      <c r="H16" s="22">
        <f t="shared" si="3"/>
        <v>113735.66075836906</v>
      </c>
      <c r="I16" s="22">
        <f t="shared" si="4"/>
        <v>111766.17754786575</v>
      </c>
      <c r="J16" s="44">
        <f t="shared" si="11"/>
        <v>3402.9900437391666</v>
      </c>
      <c r="K16" s="45">
        <f t="shared" si="12"/>
        <v>3517.5977554134761</v>
      </c>
      <c r="L16" s="46">
        <f t="shared" si="13"/>
        <v>3456.6859035422394</v>
      </c>
      <c r="M16" s="44">
        <f t="shared" si="14"/>
        <v>-3402.9900437391666</v>
      </c>
      <c r="N16" s="45">
        <f t="shared" si="15"/>
        <v>-3517.5977554134761</v>
      </c>
      <c r="O16" s="46">
        <f t="shared" si="16"/>
        <v>-3456.6859035422394</v>
      </c>
      <c r="P16" s="40"/>
      <c r="Q16" s="40" t="s">
        <v>52</v>
      </c>
      <c r="R16" s="40" t="s">
        <v>52</v>
      </c>
      <c r="S16" t="s">
        <v>54</v>
      </c>
    </row>
    <row r="17" spans="1:21" hidden="1" x14ac:dyDescent="0.4">
      <c r="A17" s="9">
        <v>59</v>
      </c>
      <c r="B17" s="5">
        <v>44040</v>
      </c>
      <c r="C17" s="47">
        <v>1</v>
      </c>
      <c r="D17" s="56">
        <v>-1</v>
      </c>
      <c r="E17" s="59">
        <v>-1</v>
      </c>
      <c r="F17" s="58">
        <v>-1</v>
      </c>
      <c r="G17" s="22">
        <f t="shared" si="2"/>
        <v>106729.11107180607</v>
      </c>
      <c r="H17" s="22">
        <f t="shared" si="3"/>
        <v>110323.59093561799</v>
      </c>
      <c r="I17" s="22">
        <f t="shared" si="4"/>
        <v>108413.19222142978</v>
      </c>
      <c r="J17" s="44">
        <f t="shared" si="11"/>
        <v>3300.9003424269918</v>
      </c>
      <c r="K17" s="45">
        <f t="shared" si="12"/>
        <v>3412.0698227510716</v>
      </c>
      <c r="L17" s="46">
        <f t="shared" si="13"/>
        <v>3352.9853264359722</v>
      </c>
      <c r="M17" s="44">
        <f t="shared" si="14"/>
        <v>-3300.9003424269918</v>
      </c>
      <c r="N17" s="45">
        <f t="shared" si="15"/>
        <v>-3412.0698227510716</v>
      </c>
      <c r="O17" s="46">
        <f t="shared" si="16"/>
        <v>-3352.9853264359722</v>
      </c>
      <c r="P17" s="40"/>
      <c r="Q17" s="40" t="s">
        <v>52</v>
      </c>
      <c r="R17" s="40" t="s">
        <v>52</v>
      </c>
      <c r="S17" t="s">
        <v>55</v>
      </c>
    </row>
    <row r="18" spans="1:21" hidden="1" x14ac:dyDescent="0.4">
      <c r="A18" s="9">
        <v>60</v>
      </c>
      <c r="B18" s="5">
        <v>44043</v>
      </c>
      <c r="C18" s="47">
        <v>1</v>
      </c>
      <c r="D18" s="56">
        <v>-1</v>
      </c>
      <c r="E18" s="57">
        <v>-1</v>
      </c>
      <c r="F18" s="58">
        <v>-1</v>
      </c>
      <c r="G18" s="22">
        <f t="shared" si="2"/>
        <v>103527.23773965189</v>
      </c>
      <c r="H18" s="22">
        <f t="shared" si="3"/>
        <v>107013.88320754946</v>
      </c>
      <c r="I18" s="22">
        <f t="shared" si="4"/>
        <v>105160.79645478689</v>
      </c>
      <c r="J18" s="44">
        <f t="shared" si="11"/>
        <v>3201.8733321541818</v>
      </c>
      <c r="K18" s="45">
        <f t="shared" si="12"/>
        <v>3309.7077280685394</v>
      </c>
      <c r="L18" s="46">
        <f t="shared" si="13"/>
        <v>3252.3957666428932</v>
      </c>
      <c r="M18" s="44">
        <f t="shared" si="14"/>
        <v>-3201.8733321541818</v>
      </c>
      <c r="N18" s="45">
        <f t="shared" si="15"/>
        <v>-3309.7077280685394</v>
      </c>
      <c r="O18" s="46">
        <f t="shared" si="16"/>
        <v>-3252.3957666428932</v>
      </c>
      <c r="P18" s="40"/>
      <c r="Q18" s="40" t="s">
        <v>50</v>
      </c>
      <c r="R18" s="40" t="s">
        <v>52</v>
      </c>
    </row>
    <row r="19" spans="1:21" x14ac:dyDescent="0.4">
      <c r="A19" s="9">
        <v>61</v>
      </c>
      <c r="B19" s="5">
        <v>44048</v>
      </c>
      <c r="C19" s="47">
        <v>1</v>
      </c>
      <c r="D19" s="56">
        <v>1.27</v>
      </c>
      <c r="E19" s="57">
        <v>1.5</v>
      </c>
      <c r="F19" s="58">
        <v>-1</v>
      </c>
      <c r="G19" s="22">
        <f t="shared" si="2"/>
        <v>107471.62549753263</v>
      </c>
      <c r="H19" s="22">
        <f t="shared" si="3"/>
        <v>111829.50795188919</v>
      </c>
      <c r="I19" s="22">
        <f t="shared" si="4"/>
        <v>102005.97256114328</v>
      </c>
      <c r="J19" s="44">
        <f t="shared" si="11"/>
        <v>3105.8171321895566</v>
      </c>
      <c r="K19" s="45">
        <f t="shared" si="12"/>
        <v>3210.4164962264836</v>
      </c>
      <c r="L19" s="46">
        <f t="shared" si="13"/>
        <v>3154.8238936436064</v>
      </c>
      <c r="M19" s="44">
        <f t="shared" si="14"/>
        <v>3944.3877578807369</v>
      </c>
      <c r="N19" s="45">
        <f t="shared" si="15"/>
        <v>4815.6247443397251</v>
      </c>
      <c r="O19" s="46">
        <f t="shared" si="16"/>
        <v>-3154.8238936436064</v>
      </c>
      <c r="P19" s="40"/>
      <c r="Q19" s="40" t="s">
        <v>52</v>
      </c>
      <c r="R19" s="40" t="s">
        <v>54</v>
      </c>
      <c r="S19" t="s">
        <v>54</v>
      </c>
      <c r="T19" s="86" t="s">
        <v>68</v>
      </c>
    </row>
    <row r="20" spans="1:21" x14ac:dyDescent="0.4">
      <c r="A20" s="9">
        <v>62</v>
      </c>
      <c r="B20" s="5">
        <v>44053</v>
      </c>
      <c r="C20" s="47">
        <v>1</v>
      </c>
      <c r="D20" s="56">
        <v>1.27</v>
      </c>
      <c r="E20" s="57">
        <v>1.5</v>
      </c>
      <c r="F20" s="83">
        <v>2</v>
      </c>
      <c r="G20" s="22">
        <f t="shared" si="2"/>
        <v>111566.29442898862</v>
      </c>
      <c r="H20" s="22">
        <f t="shared" si="3"/>
        <v>116861.8358097242</v>
      </c>
      <c r="I20" s="22">
        <f t="shared" si="4"/>
        <v>108126.33091481187</v>
      </c>
      <c r="J20" s="44">
        <f t="shared" si="11"/>
        <v>3224.1487649259789</v>
      </c>
      <c r="K20" s="45">
        <f t="shared" si="12"/>
        <v>3354.8852385566756</v>
      </c>
      <c r="L20" s="46">
        <f t="shared" si="13"/>
        <v>3060.1791768342982</v>
      </c>
      <c r="M20" s="44">
        <f t="shared" si="14"/>
        <v>4094.6689314559931</v>
      </c>
      <c r="N20" s="45">
        <f t="shared" si="15"/>
        <v>5032.3278578350137</v>
      </c>
      <c r="O20" s="46">
        <f t="shared" si="16"/>
        <v>6120.3583536685965</v>
      </c>
      <c r="P20" s="40"/>
      <c r="Q20" s="40" t="s">
        <v>56</v>
      </c>
      <c r="R20" s="40" t="s">
        <v>54</v>
      </c>
      <c r="S20" t="s">
        <v>54</v>
      </c>
      <c r="T20" s="86" t="s">
        <v>68</v>
      </c>
      <c r="U20" s="86" t="s">
        <v>68</v>
      </c>
    </row>
    <row r="21" spans="1:21" hidden="1" x14ac:dyDescent="0.4">
      <c r="A21" s="9">
        <v>63</v>
      </c>
      <c r="B21" s="5">
        <v>44054</v>
      </c>
      <c r="C21" s="47">
        <v>1</v>
      </c>
      <c r="D21" s="56">
        <v>1.27</v>
      </c>
      <c r="E21" s="57">
        <v>1.5</v>
      </c>
      <c r="F21" s="83">
        <v>2</v>
      </c>
      <c r="G21" s="22">
        <f t="shared" si="2"/>
        <v>115816.97024673309</v>
      </c>
      <c r="H21" s="22">
        <f t="shared" si="3"/>
        <v>122120.61842116179</v>
      </c>
      <c r="I21" s="22">
        <f t="shared" si="4"/>
        <v>114613.91076970058</v>
      </c>
      <c r="J21" s="44">
        <f t="shared" si="11"/>
        <v>3346.9888328696584</v>
      </c>
      <c r="K21" s="45">
        <f t="shared" si="12"/>
        <v>3505.8550742917259</v>
      </c>
      <c r="L21" s="46">
        <f t="shared" si="13"/>
        <v>3243.7899274443562</v>
      </c>
      <c r="M21" s="44">
        <f t="shared" si="14"/>
        <v>4250.6758177444663</v>
      </c>
      <c r="N21" s="45">
        <f t="shared" si="15"/>
        <v>5258.7826114375894</v>
      </c>
      <c r="O21" s="46">
        <f t="shared" si="16"/>
        <v>6487.5798548887124</v>
      </c>
      <c r="P21" s="40" t="s">
        <v>37</v>
      </c>
      <c r="Q21" s="40" t="s">
        <v>50</v>
      </c>
      <c r="R21" s="40" t="s">
        <v>57</v>
      </c>
      <c r="T21" s="86" t="s">
        <v>68</v>
      </c>
      <c r="U21" s="86" t="s">
        <v>68</v>
      </c>
    </row>
    <row r="22" spans="1:21" hidden="1" x14ac:dyDescent="0.4">
      <c r="A22" s="9">
        <v>64</v>
      </c>
      <c r="B22" s="5">
        <v>44061</v>
      </c>
      <c r="C22" s="47">
        <v>1</v>
      </c>
      <c r="D22" s="56">
        <v>-1</v>
      </c>
      <c r="E22" s="57">
        <v>-1</v>
      </c>
      <c r="F22" s="84">
        <v>-1</v>
      </c>
      <c r="G22" s="22">
        <f t="shared" si="2"/>
        <v>112342.46113933111</v>
      </c>
      <c r="H22" s="22">
        <f t="shared" si="3"/>
        <v>118456.99986852694</v>
      </c>
      <c r="I22" s="22">
        <f t="shared" si="4"/>
        <v>111175.49344660956</v>
      </c>
      <c r="J22" s="44">
        <f t="shared" si="11"/>
        <v>3474.5091074019929</v>
      </c>
      <c r="K22" s="45">
        <f t="shared" si="12"/>
        <v>3663.6185526348536</v>
      </c>
      <c r="L22" s="46">
        <f t="shared" si="13"/>
        <v>3438.4173230910174</v>
      </c>
      <c r="M22" s="44">
        <f t="shared" si="14"/>
        <v>-3474.5091074019929</v>
      </c>
      <c r="N22" s="45">
        <f t="shared" si="15"/>
        <v>-3663.6185526348536</v>
      </c>
      <c r="O22" s="46">
        <f t="shared" si="16"/>
        <v>-3438.4173230910174</v>
      </c>
      <c r="P22" s="40"/>
      <c r="Q22" s="40" t="s">
        <v>58</v>
      </c>
      <c r="R22" s="40" t="s">
        <v>52</v>
      </c>
    </row>
    <row r="23" spans="1:21" x14ac:dyDescent="0.4">
      <c r="A23" s="9">
        <v>65</v>
      </c>
      <c r="B23" s="5">
        <v>44067</v>
      </c>
      <c r="C23" s="47">
        <v>1</v>
      </c>
      <c r="D23" s="56">
        <v>-1</v>
      </c>
      <c r="E23" s="57">
        <v>-1</v>
      </c>
      <c r="F23" s="84">
        <v>-1</v>
      </c>
      <c r="G23" s="22">
        <f t="shared" si="2"/>
        <v>108972.18730515118</v>
      </c>
      <c r="H23" s="22">
        <f t="shared" si="3"/>
        <v>114903.28987247113</v>
      </c>
      <c r="I23" s="22">
        <f t="shared" si="4"/>
        <v>107840.22864321127</v>
      </c>
      <c r="J23" s="44">
        <f t="shared" si="11"/>
        <v>3370.2738341799331</v>
      </c>
      <c r="K23" s="45">
        <f t="shared" si="12"/>
        <v>3553.709996055808</v>
      </c>
      <c r="L23" s="46">
        <f t="shared" si="13"/>
        <v>3335.2648033982864</v>
      </c>
      <c r="M23" s="44">
        <f t="shared" si="14"/>
        <v>-3370.2738341799331</v>
      </c>
      <c r="N23" s="45">
        <f t="shared" si="15"/>
        <v>-3553.709996055808</v>
      </c>
      <c r="O23" s="46">
        <f t="shared" si="16"/>
        <v>-3335.2648033982864</v>
      </c>
      <c r="P23" s="40"/>
      <c r="Q23" s="40" t="s">
        <v>52</v>
      </c>
      <c r="R23" s="40" t="s">
        <v>59</v>
      </c>
      <c r="S23" t="s">
        <v>60</v>
      </c>
    </row>
    <row r="24" spans="1:21" hidden="1" x14ac:dyDescent="0.4">
      <c r="A24" s="9">
        <v>66</v>
      </c>
      <c r="B24" s="5">
        <v>44070</v>
      </c>
      <c r="C24" s="47">
        <v>1</v>
      </c>
      <c r="D24" s="56">
        <v>1.27</v>
      </c>
      <c r="E24" s="57">
        <v>-1</v>
      </c>
      <c r="F24" s="58">
        <v>-1</v>
      </c>
      <c r="G24" s="22">
        <f t="shared" si="2"/>
        <v>113124.02764147744</v>
      </c>
      <c r="H24" s="22">
        <f t="shared" si="3"/>
        <v>111456.191176297</v>
      </c>
      <c r="I24" s="22">
        <f t="shared" si="4"/>
        <v>104605.02178391494</v>
      </c>
      <c r="J24" s="44">
        <f t="shared" si="11"/>
        <v>3269.1656191545353</v>
      </c>
      <c r="K24" s="45">
        <f t="shared" si="12"/>
        <v>3447.0986961741337</v>
      </c>
      <c r="L24" s="46">
        <f t="shared" si="13"/>
        <v>3235.2068592963383</v>
      </c>
      <c r="M24" s="44">
        <f t="shared" si="14"/>
        <v>4151.8403363262596</v>
      </c>
      <c r="N24" s="45">
        <f t="shared" si="15"/>
        <v>-3447.0986961741337</v>
      </c>
      <c r="O24" s="46">
        <f t="shared" si="16"/>
        <v>-3235.2068592963383</v>
      </c>
      <c r="P24" s="40"/>
      <c r="Q24" s="40" t="s">
        <v>61</v>
      </c>
      <c r="R24" s="40" t="s">
        <v>54</v>
      </c>
      <c r="T24" s="86" t="s">
        <v>68</v>
      </c>
    </row>
    <row r="25" spans="1:21" hidden="1" x14ac:dyDescent="0.4">
      <c r="A25" s="9">
        <v>67</v>
      </c>
      <c r="B25" s="5">
        <v>44071</v>
      </c>
      <c r="C25" s="47">
        <v>1</v>
      </c>
      <c r="D25" s="56">
        <v>1.27</v>
      </c>
      <c r="E25" s="57">
        <v>1.5</v>
      </c>
      <c r="F25" s="83">
        <v>2</v>
      </c>
      <c r="G25" s="22">
        <f t="shared" si="2"/>
        <v>117434.05309461773</v>
      </c>
      <c r="H25" s="22">
        <f t="shared" si="3"/>
        <v>116471.71977923036</v>
      </c>
      <c r="I25" s="22">
        <f t="shared" si="4"/>
        <v>110881.32309094984</v>
      </c>
      <c r="J25" s="44">
        <f t="shared" si="11"/>
        <v>3393.7208292443233</v>
      </c>
      <c r="K25" s="45">
        <f t="shared" si="12"/>
        <v>3343.6857352889097</v>
      </c>
      <c r="L25" s="46">
        <f t="shared" si="13"/>
        <v>3138.1506535174481</v>
      </c>
      <c r="M25" s="44">
        <f t="shared" si="14"/>
        <v>4310.0254531402907</v>
      </c>
      <c r="N25" s="45">
        <f t="shared" si="15"/>
        <v>5015.5286029333647</v>
      </c>
      <c r="O25" s="46">
        <f t="shared" si="16"/>
        <v>6276.3013070348961</v>
      </c>
      <c r="P25" s="40" t="s">
        <v>41</v>
      </c>
      <c r="Q25" s="40" t="s">
        <v>50</v>
      </c>
      <c r="R25" s="40" t="s">
        <v>54</v>
      </c>
      <c r="T25" s="86" t="s">
        <v>68</v>
      </c>
      <c r="U25" s="86" t="s">
        <v>68</v>
      </c>
    </row>
    <row r="26" spans="1:21" hidden="1" x14ac:dyDescent="0.4">
      <c r="A26" s="9">
        <v>68</v>
      </c>
      <c r="B26" s="5">
        <v>44074</v>
      </c>
      <c r="C26" s="47">
        <v>1</v>
      </c>
      <c r="D26" s="56">
        <v>1.27</v>
      </c>
      <c r="E26" s="57">
        <v>1.5</v>
      </c>
      <c r="F26" s="83">
        <v>2</v>
      </c>
      <c r="G26" s="22">
        <f t="shared" si="2"/>
        <v>121908.29051752266</v>
      </c>
      <c r="H26" s="22">
        <f t="shared" si="3"/>
        <v>121712.94716929573</v>
      </c>
      <c r="I26" s="22">
        <f t="shared" si="4"/>
        <v>117534.20247640683</v>
      </c>
      <c r="J26" s="44">
        <f t="shared" si="11"/>
        <v>3523.0215928385319</v>
      </c>
      <c r="K26" s="45">
        <f t="shared" si="12"/>
        <v>3494.1515933769106</v>
      </c>
      <c r="L26" s="46">
        <f t="shared" si="13"/>
        <v>3326.4396927284952</v>
      </c>
      <c r="M26" s="44">
        <f t="shared" si="14"/>
        <v>4474.2374229049356</v>
      </c>
      <c r="N26" s="45">
        <f t="shared" si="15"/>
        <v>5241.2273900653654</v>
      </c>
      <c r="O26" s="46">
        <f t="shared" si="16"/>
        <v>6652.8793854569903</v>
      </c>
      <c r="P26" s="40"/>
      <c r="Q26" s="40" t="s">
        <v>50</v>
      </c>
      <c r="R26" s="40" t="s">
        <v>54</v>
      </c>
      <c r="T26" s="86" t="s">
        <v>68</v>
      </c>
      <c r="U26" s="86" t="s">
        <v>68</v>
      </c>
    </row>
    <row r="27" spans="1:21" hidden="1" x14ac:dyDescent="0.4">
      <c r="A27" s="9">
        <v>69</v>
      </c>
      <c r="B27" s="5">
        <v>44075</v>
      </c>
      <c r="C27" s="47">
        <v>1</v>
      </c>
      <c r="D27" s="56">
        <v>1.27</v>
      </c>
      <c r="E27" s="57">
        <v>1.5</v>
      </c>
      <c r="F27" s="83">
        <v>2</v>
      </c>
      <c r="G27" s="22">
        <f t="shared" si="2"/>
        <v>126552.99638624028</v>
      </c>
      <c r="H27" s="22">
        <f t="shared" si="3"/>
        <v>127190.02979191404</v>
      </c>
      <c r="I27" s="22">
        <f t="shared" si="4"/>
        <v>124586.25462499124</v>
      </c>
      <c r="J27" s="44">
        <f t="shared" si="11"/>
        <v>3657.2487155256799</v>
      </c>
      <c r="K27" s="45">
        <f t="shared" si="12"/>
        <v>3651.3884150788717</v>
      </c>
      <c r="L27" s="46">
        <f t="shared" si="13"/>
        <v>3526.0260742922051</v>
      </c>
      <c r="M27" s="44">
        <f t="shared" si="14"/>
        <v>4644.7058687176132</v>
      </c>
      <c r="N27" s="45">
        <f t="shared" si="15"/>
        <v>5477.0826226183071</v>
      </c>
      <c r="O27" s="46">
        <f t="shared" si="16"/>
        <v>7052.0521485844101</v>
      </c>
      <c r="P27" s="40"/>
      <c r="Q27" s="40" t="s">
        <v>50</v>
      </c>
      <c r="R27" s="40" t="s">
        <v>54</v>
      </c>
      <c r="T27" s="86" t="s">
        <v>68</v>
      </c>
      <c r="U27" s="86" t="s">
        <v>68</v>
      </c>
    </row>
    <row r="28" spans="1:21" hidden="1" x14ac:dyDescent="0.4">
      <c r="A28" s="9">
        <v>70</v>
      </c>
      <c r="B28" s="5">
        <v>44077</v>
      </c>
      <c r="C28" s="47">
        <v>2</v>
      </c>
      <c r="D28" s="56">
        <v>1.27</v>
      </c>
      <c r="E28" s="57">
        <v>1.5</v>
      </c>
      <c r="F28" s="58">
        <v>-1</v>
      </c>
      <c r="G28" s="22">
        <f t="shared" si="2"/>
        <v>131374.66554855605</v>
      </c>
      <c r="H28" s="22">
        <f t="shared" si="3"/>
        <v>132913.58113255017</v>
      </c>
      <c r="I28" s="22">
        <f t="shared" si="4"/>
        <v>120848.6669862415</v>
      </c>
      <c r="J28" s="44">
        <f t="shared" si="11"/>
        <v>3796.5898915872081</v>
      </c>
      <c r="K28" s="45">
        <f t="shared" si="12"/>
        <v>3815.700893757421</v>
      </c>
      <c r="L28" s="46">
        <f t="shared" si="13"/>
        <v>3737.5876387497369</v>
      </c>
      <c r="M28" s="44">
        <f t="shared" si="14"/>
        <v>4821.669162315754</v>
      </c>
      <c r="N28" s="45">
        <f t="shared" si="15"/>
        <v>5723.5513406361315</v>
      </c>
      <c r="O28" s="46">
        <f t="shared" si="16"/>
        <v>-3737.5876387497369</v>
      </c>
      <c r="P28" s="40"/>
      <c r="Q28" s="40" t="s">
        <v>58</v>
      </c>
      <c r="R28" s="40" t="s">
        <v>52</v>
      </c>
      <c r="S28" t="s">
        <v>54</v>
      </c>
      <c r="T28" s="86" t="s">
        <v>68</v>
      </c>
    </row>
    <row r="29" spans="1:21" x14ac:dyDescent="0.4">
      <c r="A29" s="9">
        <v>71</v>
      </c>
      <c r="B29" s="5">
        <v>44085</v>
      </c>
      <c r="C29" s="47">
        <v>2</v>
      </c>
      <c r="D29" s="56">
        <v>-1</v>
      </c>
      <c r="E29" s="57">
        <v>-1</v>
      </c>
      <c r="F29" s="79">
        <v>-1</v>
      </c>
      <c r="G29" s="22">
        <f t="shared" si="2"/>
        <v>127433.42558209937</v>
      </c>
      <c r="H29" s="22">
        <f t="shared" si="3"/>
        <v>128926.17369857366</v>
      </c>
      <c r="I29" s="22">
        <f t="shared" si="4"/>
        <v>117223.20697665426</v>
      </c>
      <c r="J29" s="44">
        <f t="shared" si="11"/>
        <v>3941.2399664566815</v>
      </c>
      <c r="K29" s="45">
        <f t="shared" si="12"/>
        <v>3987.4074339765048</v>
      </c>
      <c r="L29" s="46">
        <f t="shared" si="13"/>
        <v>3625.4600095872447</v>
      </c>
      <c r="M29" s="44">
        <f t="shared" si="14"/>
        <v>-3941.2399664566815</v>
      </c>
      <c r="N29" s="45">
        <f t="shared" si="15"/>
        <v>-3987.4074339765048</v>
      </c>
      <c r="O29" s="46">
        <f t="shared" si="16"/>
        <v>-3625.4600095872447</v>
      </c>
      <c r="P29" s="40"/>
      <c r="Q29" s="40" t="s">
        <v>52</v>
      </c>
      <c r="R29" s="40" t="s">
        <v>54</v>
      </c>
      <c r="S29" t="s">
        <v>54</v>
      </c>
    </row>
    <row r="30" spans="1:21" x14ac:dyDescent="0.4">
      <c r="A30" s="9">
        <v>72</v>
      </c>
      <c r="B30" s="5">
        <v>44096</v>
      </c>
      <c r="C30" s="47">
        <v>2</v>
      </c>
      <c r="D30" s="56">
        <v>1.27</v>
      </c>
      <c r="E30" s="57">
        <v>-1</v>
      </c>
      <c r="F30" s="79">
        <v>-1</v>
      </c>
      <c r="G30" s="22">
        <f t="shared" si="2"/>
        <v>132288.63909677736</v>
      </c>
      <c r="H30" s="22">
        <f t="shared" si="3"/>
        <v>125058.38848761645</v>
      </c>
      <c r="I30" s="22">
        <f t="shared" si="4"/>
        <v>113706.51076735463</v>
      </c>
      <c r="J30" s="44">
        <f t="shared" si="11"/>
        <v>3823.002767462981</v>
      </c>
      <c r="K30" s="45">
        <f t="shared" si="12"/>
        <v>3867.78521095721</v>
      </c>
      <c r="L30" s="46">
        <f t="shared" si="13"/>
        <v>3516.6962092996278</v>
      </c>
      <c r="M30" s="44">
        <f t="shared" si="14"/>
        <v>4855.2135146779856</v>
      </c>
      <c r="N30" s="45">
        <f t="shared" si="15"/>
        <v>-3867.78521095721</v>
      </c>
      <c r="O30" s="46">
        <f t="shared" si="16"/>
        <v>-3516.6962092996278</v>
      </c>
      <c r="P30" s="40"/>
      <c r="Q30" s="40" t="s">
        <v>50</v>
      </c>
      <c r="R30" s="40" t="s">
        <v>54</v>
      </c>
      <c r="S30" t="s">
        <v>62</v>
      </c>
      <c r="T30" s="86" t="s">
        <v>68</v>
      </c>
    </row>
    <row r="31" spans="1:21" hidden="1" x14ac:dyDescent="0.4">
      <c r="A31" s="9">
        <v>73</v>
      </c>
      <c r="B31" s="5">
        <v>44099</v>
      </c>
      <c r="C31" s="47">
        <v>1</v>
      </c>
      <c r="D31" s="56">
        <v>1.27</v>
      </c>
      <c r="E31" s="57">
        <v>1.5</v>
      </c>
      <c r="F31" s="58">
        <v>-1</v>
      </c>
      <c r="G31" s="22">
        <f t="shared" si="2"/>
        <v>137328.83624636458</v>
      </c>
      <c r="H31" s="22">
        <f t="shared" si="3"/>
        <v>130686.01596955919</v>
      </c>
      <c r="I31" s="22">
        <f t="shared" si="4"/>
        <v>110295.31544433399</v>
      </c>
      <c r="J31" s="44">
        <f t="shared" si="11"/>
        <v>3968.6591729033207</v>
      </c>
      <c r="K31" s="45">
        <f t="shared" si="12"/>
        <v>3751.7516546284933</v>
      </c>
      <c r="L31" s="46">
        <f t="shared" si="13"/>
        <v>3411.1953230206386</v>
      </c>
      <c r="M31" s="44">
        <f t="shared" si="14"/>
        <v>5040.1971495872176</v>
      </c>
      <c r="N31" s="45">
        <f t="shared" si="15"/>
        <v>5627.6274819427399</v>
      </c>
      <c r="O31" s="46">
        <f t="shared" si="16"/>
        <v>-3411.1953230206386</v>
      </c>
      <c r="P31" s="40"/>
      <c r="Q31" s="40" t="s">
        <v>50</v>
      </c>
      <c r="R31" s="40" t="s">
        <v>52</v>
      </c>
      <c r="T31" s="86" t="s">
        <v>68</v>
      </c>
    </row>
    <row r="32" spans="1:21" hidden="1" x14ac:dyDescent="0.4">
      <c r="A32" s="9">
        <v>74</v>
      </c>
      <c r="B32" s="5">
        <v>44109</v>
      </c>
      <c r="C32" s="47">
        <v>1</v>
      </c>
      <c r="D32" s="56">
        <v>1.27</v>
      </c>
      <c r="E32" s="57">
        <v>1.5</v>
      </c>
      <c r="F32" s="58">
        <v>-1</v>
      </c>
      <c r="G32" s="22">
        <f t="shared" si="2"/>
        <v>142561.06490735107</v>
      </c>
      <c r="H32" s="22">
        <f t="shared" si="3"/>
        <v>136566.88668818935</v>
      </c>
      <c r="I32" s="22">
        <f t="shared" si="4"/>
        <v>106986.45598100396</v>
      </c>
      <c r="J32" s="44">
        <f t="shared" si="11"/>
        <v>4119.8650873909373</v>
      </c>
      <c r="K32" s="45">
        <f t="shared" si="12"/>
        <v>3920.5804790867755</v>
      </c>
      <c r="L32" s="46">
        <f t="shared" si="13"/>
        <v>3308.8594633300195</v>
      </c>
      <c r="M32" s="44">
        <f t="shared" si="14"/>
        <v>5232.2286609864905</v>
      </c>
      <c r="N32" s="45">
        <f t="shared" si="15"/>
        <v>5880.8707186301635</v>
      </c>
      <c r="O32" s="46">
        <f t="shared" si="16"/>
        <v>-3308.8594633300195</v>
      </c>
      <c r="P32" s="40"/>
      <c r="Q32" s="40" t="s">
        <v>50</v>
      </c>
      <c r="R32" s="40" t="s">
        <v>54</v>
      </c>
      <c r="T32" s="86" t="s">
        <v>68</v>
      </c>
    </row>
    <row r="33" spans="1:21" hidden="1" x14ac:dyDescent="0.4">
      <c r="A33" s="9">
        <v>75</v>
      </c>
      <c r="B33" s="5">
        <v>44126</v>
      </c>
      <c r="C33" s="47">
        <v>1</v>
      </c>
      <c r="D33" s="56">
        <v>-1</v>
      </c>
      <c r="E33" s="57">
        <v>-1</v>
      </c>
      <c r="F33" s="58">
        <v>-1</v>
      </c>
      <c r="G33" s="22">
        <f t="shared" si="2"/>
        <v>138284.23296013055</v>
      </c>
      <c r="H33" s="22">
        <f t="shared" si="3"/>
        <v>132469.88008754366</v>
      </c>
      <c r="I33" s="22">
        <f t="shared" si="4"/>
        <v>103776.86230157384</v>
      </c>
      <c r="J33" s="44">
        <f t="shared" si="11"/>
        <v>4276.8319472205321</v>
      </c>
      <c r="K33" s="45">
        <f t="shared" si="12"/>
        <v>4097.00660064568</v>
      </c>
      <c r="L33" s="46">
        <f t="shared" si="13"/>
        <v>3209.5936794301188</v>
      </c>
      <c r="M33" s="44">
        <f t="shared" si="14"/>
        <v>-4276.8319472205321</v>
      </c>
      <c r="N33" s="45">
        <f t="shared" si="15"/>
        <v>-4097.00660064568</v>
      </c>
      <c r="O33" s="46">
        <f t="shared" si="16"/>
        <v>-3209.5936794301188</v>
      </c>
      <c r="P33" s="40"/>
      <c r="Q33" s="40" t="s">
        <v>58</v>
      </c>
      <c r="R33" s="40" t="s">
        <v>52</v>
      </c>
    </row>
    <row r="34" spans="1:21" hidden="1" x14ac:dyDescent="0.4">
      <c r="A34" s="9">
        <v>76</v>
      </c>
      <c r="B34" s="5">
        <v>44131</v>
      </c>
      <c r="C34" s="47">
        <v>2</v>
      </c>
      <c r="D34" s="56">
        <v>-1</v>
      </c>
      <c r="E34" s="57">
        <v>-1</v>
      </c>
      <c r="F34" s="79">
        <v>-1</v>
      </c>
      <c r="G34" s="22">
        <f t="shared" si="2"/>
        <v>134135.70597132665</v>
      </c>
      <c r="H34" s="22">
        <f t="shared" si="3"/>
        <v>128495.78368491735</v>
      </c>
      <c r="I34" s="22">
        <f t="shared" si="4"/>
        <v>100663.55643252663</v>
      </c>
      <c r="J34" s="44">
        <f t="shared" si="11"/>
        <v>4148.5269888039165</v>
      </c>
      <c r="K34" s="45">
        <f t="shared" si="12"/>
        <v>3974.0964026263096</v>
      </c>
      <c r="L34" s="46">
        <f t="shared" si="13"/>
        <v>3113.3058690472153</v>
      </c>
      <c r="M34" s="44">
        <f t="shared" si="14"/>
        <v>-4148.5269888039165</v>
      </c>
      <c r="N34" s="45">
        <f t="shared" si="15"/>
        <v>-3974.0964026263096</v>
      </c>
      <c r="O34" s="46">
        <f t="shared" si="16"/>
        <v>-3113.3058690472153</v>
      </c>
      <c r="P34" s="40"/>
      <c r="Q34" s="40" t="s">
        <v>64</v>
      </c>
      <c r="R34" s="40" t="s">
        <v>54</v>
      </c>
    </row>
    <row r="35" spans="1:21" hidden="1" x14ac:dyDescent="0.4">
      <c r="A35" s="9">
        <v>77</v>
      </c>
      <c r="B35" s="5">
        <v>44139</v>
      </c>
      <c r="C35" s="47">
        <v>2</v>
      </c>
      <c r="D35" s="56">
        <v>1.27</v>
      </c>
      <c r="E35" s="57">
        <v>1.5</v>
      </c>
      <c r="F35" s="83">
        <v>2</v>
      </c>
      <c r="G35" s="22">
        <f t="shared" si="2"/>
        <v>139246.27636883419</v>
      </c>
      <c r="H35" s="22">
        <f t="shared" si="3"/>
        <v>134278.09395073864</v>
      </c>
      <c r="I35" s="22">
        <f t="shared" si="4"/>
        <v>106703.36981847823</v>
      </c>
      <c r="J35" s="44">
        <f t="shared" si="11"/>
        <v>4024.0711791397994</v>
      </c>
      <c r="K35" s="45">
        <f t="shared" si="12"/>
        <v>3854.8735105475203</v>
      </c>
      <c r="L35" s="46">
        <f t="shared" si="13"/>
        <v>3019.9066929757987</v>
      </c>
      <c r="M35" s="44">
        <f t="shared" si="14"/>
        <v>5110.5703975075448</v>
      </c>
      <c r="N35" s="45">
        <f t="shared" si="15"/>
        <v>5782.3102658212802</v>
      </c>
      <c r="O35" s="46">
        <f t="shared" si="16"/>
        <v>6039.8133859515974</v>
      </c>
      <c r="P35" s="40" t="s">
        <v>47</v>
      </c>
      <c r="Q35" s="40" t="s">
        <v>65</v>
      </c>
      <c r="R35" s="40" t="s">
        <v>51</v>
      </c>
      <c r="T35" s="86" t="s">
        <v>68</v>
      </c>
      <c r="U35" s="86" t="s">
        <v>68</v>
      </c>
    </row>
    <row r="36" spans="1:21" x14ac:dyDescent="0.4">
      <c r="A36" s="9">
        <v>78</v>
      </c>
      <c r="B36" s="5">
        <v>44144</v>
      </c>
      <c r="C36" s="47">
        <v>1</v>
      </c>
      <c r="D36" s="56">
        <v>1.27</v>
      </c>
      <c r="E36" s="57">
        <v>1.5</v>
      </c>
      <c r="F36" s="83">
        <v>2</v>
      </c>
      <c r="G36" s="22">
        <f t="shared" si="2"/>
        <v>144551.55949848678</v>
      </c>
      <c r="H36" s="22">
        <f t="shared" si="3"/>
        <v>140320.60817852188</v>
      </c>
      <c r="I36" s="22">
        <f t="shared" si="4"/>
        <v>113105.57200758692</v>
      </c>
      <c r="J36" s="44">
        <f t="shared" si="11"/>
        <v>4177.3882910650254</v>
      </c>
      <c r="K36" s="45">
        <f t="shared" si="12"/>
        <v>4028.3428185221587</v>
      </c>
      <c r="L36" s="46">
        <f t="shared" si="13"/>
        <v>3201.1010945543467</v>
      </c>
      <c r="M36" s="44">
        <f t="shared" si="14"/>
        <v>5305.2831296525828</v>
      </c>
      <c r="N36" s="45">
        <f t="shared" si="15"/>
        <v>6042.5142277832383</v>
      </c>
      <c r="O36" s="46">
        <f t="shared" si="16"/>
        <v>6402.2021891086933</v>
      </c>
      <c r="P36" s="40"/>
      <c r="Q36" s="40" t="s">
        <v>51</v>
      </c>
      <c r="R36" s="40" t="s">
        <v>54</v>
      </c>
      <c r="S36" t="s">
        <v>54</v>
      </c>
      <c r="T36" s="86" t="s">
        <v>68</v>
      </c>
      <c r="U36" s="86" t="s">
        <v>68</v>
      </c>
    </row>
    <row r="37" spans="1:21" hidden="1" x14ac:dyDescent="0.4">
      <c r="A37" s="9">
        <v>79</v>
      </c>
      <c r="B37" s="5">
        <v>44145</v>
      </c>
      <c r="C37" s="47">
        <v>1</v>
      </c>
      <c r="D37" s="56">
        <v>1.27</v>
      </c>
      <c r="E37" s="57">
        <v>1.5</v>
      </c>
      <c r="F37" s="58">
        <v>2</v>
      </c>
      <c r="G37" s="22">
        <f t="shared" si="2"/>
        <v>150058.97391537912</v>
      </c>
      <c r="H37" s="22">
        <f t="shared" si="3"/>
        <v>146635.03554655536</v>
      </c>
      <c r="I37" s="22">
        <f t="shared" si="4"/>
        <v>119891.90632804213</v>
      </c>
      <c r="J37" s="44">
        <f t="shared" si="11"/>
        <v>4336.546784954603</v>
      </c>
      <c r="K37" s="45">
        <f t="shared" si="12"/>
        <v>4209.6182453556567</v>
      </c>
      <c r="L37" s="46">
        <f t="shared" si="13"/>
        <v>3393.1671602276074</v>
      </c>
      <c r="M37" s="44">
        <f t="shared" si="14"/>
        <v>5507.4144168923458</v>
      </c>
      <c r="N37" s="45">
        <f t="shared" si="15"/>
        <v>6314.4273680334845</v>
      </c>
      <c r="O37" s="46">
        <f t="shared" si="16"/>
        <v>6786.3343204552148</v>
      </c>
      <c r="P37" s="40"/>
      <c r="Q37" s="40" t="s">
        <v>65</v>
      </c>
      <c r="R37" s="40" t="s">
        <v>51</v>
      </c>
      <c r="T37" s="86" t="s">
        <v>68</v>
      </c>
      <c r="U37" s="86" t="s">
        <v>68</v>
      </c>
    </row>
    <row r="38" spans="1:21" hidden="1" x14ac:dyDescent="0.4">
      <c r="A38" s="9">
        <v>80</v>
      </c>
      <c r="B38" s="5">
        <v>44146</v>
      </c>
      <c r="C38" s="47">
        <v>1</v>
      </c>
      <c r="D38" s="56">
        <v>-1</v>
      </c>
      <c r="E38" s="57">
        <v>-1</v>
      </c>
      <c r="F38" s="58">
        <v>-1</v>
      </c>
      <c r="G38" s="22">
        <f t="shared" si="2"/>
        <v>145557.20469791774</v>
      </c>
      <c r="H38" s="22">
        <f t="shared" si="3"/>
        <v>142235.98448015869</v>
      </c>
      <c r="I38" s="22">
        <f t="shared" si="4"/>
        <v>116295.14913820087</v>
      </c>
      <c r="J38" s="44">
        <f t="shared" si="11"/>
        <v>4501.769217461373</v>
      </c>
      <c r="K38" s="45">
        <f t="shared" si="12"/>
        <v>4399.0510663966606</v>
      </c>
      <c r="L38" s="46">
        <f t="shared" si="13"/>
        <v>3596.7571898412634</v>
      </c>
      <c r="M38" s="44">
        <f t="shared" si="14"/>
        <v>-4501.769217461373</v>
      </c>
      <c r="N38" s="45">
        <f t="shared" si="15"/>
        <v>-4399.0510663966606</v>
      </c>
      <c r="O38" s="46">
        <f t="shared" si="16"/>
        <v>-3596.7571898412634</v>
      </c>
      <c r="P38" s="40"/>
      <c r="Q38" s="40" t="s">
        <v>50</v>
      </c>
      <c r="R38" s="40" t="s">
        <v>54</v>
      </c>
    </row>
    <row r="39" spans="1:21" hidden="1" x14ac:dyDescent="0.4">
      <c r="A39" s="9">
        <v>81</v>
      </c>
      <c r="B39" s="5">
        <v>44153</v>
      </c>
      <c r="C39" s="47">
        <v>2</v>
      </c>
      <c r="D39" s="56">
        <v>-1</v>
      </c>
      <c r="E39" s="59">
        <v>-1</v>
      </c>
      <c r="F39" s="58">
        <v>-1</v>
      </c>
      <c r="G39" s="22">
        <f t="shared" si="2"/>
        <v>141190.48855698021</v>
      </c>
      <c r="H39" s="22">
        <f t="shared" si="3"/>
        <v>137968.90494575392</v>
      </c>
      <c r="I39" s="22">
        <f t="shared" si="4"/>
        <v>112806.29466405485</v>
      </c>
      <c r="J39" s="44">
        <f t="shared" si="11"/>
        <v>4366.7161409375321</v>
      </c>
      <c r="K39" s="45">
        <f t="shared" si="12"/>
        <v>4267.0795344047601</v>
      </c>
      <c r="L39" s="46">
        <f t="shared" si="13"/>
        <v>3488.854474146026</v>
      </c>
      <c r="M39" s="44">
        <f t="shared" si="14"/>
        <v>-4366.7161409375321</v>
      </c>
      <c r="N39" s="45">
        <f t="shared" si="15"/>
        <v>-4267.0795344047601</v>
      </c>
      <c r="O39" s="46">
        <f t="shared" si="16"/>
        <v>-3488.854474146026</v>
      </c>
      <c r="P39" s="40"/>
      <c r="Q39" s="40" t="s">
        <v>50</v>
      </c>
      <c r="R39" s="40" t="s">
        <v>54</v>
      </c>
    </row>
    <row r="40" spans="1:21" hidden="1" x14ac:dyDescent="0.4">
      <c r="A40" s="9">
        <v>82</v>
      </c>
      <c r="B40" s="5">
        <v>44155</v>
      </c>
      <c r="C40" s="47">
        <v>1</v>
      </c>
      <c r="D40" s="56">
        <v>1.27</v>
      </c>
      <c r="E40" s="59">
        <v>1.5</v>
      </c>
      <c r="F40" s="83">
        <v>2</v>
      </c>
      <c r="G40" s="22">
        <f t="shared" si="2"/>
        <v>146569.84617100115</v>
      </c>
      <c r="H40" s="22">
        <f t="shared" si="3"/>
        <v>144177.50566831284</v>
      </c>
      <c r="I40" s="22">
        <f t="shared" si="4"/>
        <v>119574.67234389814</v>
      </c>
      <c r="J40" s="44">
        <f t="shared" si="11"/>
        <v>4235.714656709406</v>
      </c>
      <c r="K40" s="45">
        <f t="shared" si="12"/>
        <v>4139.0671483726173</v>
      </c>
      <c r="L40" s="46">
        <f t="shared" si="13"/>
        <v>3384.1888399216455</v>
      </c>
      <c r="M40" s="44">
        <f t="shared" si="14"/>
        <v>5379.3576140209452</v>
      </c>
      <c r="N40" s="45">
        <f t="shared" si="15"/>
        <v>6208.6007225589256</v>
      </c>
      <c r="O40" s="46">
        <f t="shared" si="16"/>
        <v>6768.3776798432909</v>
      </c>
      <c r="P40" s="40"/>
      <c r="Q40" s="40" t="s">
        <v>53</v>
      </c>
      <c r="R40" s="40" t="s">
        <v>54</v>
      </c>
      <c r="T40" s="86" t="s">
        <v>68</v>
      </c>
      <c r="U40" s="86" t="s">
        <v>68</v>
      </c>
    </row>
    <row r="41" spans="1:21" hidden="1" x14ac:dyDescent="0.4">
      <c r="A41" s="9">
        <v>83</v>
      </c>
      <c r="B41" s="5">
        <v>44159</v>
      </c>
      <c r="C41" s="47">
        <v>1</v>
      </c>
      <c r="D41" s="56">
        <v>1.27</v>
      </c>
      <c r="E41" s="59">
        <v>1.5</v>
      </c>
      <c r="F41" s="79">
        <v>2</v>
      </c>
      <c r="G41" s="22">
        <f t="shared" si="2"/>
        <v>152154.15731011628</v>
      </c>
      <c r="H41" s="22">
        <f t="shared" si="3"/>
        <v>150665.49342338691</v>
      </c>
      <c r="I41" s="22">
        <f t="shared" si="4"/>
        <v>126749.15268453203</v>
      </c>
      <c r="J41" s="44">
        <f t="shared" si="11"/>
        <v>4397.0953851300346</v>
      </c>
      <c r="K41" s="45">
        <f t="shared" si="12"/>
        <v>4325.3251700493847</v>
      </c>
      <c r="L41" s="46">
        <f t="shared" si="13"/>
        <v>3587.2401703169439</v>
      </c>
      <c r="M41" s="44">
        <f t="shared" si="14"/>
        <v>5584.3111391151442</v>
      </c>
      <c r="N41" s="45">
        <f t="shared" si="15"/>
        <v>6487.9877550740766</v>
      </c>
      <c r="O41" s="46">
        <f t="shared" si="16"/>
        <v>7174.4803406338879</v>
      </c>
      <c r="P41" s="40"/>
      <c r="Q41" s="40" t="s">
        <v>53</v>
      </c>
      <c r="R41" s="40" t="s">
        <v>51</v>
      </c>
      <c r="T41" s="86" t="s">
        <v>68</v>
      </c>
      <c r="U41" s="86" t="s">
        <v>68</v>
      </c>
    </row>
    <row r="42" spans="1:21" x14ac:dyDescent="0.4">
      <c r="A42" s="9">
        <v>84</v>
      </c>
      <c r="B42" s="5">
        <v>44173</v>
      </c>
      <c r="C42" s="47">
        <v>2</v>
      </c>
      <c r="D42" s="56">
        <v>1.27</v>
      </c>
      <c r="E42" s="59">
        <v>1.5</v>
      </c>
      <c r="F42" s="79">
        <v>-1</v>
      </c>
      <c r="G42" s="22">
        <f t="shared" si="2"/>
        <v>157951.23070363171</v>
      </c>
      <c r="H42" s="22">
        <f t="shared" si="3"/>
        <v>157445.44062743933</v>
      </c>
      <c r="I42" s="22">
        <f t="shared" si="4"/>
        <v>122946.67810399608</v>
      </c>
      <c r="J42" s="44">
        <f t="shared" si="11"/>
        <v>4564.6247193034878</v>
      </c>
      <c r="K42" s="45">
        <f t="shared" si="12"/>
        <v>4519.9648027016074</v>
      </c>
      <c r="L42" s="46">
        <f t="shared" si="13"/>
        <v>3802.4745805359607</v>
      </c>
      <c r="M42" s="44">
        <f>IF(D42="","",J42*D42)</f>
        <v>5797.0733935154294</v>
      </c>
      <c r="N42" s="45">
        <f t="shared" si="15"/>
        <v>6779.9472040524106</v>
      </c>
      <c r="O42" s="46">
        <f t="shared" si="16"/>
        <v>-3802.4745805359607</v>
      </c>
      <c r="P42" s="40"/>
      <c r="Q42" s="40" t="s">
        <v>51</v>
      </c>
      <c r="R42" s="40" t="s">
        <v>54</v>
      </c>
      <c r="S42" t="s">
        <v>54</v>
      </c>
      <c r="T42" s="86" t="s">
        <v>68</v>
      </c>
    </row>
    <row r="43" spans="1:21" hidden="1" x14ac:dyDescent="0.4">
      <c r="A43" s="3">
        <v>85</v>
      </c>
      <c r="B43" s="5">
        <v>44174</v>
      </c>
      <c r="C43" s="47">
        <v>1</v>
      </c>
      <c r="D43" s="56">
        <v>1.27</v>
      </c>
      <c r="E43" s="59">
        <v>1.5</v>
      </c>
      <c r="F43" s="83">
        <v>2</v>
      </c>
      <c r="G43" s="22">
        <f>IF(D43="","",G42+M43)</f>
        <v>163969.17259344007</v>
      </c>
      <c r="H43" s="22">
        <f t="shared" ref="H43:I43" si="17">IF(E43="","",H42+N43)</f>
        <v>164530.48545567409</v>
      </c>
      <c r="I43" s="22">
        <f t="shared" si="17"/>
        <v>130323.47879023584</v>
      </c>
      <c r="J43" s="44">
        <f t="shared" si="11"/>
        <v>4738.536921108951</v>
      </c>
      <c r="K43" s="45">
        <f t="shared" si="12"/>
        <v>4723.3632188231795</v>
      </c>
      <c r="L43" s="46">
        <f t="shared" si="13"/>
        <v>3688.4003431198821</v>
      </c>
      <c r="M43" s="44">
        <f t="shared" si="14"/>
        <v>6017.9418898083677</v>
      </c>
      <c r="N43" s="45">
        <f t="shared" si="15"/>
        <v>7085.0448282347697</v>
      </c>
      <c r="O43" s="46">
        <f t="shared" si="16"/>
        <v>7376.8006862397642</v>
      </c>
      <c r="P43" t="s">
        <v>47</v>
      </c>
      <c r="Q43" s="40" t="s">
        <v>50</v>
      </c>
      <c r="R43" s="40" t="s">
        <v>54</v>
      </c>
      <c r="T43" s="86" t="s">
        <v>68</v>
      </c>
      <c r="U43" s="86" t="s">
        <v>68</v>
      </c>
    </row>
    <row r="44" spans="1:21" hidden="1" x14ac:dyDescent="0.4">
      <c r="A44" s="9">
        <v>86</v>
      </c>
      <c r="B44" s="5">
        <v>44176</v>
      </c>
      <c r="C44" s="47">
        <v>2</v>
      </c>
      <c r="D44" s="56">
        <v>1.27</v>
      </c>
      <c r="E44" s="59">
        <v>1.5</v>
      </c>
      <c r="F44" s="83">
        <v>2</v>
      </c>
      <c r="G44" s="22">
        <f t="shared" ref="G44:G58" si="18">IF(D44="","",G43+M44)</f>
        <v>170216.39806925014</v>
      </c>
      <c r="H44" s="22">
        <f t="shared" ref="H44:H58" si="19">IF(E44="","",H43+N44)</f>
        <v>171934.35730117944</v>
      </c>
      <c r="I44" s="22">
        <f t="shared" ref="I44:I58" si="20">IF(F44="","",I43+O44)</f>
        <v>138142.88751765</v>
      </c>
      <c r="J44" s="44">
        <f>IF(G43="","",G43*0.03)</f>
        <v>4919.0751778032018</v>
      </c>
      <c r="K44" s="45">
        <f t="shared" si="12"/>
        <v>4935.9145636702224</v>
      </c>
      <c r="L44" s="46">
        <f t="shared" si="13"/>
        <v>3909.7043637070751</v>
      </c>
      <c r="M44" s="44">
        <f>IF(D44="","",J44*D44)</f>
        <v>6247.2254758100662</v>
      </c>
      <c r="N44" s="45">
        <f t="shared" si="15"/>
        <v>7403.8718455053331</v>
      </c>
      <c r="O44" s="46">
        <f t="shared" si="16"/>
        <v>7819.4087274141502</v>
      </c>
      <c r="Q44" s="40" t="s">
        <v>65</v>
      </c>
      <c r="R44" s="40" t="s">
        <v>54</v>
      </c>
      <c r="T44" s="86" t="s">
        <v>68</v>
      </c>
      <c r="U44" s="86" t="s">
        <v>68</v>
      </c>
    </row>
    <row r="45" spans="1:21" hidden="1" x14ac:dyDescent="0.4">
      <c r="A45" s="9">
        <v>87</v>
      </c>
      <c r="B45" s="5">
        <v>44171</v>
      </c>
      <c r="C45" s="47">
        <v>1</v>
      </c>
      <c r="D45" s="56">
        <v>1.27</v>
      </c>
      <c r="E45" s="57">
        <v>-1</v>
      </c>
      <c r="F45" s="58">
        <v>-1</v>
      </c>
      <c r="G45" s="22">
        <f t="shared" si="18"/>
        <v>176701.64283568857</v>
      </c>
      <c r="H45" s="22">
        <f t="shared" si="19"/>
        <v>166776.32658214404</v>
      </c>
      <c r="I45" s="22">
        <f t="shared" si="20"/>
        <v>133998.60089212051</v>
      </c>
      <c r="J45" s="44">
        <f t="shared" si="11"/>
        <v>5106.4919420775041</v>
      </c>
      <c r="K45" s="45">
        <f t="shared" si="12"/>
        <v>5158.0307190353833</v>
      </c>
      <c r="L45" s="46">
        <f t="shared" si="13"/>
        <v>4144.2866255295003</v>
      </c>
      <c r="M45" s="44">
        <f t="shared" si="14"/>
        <v>6485.2447664384299</v>
      </c>
      <c r="N45" s="45">
        <f t="shared" si="15"/>
        <v>-5158.0307190353833</v>
      </c>
      <c r="O45" s="46">
        <f t="shared" si="16"/>
        <v>-4144.2866255295003</v>
      </c>
      <c r="Q45" s="40" t="s">
        <v>50</v>
      </c>
      <c r="R45" s="40" t="s">
        <v>54</v>
      </c>
      <c r="T45" s="86" t="s">
        <v>68</v>
      </c>
    </row>
    <row r="46" spans="1:21" hidden="1" x14ac:dyDescent="0.4">
      <c r="A46" s="9">
        <v>88</v>
      </c>
      <c r="B46" s="5">
        <v>44195</v>
      </c>
      <c r="C46" s="47">
        <v>1</v>
      </c>
      <c r="D46" s="56">
        <v>1.27</v>
      </c>
      <c r="E46" s="57">
        <v>1.5</v>
      </c>
      <c r="F46" s="83">
        <v>2</v>
      </c>
      <c r="G46" s="22">
        <f t="shared" si="18"/>
        <v>183433.97542772832</v>
      </c>
      <c r="H46" s="22">
        <f t="shared" si="19"/>
        <v>174281.26127834053</v>
      </c>
      <c r="I46" s="22">
        <f t="shared" si="20"/>
        <v>142038.51694564775</v>
      </c>
      <c r="J46" s="44">
        <f t="shared" si="11"/>
        <v>5301.0492850706569</v>
      </c>
      <c r="K46" s="45">
        <f t="shared" si="12"/>
        <v>5003.2897974643211</v>
      </c>
      <c r="L46" s="46">
        <f t="shared" si="13"/>
        <v>4019.9580267636152</v>
      </c>
      <c r="M46" s="44">
        <f t="shared" si="14"/>
        <v>6732.3325920397347</v>
      </c>
      <c r="N46" s="45">
        <f t="shared" si="15"/>
        <v>7504.934696196482</v>
      </c>
      <c r="O46" s="46">
        <f t="shared" si="16"/>
        <v>8039.9160535272304</v>
      </c>
      <c r="Q46" s="40" t="s">
        <v>53</v>
      </c>
      <c r="R46" s="40" t="s">
        <v>51</v>
      </c>
      <c r="T46" s="86" t="s">
        <v>68</v>
      </c>
      <c r="U46" s="86" t="s">
        <v>68</v>
      </c>
    </row>
    <row r="47" spans="1:21" hidden="1" x14ac:dyDescent="0.4">
      <c r="A47" s="9">
        <v>89</v>
      </c>
      <c r="B47" s="5">
        <v>44195</v>
      </c>
      <c r="C47" s="47">
        <v>1</v>
      </c>
      <c r="D47" s="56">
        <v>1.27</v>
      </c>
      <c r="E47" s="57">
        <v>1.5</v>
      </c>
      <c r="F47" s="83">
        <v>2</v>
      </c>
      <c r="G47" s="22">
        <f t="shared" si="18"/>
        <v>190422.80989152478</v>
      </c>
      <c r="H47" s="22">
        <f t="shared" si="19"/>
        <v>182123.91803586585</v>
      </c>
      <c r="I47" s="22">
        <f t="shared" si="20"/>
        <v>150560.8279623866</v>
      </c>
      <c r="J47" s="44">
        <f t="shared" si="11"/>
        <v>5503.0192628318491</v>
      </c>
      <c r="K47" s="45">
        <f t="shared" si="12"/>
        <v>5228.4378383502162</v>
      </c>
      <c r="L47" s="46">
        <f t="shared" si="13"/>
        <v>4261.155508369432</v>
      </c>
      <c r="M47" s="44">
        <f t="shared" si="14"/>
        <v>6988.8344637964483</v>
      </c>
      <c r="N47" s="45">
        <f t="shared" si="15"/>
        <v>7842.6567575253248</v>
      </c>
      <c r="O47" s="46">
        <f t="shared" si="16"/>
        <v>8522.3110167388641</v>
      </c>
      <c r="P47" t="s">
        <v>37</v>
      </c>
      <c r="Q47" s="40" t="s">
        <v>53</v>
      </c>
      <c r="R47" s="40" t="s">
        <v>51</v>
      </c>
      <c r="T47" s="86" t="s">
        <v>68</v>
      </c>
      <c r="U47" s="86" t="s">
        <v>68</v>
      </c>
    </row>
    <row r="48" spans="1:21" hidden="1" x14ac:dyDescent="0.4">
      <c r="A48" s="9">
        <v>90</v>
      </c>
      <c r="B48" s="5">
        <v>44201</v>
      </c>
      <c r="C48" s="47">
        <v>2</v>
      </c>
      <c r="D48" s="56">
        <v>-1</v>
      </c>
      <c r="E48" s="57">
        <v>-1</v>
      </c>
      <c r="F48" s="58">
        <v>-1</v>
      </c>
      <c r="G48" s="22">
        <f t="shared" si="18"/>
        <v>184710.12559477903</v>
      </c>
      <c r="H48" s="22">
        <f t="shared" si="19"/>
        <v>176660.20049478987</v>
      </c>
      <c r="I48" s="22">
        <f t="shared" si="20"/>
        <v>146044.00312351499</v>
      </c>
      <c r="J48" s="44">
        <f t="shared" si="11"/>
        <v>5712.6842967457433</v>
      </c>
      <c r="K48" s="45">
        <f t="shared" si="12"/>
        <v>5463.7175410759755</v>
      </c>
      <c r="L48" s="46">
        <f t="shared" si="13"/>
        <v>4516.8248388715974</v>
      </c>
      <c r="M48" s="44">
        <f t="shared" si="14"/>
        <v>-5712.6842967457433</v>
      </c>
      <c r="N48" s="45">
        <f t="shared" si="15"/>
        <v>-5463.7175410759755</v>
      </c>
      <c r="O48" s="46">
        <f t="shared" si="16"/>
        <v>-4516.8248388715974</v>
      </c>
      <c r="Q48" s="40" t="s">
        <v>53</v>
      </c>
      <c r="R48" s="40" t="s">
        <v>54</v>
      </c>
    </row>
    <row r="49" spans="1:21" x14ac:dyDescent="0.4">
      <c r="A49" s="9">
        <v>91</v>
      </c>
      <c r="B49" s="5">
        <v>44202</v>
      </c>
      <c r="C49" s="47">
        <v>1</v>
      </c>
      <c r="D49" s="56">
        <v>1.27</v>
      </c>
      <c r="E49" s="57">
        <v>1.5</v>
      </c>
      <c r="F49" s="83">
        <v>2</v>
      </c>
      <c r="G49" s="22">
        <f t="shared" si="18"/>
        <v>191747.58137994012</v>
      </c>
      <c r="H49" s="22">
        <f t="shared" si="19"/>
        <v>184609.90951705541</v>
      </c>
      <c r="I49" s="22">
        <f t="shared" si="20"/>
        <v>154806.64331092589</v>
      </c>
      <c r="J49" s="44">
        <f t="shared" si="11"/>
        <v>5541.3037678433711</v>
      </c>
      <c r="K49" s="45">
        <f t="shared" si="12"/>
        <v>5299.8060148436962</v>
      </c>
      <c r="L49" s="46">
        <f t="shared" si="13"/>
        <v>4381.3200937054498</v>
      </c>
      <c r="M49" s="44">
        <f t="shared" si="14"/>
        <v>7037.4557851610816</v>
      </c>
      <c r="N49" s="45">
        <f t="shared" si="15"/>
        <v>7949.7090222655443</v>
      </c>
      <c r="O49" s="46">
        <f t="shared" si="16"/>
        <v>8762.6401874108997</v>
      </c>
      <c r="P49" t="s">
        <v>37</v>
      </c>
      <c r="Q49" s="40" t="s">
        <v>50</v>
      </c>
      <c r="R49" s="40" t="s">
        <v>54</v>
      </c>
      <c r="S49" t="s">
        <v>54</v>
      </c>
      <c r="T49" s="86" t="s">
        <v>68</v>
      </c>
      <c r="U49" s="86" t="s">
        <v>68</v>
      </c>
    </row>
    <row r="50" spans="1:21" hidden="1" x14ac:dyDescent="0.4">
      <c r="A50" s="9">
        <v>92</v>
      </c>
      <c r="B50" s="5">
        <v>44203</v>
      </c>
      <c r="C50" s="47">
        <v>1</v>
      </c>
      <c r="D50" s="56">
        <v>1.27</v>
      </c>
      <c r="E50" s="57">
        <v>1.5</v>
      </c>
      <c r="F50" s="83">
        <v>2</v>
      </c>
      <c r="G50" s="22">
        <f t="shared" si="18"/>
        <v>199053.16423051583</v>
      </c>
      <c r="H50" s="22">
        <f t="shared" si="19"/>
        <v>192917.3554453229</v>
      </c>
      <c r="I50" s="22">
        <f t="shared" si="20"/>
        <v>164095.04190958146</v>
      </c>
      <c r="J50" s="44">
        <f t="shared" si="11"/>
        <v>5752.4274413982039</v>
      </c>
      <c r="K50" s="45">
        <f t="shared" si="12"/>
        <v>5538.2972855116623</v>
      </c>
      <c r="L50" s="46">
        <f t="shared" si="13"/>
        <v>4644.1992993277763</v>
      </c>
      <c r="M50" s="44">
        <f t="shared" si="14"/>
        <v>7305.582850575719</v>
      </c>
      <c r="N50" s="45">
        <f t="shared" si="15"/>
        <v>8307.4459282674943</v>
      </c>
      <c r="O50" s="46">
        <f t="shared" si="16"/>
        <v>9288.3985986555526</v>
      </c>
      <c r="P50" t="s">
        <v>37</v>
      </c>
      <c r="Q50" s="40" t="s">
        <v>50</v>
      </c>
      <c r="R50" s="40" t="s">
        <v>54</v>
      </c>
      <c r="T50" s="86" t="s">
        <v>68</v>
      </c>
      <c r="U50" s="86" t="s">
        <v>68</v>
      </c>
    </row>
    <row r="51" spans="1:21" hidden="1" x14ac:dyDescent="0.4">
      <c r="A51" s="9">
        <v>93</v>
      </c>
      <c r="B51" s="5">
        <v>44208</v>
      </c>
      <c r="C51" s="47">
        <v>1</v>
      </c>
      <c r="D51" s="56">
        <v>-1</v>
      </c>
      <c r="E51" s="57">
        <v>-1</v>
      </c>
      <c r="F51" s="79">
        <v>-1</v>
      </c>
      <c r="G51" s="22">
        <f t="shared" si="18"/>
        <v>193081.56930360035</v>
      </c>
      <c r="H51" s="22">
        <f t="shared" si="19"/>
        <v>187129.8347819632</v>
      </c>
      <c r="I51" s="22">
        <f t="shared" si="20"/>
        <v>159172.19065229403</v>
      </c>
      <c r="J51" s="44">
        <f t="shared" si="11"/>
        <v>5971.5949269154744</v>
      </c>
      <c r="K51" s="45">
        <f t="shared" si="12"/>
        <v>5787.5206633596872</v>
      </c>
      <c r="L51" s="46">
        <f t="shared" si="13"/>
        <v>4922.8512572874433</v>
      </c>
      <c r="M51" s="44">
        <f t="shared" si="14"/>
        <v>-5971.5949269154744</v>
      </c>
      <c r="N51" s="45">
        <f t="shared" si="15"/>
        <v>-5787.5206633596872</v>
      </c>
      <c r="O51" s="46">
        <f t="shared" si="16"/>
        <v>-4922.8512572874433</v>
      </c>
      <c r="Q51" s="40" t="s">
        <v>53</v>
      </c>
      <c r="R51" s="40" t="s">
        <v>51</v>
      </c>
    </row>
    <row r="52" spans="1:21" hidden="1" x14ac:dyDescent="0.4">
      <c r="A52" s="9">
        <v>94</v>
      </c>
      <c r="B52" s="5">
        <v>44214</v>
      </c>
      <c r="C52" s="47">
        <v>2</v>
      </c>
      <c r="D52" s="56">
        <v>1.27</v>
      </c>
      <c r="E52" s="57">
        <v>1.5</v>
      </c>
      <c r="F52" s="83">
        <v>2</v>
      </c>
      <c r="G52" s="22">
        <f t="shared" si="18"/>
        <v>200437.97709406752</v>
      </c>
      <c r="H52" s="22">
        <f t="shared" si="19"/>
        <v>195550.67734715156</v>
      </c>
      <c r="I52" s="22">
        <f t="shared" si="20"/>
        <v>168722.52209143166</v>
      </c>
      <c r="J52" s="44">
        <f t="shared" si="11"/>
        <v>5792.4470791080103</v>
      </c>
      <c r="K52" s="45">
        <f t="shared" si="12"/>
        <v>5613.895043458896</v>
      </c>
      <c r="L52" s="46">
        <f t="shared" si="13"/>
        <v>4775.1657195688204</v>
      </c>
      <c r="M52" s="44">
        <f t="shared" si="14"/>
        <v>7356.4077904671731</v>
      </c>
      <c r="N52" s="45">
        <f t="shared" si="15"/>
        <v>8420.8425651883445</v>
      </c>
      <c r="O52" s="46">
        <f t="shared" si="16"/>
        <v>9550.3314391376407</v>
      </c>
      <c r="P52" t="s">
        <v>37</v>
      </c>
      <c r="Q52" s="40" t="s">
        <v>50</v>
      </c>
      <c r="R52" s="40" t="s">
        <v>54</v>
      </c>
      <c r="T52" s="86" t="s">
        <v>68</v>
      </c>
      <c r="U52" s="86" t="s">
        <v>68</v>
      </c>
    </row>
    <row r="53" spans="1:21" x14ac:dyDescent="0.4">
      <c r="A53" s="9">
        <v>95</v>
      </c>
      <c r="B53" s="5">
        <v>44215</v>
      </c>
      <c r="C53" s="47">
        <v>1</v>
      </c>
      <c r="D53" s="56">
        <v>1.27</v>
      </c>
      <c r="E53" s="57">
        <v>1.5</v>
      </c>
      <c r="F53" s="83">
        <v>2</v>
      </c>
      <c r="G53" s="22">
        <f t="shared" si="18"/>
        <v>208074.66402135149</v>
      </c>
      <c r="H53" s="22">
        <f t="shared" si="19"/>
        <v>204350.45782777338</v>
      </c>
      <c r="I53" s="22">
        <f t="shared" si="20"/>
        <v>178845.87341691757</v>
      </c>
      <c r="J53" s="44">
        <f t="shared" si="11"/>
        <v>6013.1393128220252</v>
      </c>
      <c r="K53" s="45">
        <f t="shared" si="12"/>
        <v>5866.5203204145464</v>
      </c>
      <c r="L53" s="46">
        <f t="shared" si="13"/>
        <v>5061.6756627429495</v>
      </c>
      <c r="M53" s="44">
        <f t="shared" si="14"/>
        <v>7636.6869272839722</v>
      </c>
      <c r="N53" s="45">
        <f t="shared" si="15"/>
        <v>8799.7804806218192</v>
      </c>
      <c r="O53" s="46">
        <f t="shared" si="16"/>
        <v>10123.351325485899</v>
      </c>
      <c r="Q53" s="40" t="s">
        <v>51</v>
      </c>
      <c r="R53" s="40" t="s">
        <v>54</v>
      </c>
      <c r="S53" t="s">
        <v>54</v>
      </c>
      <c r="T53" s="86" t="s">
        <v>68</v>
      </c>
      <c r="U53" s="86" t="s">
        <v>68</v>
      </c>
    </row>
    <row r="54" spans="1:21" hidden="1" x14ac:dyDescent="0.4">
      <c r="A54" s="9">
        <v>96</v>
      </c>
      <c r="B54" s="5">
        <v>44215</v>
      </c>
      <c r="C54" s="47">
        <v>1</v>
      </c>
      <c r="D54" s="56">
        <v>1.27</v>
      </c>
      <c r="E54" s="57">
        <v>1.5</v>
      </c>
      <c r="F54" s="83">
        <v>2</v>
      </c>
      <c r="G54" s="22">
        <f t="shared" si="18"/>
        <v>216002.30872056499</v>
      </c>
      <c r="H54" s="22">
        <f t="shared" si="19"/>
        <v>213546.22843002318</v>
      </c>
      <c r="I54" s="22">
        <f t="shared" si="20"/>
        <v>189576.62582193263</v>
      </c>
      <c r="J54" s="44">
        <f t="shared" si="11"/>
        <v>6242.2399206405444</v>
      </c>
      <c r="K54" s="45">
        <f t="shared" si="12"/>
        <v>6130.5137348332009</v>
      </c>
      <c r="L54" s="46">
        <f t="shared" si="13"/>
        <v>5365.3762025075266</v>
      </c>
      <c r="M54" s="44">
        <f t="shared" si="14"/>
        <v>7927.6446992134915</v>
      </c>
      <c r="N54" s="45">
        <f t="shared" si="15"/>
        <v>9195.7706022498023</v>
      </c>
      <c r="O54" s="46">
        <f t="shared" si="16"/>
        <v>10730.752405015053</v>
      </c>
      <c r="Q54" s="40" t="s">
        <v>53</v>
      </c>
      <c r="R54" s="40" t="s">
        <v>54</v>
      </c>
      <c r="T54" s="86" t="s">
        <v>68</v>
      </c>
      <c r="U54" s="86" t="s">
        <v>68</v>
      </c>
    </row>
    <row r="55" spans="1:21" hidden="1" x14ac:dyDescent="0.4">
      <c r="A55" s="9">
        <v>97</v>
      </c>
      <c r="B55" s="5">
        <v>44215</v>
      </c>
      <c r="C55" s="47">
        <v>1</v>
      </c>
      <c r="D55" s="56">
        <v>-1</v>
      </c>
      <c r="E55" s="57">
        <v>-1</v>
      </c>
      <c r="F55" s="58">
        <v>-1</v>
      </c>
      <c r="G55" s="22">
        <f t="shared" si="18"/>
        <v>209522.23945894805</v>
      </c>
      <c r="H55" s="22">
        <f t="shared" si="19"/>
        <v>207139.84157712248</v>
      </c>
      <c r="I55" s="22">
        <f t="shared" si="20"/>
        <v>183889.32704727465</v>
      </c>
      <c r="J55" s="44">
        <f t="shared" si="11"/>
        <v>6480.0692616169499</v>
      </c>
      <c r="K55" s="45">
        <f t="shared" si="12"/>
        <v>6406.386852900695</v>
      </c>
      <c r="L55" s="46">
        <f t="shared" si="13"/>
        <v>5687.2987746579784</v>
      </c>
      <c r="M55" s="44">
        <f t="shared" si="14"/>
        <v>-6480.0692616169499</v>
      </c>
      <c r="N55" s="45">
        <f t="shared" si="15"/>
        <v>-6406.386852900695</v>
      </c>
      <c r="O55" s="46">
        <f t="shared" si="16"/>
        <v>-5687.2987746579784</v>
      </c>
      <c r="Q55" s="40" t="s">
        <v>53</v>
      </c>
      <c r="R55" s="40" t="s">
        <v>54</v>
      </c>
    </row>
    <row r="56" spans="1:21" x14ac:dyDescent="0.4">
      <c r="A56" s="9">
        <v>98</v>
      </c>
      <c r="B56" s="5">
        <v>43490</v>
      </c>
      <c r="C56" s="47">
        <v>1</v>
      </c>
      <c r="D56" s="56">
        <v>-1</v>
      </c>
      <c r="E56" s="57">
        <v>-1</v>
      </c>
      <c r="F56" s="58">
        <v>-1</v>
      </c>
      <c r="G56" s="22">
        <f t="shared" si="18"/>
        <v>203236.57227517961</v>
      </c>
      <c r="H56" s="22">
        <f t="shared" si="19"/>
        <v>200925.64632980881</v>
      </c>
      <c r="I56" s="22">
        <f t="shared" si="20"/>
        <v>178372.64723585642</v>
      </c>
      <c r="J56" s="44">
        <f t="shared" si="11"/>
        <v>6285.6671837684416</v>
      </c>
      <c r="K56" s="45">
        <f t="shared" si="12"/>
        <v>6214.1952473136744</v>
      </c>
      <c r="L56" s="46">
        <f t="shared" si="13"/>
        <v>5516.6798114182393</v>
      </c>
      <c r="M56" s="44">
        <f t="shared" si="14"/>
        <v>-6285.6671837684416</v>
      </c>
      <c r="N56" s="45">
        <f t="shared" si="15"/>
        <v>-6214.1952473136744</v>
      </c>
      <c r="O56" s="46">
        <f t="shared" si="16"/>
        <v>-5516.6798114182393</v>
      </c>
      <c r="Q56" s="40" t="s">
        <v>51</v>
      </c>
      <c r="R56" s="40" t="s">
        <v>54</v>
      </c>
      <c r="S56" t="s">
        <v>54</v>
      </c>
    </row>
    <row r="57" spans="1:21" hidden="1" x14ac:dyDescent="0.4">
      <c r="A57" s="9">
        <v>99</v>
      </c>
      <c r="B57" s="5">
        <v>43492</v>
      </c>
      <c r="C57" s="47">
        <v>1</v>
      </c>
      <c r="D57" s="56">
        <v>1.27</v>
      </c>
      <c r="E57" s="57">
        <v>1.5</v>
      </c>
      <c r="F57" s="58">
        <v>2</v>
      </c>
      <c r="G57" s="22">
        <f t="shared" si="18"/>
        <v>210979.88567886397</v>
      </c>
      <c r="H57" s="22">
        <f t="shared" si="19"/>
        <v>209967.30041465021</v>
      </c>
      <c r="I57" s="22">
        <f t="shared" si="20"/>
        <v>189075.0060700078</v>
      </c>
      <c r="J57" s="44">
        <f t="shared" si="11"/>
        <v>6097.0971682553882</v>
      </c>
      <c r="K57" s="45">
        <f t="shared" si="12"/>
        <v>6027.7693898942644</v>
      </c>
      <c r="L57" s="46">
        <f t="shared" si="13"/>
        <v>5351.1794170756921</v>
      </c>
      <c r="M57" s="44">
        <f t="shared" si="14"/>
        <v>7743.313403684343</v>
      </c>
      <c r="N57" s="45">
        <f t="shared" si="15"/>
        <v>9041.654084841397</v>
      </c>
      <c r="O57" s="46">
        <f t="shared" si="16"/>
        <v>10702.358834151384</v>
      </c>
      <c r="Q57" s="40" t="s">
        <v>53</v>
      </c>
      <c r="R57" s="40" t="s">
        <v>54</v>
      </c>
      <c r="T57" s="86" t="s">
        <v>68</v>
      </c>
      <c r="U57" s="86" t="s">
        <v>68</v>
      </c>
    </row>
    <row r="58" spans="1:21" ht="19.5" hidden="1" thickBot="1" x14ac:dyDescent="0.45">
      <c r="A58" s="9">
        <v>100</v>
      </c>
      <c r="B58" s="6">
        <v>43498</v>
      </c>
      <c r="C58" s="51">
        <v>2</v>
      </c>
      <c r="D58" s="60">
        <v>-1</v>
      </c>
      <c r="E58" s="61">
        <v>-1</v>
      </c>
      <c r="F58" s="62">
        <v>-1</v>
      </c>
      <c r="G58" s="22">
        <f t="shared" si="18"/>
        <v>204650.48910849806</v>
      </c>
      <c r="H58" s="22">
        <f t="shared" si="19"/>
        <v>203668.2814022107</v>
      </c>
      <c r="I58" s="22">
        <f t="shared" si="20"/>
        <v>183402.75588790758</v>
      </c>
      <c r="J58" s="44">
        <f t="shared" si="11"/>
        <v>6329.3965703659187</v>
      </c>
      <c r="K58" s="45">
        <f t="shared" si="12"/>
        <v>6299.0190124395058</v>
      </c>
      <c r="L58" s="46">
        <f t="shared" si="13"/>
        <v>5672.2501821002343</v>
      </c>
      <c r="M58" s="44">
        <f t="shared" si="14"/>
        <v>-6329.3965703659187</v>
      </c>
      <c r="N58" s="45">
        <f t="shared" si="15"/>
        <v>-6299.0190124395058</v>
      </c>
      <c r="O58" s="46">
        <f t="shared" si="16"/>
        <v>-5672.2501821002343</v>
      </c>
      <c r="Q58" s="40" t="s">
        <v>50</v>
      </c>
      <c r="R58" s="40" t="s">
        <v>51</v>
      </c>
      <c r="S58" t="s">
        <v>54</v>
      </c>
    </row>
    <row r="59" spans="1:21" ht="19.5" hidden="1" thickBot="1" x14ac:dyDescent="0.45">
      <c r="A59" s="9"/>
      <c r="B59" s="95" t="s">
        <v>5</v>
      </c>
      <c r="C59" s="96"/>
      <c r="D59" s="7">
        <f>COUNTIF(D9:D58,1.27)</f>
        <v>33</v>
      </c>
      <c r="E59" s="7">
        <f>COUNTIF(E9:E58,1.5)</f>
        <v>30</v>
      </c>
      <c r="F59" s="8">
        <f>COUNTIF(F9:F58,2)</f>
        <v>24</v>
      </c>
      <c r="G59" s="69">
        <f>M59+G8</f>
        <v>204650.48910849795</v>
      </c>
      <c r="H59" s="70">
        <f>N59+H8</f>
        <v>203668.28140221076</v>
      </c>
      <c r="I59" s="71">
        <f>O59+I8</f>
        <v>183402.75588790752</v>
      </c>
      <c r="J59" s="66" t="s">
        <v>30</v>
      </c>
      <c r="K59" s="67">
        <f>B58-B9</f>
        <v>-507</v>
      </c>
      <c r="L59" s="68" t="s">
        <v>31</v>
      </c>
      <c r="M59" s="80">
        <f>SUM(M9:M58)</f>
        <v>104650.48910849795</v>
      </c>
      <c r="N59" s="81">
        <f>SUM(N9:N58)</f>
        <v>103668.28140221075</v>
      </c>
      <c r="O59" s="82">
        <f>SUM(O9:O58)</f>
        <v>83402.755887907537</v>
      </c>
    </row>
    <row r="60" spans="1:21" ht="19.5" hidden="1" thickBot="1" x14ac:dyDescent="0.45">
      <c r="A60" s="9"/>
      <c r="B60" s="89" t="s">
        <v>6</v>
      </c>
      <c r="C60" s="90"/>
      <c r="D60" s="7">
        <f>COUNTIF(D9:D58,-1)</f>
        <v>17</v>
      </c>
      <c r="E60" s="7">
        <f>COUNTIF(E9:E58,-1)</f>
        <v>20</v>
      </c>
      <c r="F60" s="8">
        <f>COUNTIF(F9:F58,-1)</f>
        <v>26</v>
      </c>
      <c r="G60" s="87" t="s">
        <v>29</v>
      </c>
      <c r="H60" s="88"/>
      <c r="I60" s="94"/>
      <c r="J60" s="87" t="s">
        <v>32</v>
      </c>
      <c r="K60" s="88"/>
      <c r="L60" s="94"/>
      <c r="M60" s="9"/>
      <c r="N60" s="3"/>
      <c r="O60" s="4"/>
    </row>
    <row r="61" spans="1:21" ht="19.5" hidden="1" thickBot="1" x14ac:dyDescent="0.45">
      <c r="A61" s="9"/>
      <c r="B61" s="89" t="s">
        <v>34</v>
      </c>
      <c r="C61" s="90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5">
        <f>G59/G8</f>
        <v>2.0465048910849797</v>
      </c>
      <c r="H61" s="76">
        <f t="shared" ref="H61" si="21">H59/H8</f>
        <v>2.0366828140221078</v>
      </c>
      <c r="I61" s="77">
        <f>I59/I8</f>
        <v>1.8340275588790753</v>
      </c>
      <c r="J61" s="64">
        <f>(G61-100%)*30/K59</f>
        <v>-6.1923366336389334E-2</v>
      </c>
      <c r="K61" s="64">
        <f>(H61-100%)*30/K59</f>
        <v>-6.1342178344503423E-2</v>
      </c>
      <c r="L61" s="65">
        <f>(I61-100%)*30/K59</f>
        <v>-4.9350743128939369E-2</v>
      </c>
      <c r="M61" s="10"/>
      <c r="N61" s="2"/>
      <c r="O61" s="11"/>
    </row>
    <row r="62" spans="1:21" ht="19.5" hidden="1" thickBot="1" x14ac:dyDescent="0.45">
      <c r="A62" s="3"/>
      <c r="B62" s="87" t="s">
        <v>4</v>
      </c>
      <c r="C62" s="88"/>
      <c r="D62" s="78">
        <f t="shared" ref="D62:E62" si="22">D59/(D59+D60+D61)</f>
        <v>0.66</v>
      </c>
      <c r="E62" s="73">
        <f t="shared" si="22"/>
        <v>0.6</v>
      </c>
      <c r="F62" s="74">
        <f>F59/(F59+F60+F61)</f>
        <v>0.48</v>
      </c>
    </row>
    <row r="63" spans="1:21" x14ac:dyDescent="0.4">
      <c r="S63" s="86"/>
    </row>
    <row r="64" spans="1:21" x14ac:dyDescent="0.4">
      <c r="D64" s="72"/>
      <c r="E64" s="72"/>
      <c r="F64" s="72"/>
    </row>
    <row r="66" spans="17:18" x14ac:dyDescent="0.4">
      <c r="Q66" t="s">
        <v>69</v>
      </c>
      <c r="R66" s="101">
        <v>0.74</v>
      </c>
    </row>
    <row r="67" spans="17:18" x14ac:dyDescent="0.4">
      <c r="Q67" t="s">
        <v>70</v>
      </c>
      <c r="R67" s="101">
        <v>0.55000000000000004</v>
      </c>
    </row>
    <row r="68" spans="17:18" x14ac:dyDescent="0.4">
      <c r="Q68" t="s">
        <v>71</v>
      </c>
      <c r="R68" s="101">
        <v>0.52700000000000002</v>
      </c>
    </row>
    <row r="69" spans="17:18" x14ac:dyDescent="0.4">
      <c r="Q69" t="s">
        <v>72</v>
      </c>
      <c r="R69" s="101">
        <v>0.37</v>
      </c>
    </row>
    <row r="70" spans="17:18" x14ac:dyDescent="0.4">
      <c r="Q70" t="s">
        <v>73</v>
      </c>
      <c r="R70" s="101">
        <v>0.6</v>
      </c>
    </row>
    <row r="71" spans="17:18" x14ac:dyDescent="0.4">
      <c r="Q71" t="s">
        <v>74</v>
      </c>
      <c r="R71" s="101">
        <v>0.65</v>
      </c>
    </row>
    <row r="72" spans="17:18" x14ac:dyDescent="0.4">
      <c r="Q72" t="s">
        <v>75</v>
      </c>
      <c r="R72" s="101">
        <v>0.73</v>
      </c>
    </row>
    <row r="73" spans="17:18" x14ac:dyDescent="0.4">
      <c r="Q73" t="s">
        <v>76</v>
      </c>
      <c r="R73" s="101">
        <v>0.55000000000000004</v>
      </c>
    </row>
    <row r="74" spans="17:18" x14ac:dyDescent="0.4">
      <c r="Q74" t="s">
        <v>77</v>
      </c>
      <c r="R74" s="101">
        <v>0.8</v>
      </c>
    </row>
    <row r="75" spans="17:18" x14ac:dyDescent="0.4">
      <c r="Q75" t="s">
        <v>79</v>
      </c>
      <c r="R75" s="102">
        <v>0.71</v>
      </c>
    </row>
    <row r="76" spans="17:18" x14ac:dyDescent="0.4">
      <c r="Q76" t="s">
        <v>78</v>
      </c>
      <c r="R76" s="101">
        <v>0.67</v>
      </c>
    </row>
  </sheetData>
  <autoFilter ref="Q8:U62" xr:uid="{5C6196F9-8EB8-4407-9493-21088AFCFC44}">
    <filterColumn colId="1">
      <filters>
        <filter val="あり"/>
      </filters>
    </filterColumn>
    <filterColumn colId="2">
      <customFilters>
        <customFilter operator="notEqual" val=" "/>
      </customFilters>
    </filterColumn>
  </autoFilter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3:P873"/>
  <sheetViews>
    <sheetView topLeftCell="A1951" zoomScale="80" zoomScaleNormal="80" workbookViewId="0">
      <selection activeCell="O1549" sqref="O1549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3" spans="16:16" x14ac:dyDescent="0.4">
      <c r="P13" s="52" t="s">
        <v>42</v>
      </c>
    </row>
    <row r="53" spans="16:16" x14ac:dyDescent="0.4">
      <c r="P53" s="52" t="s">
        <v>42</v>
      </c>
    </row>
    <row r="95" spans="16:16" x14ac:dyDescent="0.4">
      <c r="P95" s="52" t="s">
        <v>43</v>
      </c>
    </row>
    <row r="136" spans="16:16" x14ac:dyDescent="0.4">
      <c r="P136" s="52" t="s">
        <v>38</v>
      </c>
    </row>
    <row r="169" spans="16:16" x14ac:dyDescent="0.4">
      <c r="P169" s="52" t="s">
        <v>39</v>
      </c>
    </row>
    <row r="209" spans="16:16" x14ac:dyDescent="0.4">
      <c r="P209" s="52" t="s">
        <v>40</v>
      </c>
    </row>
    <row r="257" spans="16:16" x14ac:dyDescent="0.4">
      <c r="P257" s="52" t="s">
        <v>43</v>
      </c>
    </row>
    <row r="289" spans="16:16" x14ac:dyDescent="0.4">
      <c r="P289" s="52" t="s">
        <v>42</v>
      </c>
    </row>
    <row r="326" spans="16:16" x14ac:dyDescent="0.4">
      <c r="P326" s="52" t="s">
        <v>42</v>
      </c>
    </row>
    <row r="365" spans="16:16" x14ac:dyDescent="0.4">
      <c r="P365" s="52" t="s">
        <v>42</v>
      </c>
    </row>
    <row r="408" spans="16:16" x14ac:dyDescent="0.4">
      <c r="P408" s="52" t="s">
        <v>43</v>
      </c>
    </row>
    <row r="446" spans="15:15" x14ac:dyDescent="0.4">
      <c r="O446" s="52" t="s">
        <v>44</v>
      </c>
    </row>
    <row r="493" spans="15:15" x14ac:dyDescent="0.4">
      <c r="O493" s="52" t="s">
        <v>45</v>
      </c>
    </row>
    <row r="540" spans="13:13" x14ac:dyDescent="0.4">
      <c r="M540" s="52" t="s">
        <v>42</v>
      </c>
    </row>
    <row r="576" spans="13:13" x14ac:dyDescent="0.4">
      <c r="M576" s="52" t="s">
        <v>42</v>
      </c>
    </row>
    <row r="617" spans="13:13" x14ac:dyDescent="0.4">
      <c r="M617" s="52" t="s">
        <v>43</v>
      </c>
    </row>
    <row r="658" spans="13:13" x14ac:dyDescent="0.4">
      <c r="M658" s="52" t="s">
        <v>45</v>
      </c>
    </row>
    <row r="706" spans="13:13" x14ac:dyDescent="0.4">
      <c r="M706" s="52" t="s">
        <v>44</v>
      </c>
    </row>
    <row r="749" spans="13:13" x14ac:dyDescent="0.4">
      <c r="M749" s="52" t="s">
        <v>44</v>
      </c>
    </row>
    <row r="787" spans="13:13" x14ac:dyDescent="0.4">
      <c r="M787" s="52" t="s">
        <v>43</v>
      </c>
    </row>
    <row r="831" spans="13:13" x14ac:dyDescent="0.4">
      <c r="M831" s="52" t="s">
        <v>42</v>
      </c>
    </row>
    <row r="873" spans="13:13" x14ac:dyDescent="0.4">
      <c r="M873" s="52" t="s">
        <v>43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"/>
  <sheetViews>
    <sheetView tabSelected="1" zoomScale="145" zoomScaleSheetLayoutView="100" workbookViewId="0">
      <selection activeCell="A12" sqref="A12:J19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25</v>
      </c>
    </row>
    <row r="2" spans="1:10" x14ac:dyDescent="0.4">
      <c r="A2" s="97" t="s">
        <v>80</v>
      </c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4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x14ac:dyDescent="0.4">
      <c r="A4" s="98"/>
      <c r="B4" s="98"/>
      <c r="C4" s="98"/>
      <c r="D4" s="98"/>
      <c r="E4" s="98"/>
      <c r="F4" s="98"/>
      <c r="G4" s="98"/>
      <c r="H4" s="98"/>
      <c r="I4" s="98"/>
      <c r="J4" s="98"/>
    </row>
    <row r="5" spans="1:10" x14ac:dyDescent="0.4">
      <c r="A5" s="98"/>
      <c r="B5" s="98"/>
      <c r="C5" s="98"/>
      <c r="D5" s="98"/>
      <c r="E5" s="98"/>
      <c r="F5" s="98"/>
      <c r="G5" s="98"/>
      <c r="H5" s="98"/>
      <c r="I5" s="98"/>
      <c r="J5" s="98"/>
    </row>
    <row r="6" spans="1:10" x14ac:dyDescent="0.4">
      <c r="A6" s="98"/>
      <c r="B6" s="98"/>
      <c r="C6" s="98"/>
      <c r="D6" s="98"/>
      <c r="E6" s="98"/>
      <c r="F6" s="98"/>
      <c r="G6" s="98"/>
      <c r="H6" s="98"/>
      <c r="I6" s="98"/>
      <c r="J6" s="98"/>
    </row>
    <row r="7" spans="1:10" x14ac:dyDescent="0.4">
      <c r="A7" s="98"/>
      <c r="B7" s="98"/>
      <c r="C7" s="98"/>
      <c r="D7" s="98"/>
      <c r="E7" s="98"/>
      <c r="F7" s="98"/>
      <c r="G7" s="98"/>
      <c r="H7" s="98"/>
      <c r="I7" s="98"/>
      <c r="J7" s="98"/>
    </row>
    <row r="8" spans="1:10" x14ac:dyDescent="0.4">
      <c r="A8" s="98"/>
      <c r="B8" s="98"/>
      <c r="C8" s="98"/>
      <c r="D8" s="98"/>
      <c r="E8" s="98"/>
      <c r="F8" s="98"/>
      <c r="G8" s="98"/>
      <c r="H8" s="98"/>
      <c r="I8" s="98"/>
      <c r="J8" s="98"/>
    </row>
    <row r="9" spans="1:10" x14ac:dyDescent="0.4">
      <c r="A9" s="98"/>
      <c r="B9" s="98"/>
      <c r="C9" s="98"/>
      <c r="D9" s="98"/>
      <c r="E9" s="98"/>
      <c r="F9" s="98"/>
      <c r="G9" s="98"/>
      <c r="H9" s="98"/>
      <c r="I9" s="98"/>
      <c r="J9" s="98"/>
    </row>
    <row r="11" spans="1:10" x14ac:dyDescent="0.4">
      <c r="A11" s="52" t="s">
        <v>26</v>
      </c>
    </row>
    <row r="12" spans="1:10" x14ac:dyDescent="0.4">
      <c r="A12" s="99" t="s">
        <v>81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x14ac:dyDescent="0.4">
      <c r="A13" s="100"/>
      <c r="B13" s="100"/>
      <c r="C13" s="100"/>
      <c r="D13" s="100"/>
      <c r="E13" s="100"/>
      <c r="F13" s="100"/>
      <c r="G13" s="100"/>
      <c r="H13" s="100"/>
      <c r="I13" s="100"/>
      <c r="J13" s="100"/>
    </row>
    <row r="14" spans="1:10" x14ac:dyDescent="0.4">
      <c r="A14" s="100"/>
      <c r="B14" s="100"/>
      <c r="C14" s="100"/>
      <c r="D14" s="100"/>
      <c r="E14" s="100"/>
      <c r="F14" s="100"/>
      <c r="G14" s="100"/>
      <c r="H14" s="100"/>
      <c r="I14" s="100"/>
      <c r="J14" s="100"/>
    </row>
    <row r="15" spans="1:10" x14ac:dyDescent="0.4">
      <c r="A15" s="100"/>
      <c r="B15" s="100"/>
      <c r="C15" s="100"/>
      <c r="D15" s="100"/>
      <c r="E15" s="100"/>
      <c r="F15" s="100"/>
      <c r="G15" s="100"/>
      <c r="H15" s="100"/>
      <c r="I15" s="100"/>
      <c r="J15" s="100"/>
    </row>
    <row r="16" spans="1:10" x14ac:dyDescent="0.4">
      <c r="A16" s="100"/>
      <c r="B16" s="100"/>
      <c r="C16" s="100"/>
      <c r="D16" s="100"/>
      <c r="E16" s="100"/>
      <c r="F16" s="100"/>
      <c r="G16" s="100"/>
      <c r="H16" s="100"/>
      <c r="I16" s="100"/>
      <c r="J16" s="100"/>
    </row>
    <row r="17" spans="1:10" x14ac:dyDescent="0.4">
      <c r="A17" s="100"/>
      <c r="B17" s="100"/>
      <c r="C17" s="100"/>
      <c r="D17" s="100"/>
      <c r="E17" s="100"/>
      <c r="F17" s="100"/>
      <c r="G17" s="100"/>
      <c r="H17" s="100"/>
      <c r="I17" s="100"/>
      <c r="J17" s="100"/>
    </row>
    <row r="18" spans="1:10" x14ac:dyDescent="0.4">
      <c r="A18" s="100"/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0" x14ac:dyDescent="0.4">
      <c r="A19" s="100"/>
      <c r="B19" s="100"/>
      <c r="C19" s="100"/>
      <c r="D19" s="100"/>
      <c r="E19" s="100"/>
      <c r="F19" s="100"/>
      <c r="G19" s="100"/>
      <c r="H19" s="100"/>
      <c r="I19" s="100"/>
      <c r="J19" s="100"/>
    </row>
    <row r="21" spans="1:10" x14ac:dyDescent="0.4">
      <c r="A21" s="52" t="s">
        <v>27</v>
      </c>
    </row>
    <row r="22" spans="1:10" x14ac:dyDescent="0.4">
      <c r="A22" s="99" t="s">
        <v>82</v>
      </c>
      <c r="B22" s="99"/>
      <c r="C22" s="99"/>
      <c r="D22" s="99"/>
      <c r="E22" s="99"/>
      <c r="F22" s="99"/>
      <c r="G22" s="99"/>
      <c r="H22" s="99"/>
      <c r="I22" s="99"/>
      <c r="J22" s="99"/>
    </row>
    <row r="23" spans="1:10" x14ac:dyDescent="0.4">
      <c r="A23" s="99"/>
      <c r="B23" s="99"/>
      <c r="C23" s="99"/>
      <c r="D23" s="99"/>
      <c r="E23" s="99"/>
      <c r="F23" s="99"/>
      <c r="G23" s="99"/>
      <c r="H23" s="99"/>
      <c r="I23" s="99"/>
      <c r="J23" s="99"/>
    </row>
    <row r="24" spans="1:10" x14ac:dyDescent="0.4">
      <c r="A24" s="99"/>
      <c r="B24" s="99"/>
      <c r="C24" s="99"/>
      <c r="D24" s="99"/>
      <c r="E24" s="99"/>
      <c r="F24" s="99"/>
      <c r="G24" s="99"/>
      <c r="H24" s="99"/>
      <c r="I24" s="99"/>
      <c r="J24" s="99"/>
    </row>
    <row r="25" spans="1:10" x14ac:dyDescent="0.4">
      <c r="A25" s="99"/>
      <c r="B25" s="99"/>
      <c r="C25" s="99"/>
      <c r="D25" s="99"/>
      <c r="E25" s="99"/>
      <c r="F25" s="99"/>
      <c r="G25" s="99"/>
      <c r="H25" s="99"/>
      <c r="I25" s="99"/>
      <c r="J25" s="99"/>
    </row>
    <row r="26" spans="1:10" x14ac:dyDescent="0.4">
      <c r="A26" s="99"/>
      <c r="B26" s="99"/>
      <c r="C26" s="99"/>
      <c r="D26" s="99"/>
      <c r="E26" s="99"/>
      <c r="F26" s="99"/>
      <c r="G26" s="99"/>
      <c r="H26" s="99"/>
      <c r="I26" s="99"/>
      <c r="J26" s="99"/>
    </row>
    <row r="27" spans="1:10" x14ac:dyDescent="0.4">
      <c r="A27" s="99"/>
      <c r="B27" s="99"/>
      <c r="C27" s="99"/>
      <c r="D27" s="99"/>
      <c r="E27" s="99"/>
      <c r="F27" s="99"/>
      <c r="G27" s="99"/>
      <c r="H27" s="99"/>
      <c r="I27" s="99"/>
      <c r="J27" s="99"/>
    </row>
    <row r="28" spans="1:10" x14ac:dyDescent="0.4">
      <c r="A28" s="99"/>
      <c r="B28" s="99"/>
      <c r="C28" s="99"/>
      <c r="D28" s="99"/>
      <c r="E28" s="99"/>
      <c r="F28" s="99"/>
      <c r="G28" s="99"/>
      <c r="H28" s="99"/>
      <c r="I28" s="99"/>
      <c r="J28" s="99"/>
    </row>
    <row r="29" spans="1:10" x14ac:dyDescent="0.4">
      <c r="A29" s="99"/>
      <c r="B29" s="99"/>
      <c r="C29" s="99"/>
      <c r="D29" s="99"/>
      <c r="E29" s="99"/>
      <c r="F29" s="99"/>
      <c r="G29" s="99"/>
      <c r="H29" s="99"/>
      <c r="I29" s="99"/>
      <c r="J29" s="9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"/>
  <sheetViews>
    <sheetView zoomScale="80" zoomScaleNormal="80" workbookViewId="0">
      <selection activeCell="G4" sqref="G4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 t="s">
        <v>46</v>
      </c>
      <c r="C4" s="37"/>
      <c r="D4" s="38"/>
      <c r="E4" s="37"/>
      <c r="F4" s="38"/>
      <c r="G4" s="37"/>
      <c r="H4" s="38"/>
    </row>
    <row r="5" spans="1:8" x14ac:dyDescent="0.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青木 真彦</cp:lastModifiedBy>
  <dcterms:created xsi:type="dcterms:W3CDTF">2020-09-18T03:10:57Z</dcterms:created>
  <dcterms:modified xsi:type="dcterms:W3CDTF">2021-03-21T16:57:01Z</dcterms:modified>
</cp:coreProperties>
</file>