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和彦\Desktop\チャートマスター\トレード管理シート\"/>
    </mc:Choice>
  </mc:AlternateContent>
  <xr:revisionPtr revIDLastSave="0" documentId="13_ncr:1_{65FE9E67-587B-4472-BD69-5BD2A9CB80D9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<sst xmlns="http://schemas.openxmlformats.org/spreadsheetml/2006/main" count="60" uniqueCount="49">
  <si>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</si>
  <si>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</si>
  <si>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</si>
  <si>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</si>
  <si>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</si>
  <si>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</si>
  <si>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</si>
  <si>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</si>
  <si>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</si>
  <si>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</si>
  <si>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</si>
  <si>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</si>
  <si>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</si>
  <si>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</si>
  <si>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</si>
  <si>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</si>
  <si>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</si>
  <si>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</si>
  <si>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</si>
  <si>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</si>
  <si>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</si>
  <si>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</si>
  <si>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</si>
  <si>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</si>
  <si>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</si>
  <si>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</si>
  <si>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</si>
  <si>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</si>
  <si>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</si>
  <si>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</si>
  <si>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</si>
  <si>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</si>
  <si>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</si>
  <si>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</si>
  <si>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</si>
  <si>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根拠の少ないトレードはダメ</t>
    <rPh sb="0" eb="2">
      <t>コンキョ</t>
    </rPh>
    <rPh sb="3" eb="4">
      <t>スク</t>
    </rPh>
    <phoneticPr fontId="1"/>
  </si>
  <si>
    <t>明確なトレンド転換が出るまで待つことが大事</t>
    <rPh sb="0" eb="2">
      <t>メイカク</t>
    </rPh>
    <rPh sb="7" eb="9">
      <t>テンカン</t>
    </rPh>
    <rPh sb="10" eb="11">
      <t>デ</t>
    </rPh>
    <rPh sb="14" eb="15">
      <t>マ</t>
    </rPh>
    <rPh sb="19" eb="21">
      <t>ダイジ</t>
    </rPh>
    <phoneticPr fontId="1"/>
  </si>
  <si>
    <t>検証を続けていきます。</t>
    <rPh sb="0" eb="2">
      <t>ケンショウ</t>
    </rPh>
    <rPh sb="3" eb="4">
      <t>ツヅ</t>
    </rPh>
    <phoneticPr fontId="1"/>
  </si>
  <si>
    <t>1回目1</t>
    <rPh sb="1" eb="3">
      <t>カイメ</t>
    </rPh>
    <phoneticPr fontId="1"/>
  </si>
  <si>
    <t>2回目10</t>
    <rPh sb="1" eb="3">
      <t>カイメ</t>
    </rPh>
    <phoneticPr fontId="1"/>
  </si>
  <si>
    <t>①</t>
    <phoneticPr fontId="1"/>
  </si>
  <si>
    <t>②</t>
    <phoneticPr fontId="1"/>
  </si>
  <si>
    <t>時間足</t>
    <rPh sb="0" eb="2">
      <t>ジカン</t>
    </rPh>
    <rPh sb="2" eb="3">
      <t>アシ</t>
    </rPh>
    <phoneticPr fontId="1"/>
  </si>
  <si>
    <t>③</t>
    <phoneticPr fontId="1"/>
  </si>
  <si>
    <t>GBPJPY</t>
    <phoneticPr fontId="1"/>
  </si>
  <si>
    <t>ダブルトップのネックライン割れ１０MAタッチでエントリー</t>
    <rPh sb="13" eb="14">
      <t>ワ</t>
    </rPh>
    <phoneticPr fontId="1"/>
  </si>
  <si>
    <t>ダブルトップのトップとネックラインの平行線の2倍とヒボナッチの61.9で決済</t>
    <rPh sb="18" eb="21">
      <t>ヘイコウセン</t>
    </rPh>
    <rPh sb="23" eb="24">
      <t>バイ</t>
    </rPh>
    <rPh sb="36" eb="38">
      <t>ケッサイ</t>
    </rPh>
    <phoneticPr fontId="1"/>
  </si>
  <si>
    <t>3回目　12</t>
    <rPh sb="1" eb="3">
      <t>カイメ</t>
    </rPh>
    <phoneticPr fontId="1"/>
  </si>
  <si>
    <t>１０MAのタッチとフラッグの下抜けでエントリー。2倍の平行チャネルタッチで決済しましたが資金があったら2ロットにして1ロットはもっとエントリーを伸ばしてみたいと思った。日足の２０Ma でレンジを形成、抜けた後あまりに動きが早いので少しビックリしました。　　　　　　　　　　　　　　　　　　　　　　　　　　　　　　　　　　　　　　　　　　4時間足だとエントリーチャンスが少し少ないので落としてみたいのですが注意事項、こうしたらいい等ありますか。</t>
    <rPh sb="14" eb="16">
      <t>シタヌ</t>
    </rPh>
    <rPh sb="25" eb="26">
      <t>バイ</t>
    </rPh>
    <rPh sb="27" eb="29">
      <t>ヘイコウ</t>
    </rPh>
    <rPh sb="37" eb="39">
      <t>ケッサイ</t>
    </rPh>
    <rPh sb="44" eb="46">
      <t>シキン</t>
    </rPh>
    <rPh sb="72" eb="73">
      <t>ノ</t>
    </rPh>
    <rPh sb="80" eb="81">
      <t>オモ</t>
    </rPh>
    <rPh sb="84" eb="86">
      <t>ヒアシ</t>
    </rPh>
    <rPh sb="108" eb="109">
      <t>ウゴ</t>
    </rPh>
    <rPh sb="111" eb="112">
      <t>ハヤ</t>
    </rPh>
    <rPh sb="115" eb="116">
      <t>スコ</t>
    </rPh>
    <rPh sb="169" eb="172">
      <t>ジカンアシ</t>
    </rPh>
    <rPh sb="184" eb="185">
      <t>スコ</t>
    </rPh>
    <rPh sb="186" eb="187">
      <t>スク</t>
    </rPh>
    <rPh sb="191" eb="192">
      <t>オ</t>
    </rPh>
    <rPh sb="202" eb="204">
      <t>チュウイ</t>
    </rPh>
    <rPh sb="204" eb="206">
      <t>ジコウ</t>
    </rPh>
    <rPh sb="214" eb="215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</si>
</sst>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77" fontId="14" fillId="0" borderId="0" xfId="0" applyNumberFormat="1" applyFo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Font="1" applyAlignment="1">
      <alignment horizontal="left" vertical="top" wrapText="1"/>
    </xf>
    <xf numFmtId="0" fontId="10" fillId="0" borderId="0" xfId="2" applyFont="1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0" fillId="0" borderId="0" xfId="2" applyAlignment="1">
      <alignment vertical="center"/>
    </xf>
    <xf numFmtId="0" fontId="0" fillId="0" borderId="0" xfId="0" applyAlignmen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226220</xdr:colOff>
      <xdr:row>3</xdr:row>
      <xdr:rowOff>71437</xdr:rowOff>
    </xdr:from>
    <xdr:to>
      <xdr:col>22</xdr:col>
      <xdr:colOff>250031</xdr:colOff>
      <xdr:row>50</xdr:row>
      <xdr:rowOff>119062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30C4FE0-482A-498C-8CD3-59F357F02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4908" y="607218"/>
          <a:ext cx="12953998" cy="8441532"/>
        </a:xfrm>
        <a:prstGeom prst="rect">
          <a:avLst/>
        </a:prstGeom>
      </xdr:spPr>
    </xdr:pic>
    <xdr:clientData/>
  </xdr:twoCellAnchor>
  <xdr:twoCellAnchor editAs="oneCell">
    <xdr:from>
      <xdr:col>1</xdr:col>
      <xdr:colOff>297656</xdr:colOff>
      <xdr:row>56</xdr:row>
      <xdr:rowOff>35717</xdr:rowOff>
    </xdr:from>
    <xdr:to>
      <xdr:col>22</xdr:col>
      <xdr:colOff>357187</xdr:colOff>
      <xdr:row>103</xdr:row>
      <xdr:rowOff>47624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AA4D1289-978D-4D83-BBD6-3502A18644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0036967"/>
          <a:ext cx="12989718" cy="84058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27" activePane="bottomRight" state="frozen"/>
      <selection pane="topRight" activeCell="B1" sqref="B1"/>
      <selection pane="bottomLeft" activeCell="A9" sqref="A9"/>
      <selection pane="bottomRight" activeCell="F28" sqref="F28"/>
    </sheetView>
  </sheetViews>
  <sheetFormatPr defaultRowHeight="18.75" x14ac:dyDescent="0.4"/>
  <cols>
    <col min="1" max="1" width="9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  <col min="16" max="16" width="41" customWidth="1"/>
  </cols>
  <sheetData>
    <row r="1" spans="1:18" x14ac:dyDescent="0.4">
      <c r="A1" s="1" t="s">
        <v>7</v>
      </c>
      <c r="C1" t="s">
        <v>44</v>
      </c>
    </row>
    <row r="2" spans="1:18" x14ac:dyDescent="0.4">
      <c r="A2" s="1" t="s">
        <v>8</v>
      </c>
      <c r="C2" t="s">
        <v>22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45</v>
      </c>
    </row>
    <row r="5" spans="1:18" ht="19.5" thickBot="1" x14ac:dyDescent="0.45">
      <c r="A5" s="1" t="s">
        <v>12</v>
      </c>
      <c r="C5" s="29" t="s">
        <v>46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5" t="s">
        <v>3</v>
      </c>
      <c r="H6" s="86"/>
      <c r="I6" s="92"/>
      <c r="J6" s="85" t="s">
        <v>23</v>
      </c>
      <c r="K6" s="86"/>
      <c r="L6" s="92"/>
      <c r="M6" s="85" t="s">
        <v>24</v>
      </c>
      <c r="N6" s="86"/>
      <c r="O6" s="92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9" t="s">
        <v>23</v>
      </c>
      <c r="K8" s="90"/>
      <c r="L8" s="91"/>
      <c r="M8" s="89"/>
      <c r="N8" s="90"/>
      <c r="O8" s="91"/>
    </row>
    <row r="9" spans="1:18" x14ac:dyDescent="0.4">
      <c r="A9" s="9" t="s">
        <v>38</v>
      </c>
      <c r="B9" s="23">
        <v>40584</v>
      </c>
      <c r="C9" s="50"/>
      <c r="D9" s="54">
        <v>1.27</v>
      </c>
      <c r="E9" s="55">
        <v>-1</v>
      </c>
      <c r="F9" s="56">
        <v>2</v>
      </c>
      <c r="G9" s="22">
        <f>IF(D9="","",G8+M9)</f>
        <v>103810</v>
      </c>
      <c r="H9" s="22">
        <f t="shared" ref="H9" si="0">IF(E9="","",H8+N9)</f>
        <v>97000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-3000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40591</v>
      </c>
      <c r="C10" s="47"/>
      <c r="D10" s="57">
        <v>-1</v>
      </c>
      <c r="E10" s="58">
        <v>1.5</v>
      </c>
      <c r="F10" s="59">
        <v>2</v>
      </c>
      <c r="G10" s="22">
        <f t="shared" ref="G10:G42" si="2">IF(D10="","",G9+M10)</f>
        <v>100695.7</v>
      </c>
      <c r="H10" s="22">
        <f t="shared" ref="H10:H42" si="3">IF(E10="","",H9+N10)</f>
        <v>101365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2910</v>
      </c>
      <c r="L10" s="46">
        <f t="shared" ref="L10:L12" si="7">IF(I9="","",I9*0.03)</f>
        <v>3180</v>
      </c>
      <c r="M10" s="44">
        <f t="shared" ref="M10:M12" si="8">IF(D10="","",J10*D10)</f>
        <v>-3114.2999999999997</v>
      </c>
      <c r="N10" s="45">
        <f t="shared" ref="N10:N12" si="9">IF(E10="","",K10*E10)</f>
        <v>4365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40592</v>
      </c>
      <c r="C11" s="47"/>
      <c r="D11" s="57">
        <v>1.27</v>
      </c>
      <c r="E11" s="58">
        <v>-1</v>
      </c>
      <c r="F11" s="80">
        <v>-1</v>
      </c>
      <c r="G11" s="22">
        <f t="shared" si="2"/>
        <v>104532.20616999999</v>
      </c>
      <c r="H11" s="22">
        <f t="shared" si="3"/>
        <v>98324.05</v>
      </c>
      <c r="I11" s="22">
        <f t="shared" si="4"/>
        <v>108989.2</v>
      </c>
      <c r="J11" s="44">
        <f t="shared" si="5"/>
        <v>3020.8709999999996</v>
      </c>
      <c r="K11" s="45">
        <f t="shared" si="6"/>
        <v>3040.95</v>
      </c>
      <c r="L11" s="46">
        <f t="shared" si="7"/>
        <v>3370.7999999999997</v>
      </c>
      <c r="M11" s="44">
        <f t="shared" si="8"/>
        <v>3836.5061699999997</v>
      </c>
      <c r="N11" s="45">
        <f t="shared" si="9"/>
        <v>-3040.95</v>
      </c>
      <c r="O11" s="46">
        <f t="shared" si="10"/>
        <v>-3370.7999999999997</v>
      </c>
      <c r="P11" s="40" t="s">
        <v>35</v>
      </c>
      <c r="Q11" s="40"/>
      <c r="R11" s="40"/>
    </row>
    <row r="12" spans="1:18" x14ac:dyDescent="0.4">
      <c r="A12" s="9">
        <v>4</v>
      </c>
      <c r="B12" s="5">
        <v>40596</v>
      </c>
      <c r="C12" s="47"/>
      <c r="D12" s="57">
        <v>1.27</v>
      </c>
      <c r="E12" s="58">
        <v>1.5</v>
      </c>
      <c r="F12" s="59">
        <v>2</v>
      </c>
      <c r="G12" s="22">
        <f t="shared" si="2"/>
        <v>108514.88322507699</v>
      </c>
      <c r="H12" s="22">
        <f t="shared" si="3"/>
        <v>102748.63225000001</v>
      </c>
      <c r="I12" s="22">
        <f t="shared" si="4"/>
        <v>115528.552</v>
      </c>
      <c r="J12" s="44">
        <f t="shared" si="5"/>
        <v>3135.9661850999996</v>
      </c>
      <c r="K12" s="45">
        <f t="shared" si="6"/>
        <v>2949.7215000000001</v>
      </c>
      <c r="L12" s="46">
        <f t="shared" si="7"/>
        <v>3269.6759999999999</v>
      </c>
      <c r="M12" s="44">
        <f t="shared" si="8"/>
        <v>3982.6770550769997</v>
      </c>
      <c r="N12" s="45">
        <f t="shared" si="9"/>
        <v>4424.5822500000004</v>
      </c>
      <c r="O12" s="46">
        <f t="shared" si="10"/>
        <v>6539.3519999999999</v>
      </c>
      <c r="P12" s="84"/>
      <c r="Q12" s="40"/>
      <c r="R12" s="40"/>
    </row>
    <row r="13" spans="1:18" x14ac:dyDescent="0.4">
      <c r="A13" s="9">
        <v>5</v>
      </c>
      <c r="B13" s="5">
        <v>40596</v>
      </c>
      <c r="C13" s="47"/>
      <c r="D13" s="57">
        <v>0</v>
      </c>
      <c r="E13" s="58">
        <v>0</v>
      </c>
      <c r="F13" s="80">
        <v>-1</v>
      </c>
      <c r="G13" s="22">
        <f t="shared" si="2"/>
        <v>108514.88322507699</v>
      </c>
      <c r="H13" s="22">
        <f t="shared" si="3"/>
        <v>102748.63225000001</v>
      </c>
      <c r="I13" s="22">
        <f t="shared" si="4"/>
        <v>112062.69544</v>
      </c>
      <c r="J13" s="44">
        <f t="shared" ref="J13:J58" si="11">IF(G12="","",G12*0.03)</f>
        <v>3255.4464967523095</v>
      </c>
      <c r="K13" s="45">
        <f t="shared" ref="K13:K58" si="12">IF(H12="","",H12*0.03)</f>
        <v>3082.4589675000002</v>
      </c>
      <c r="L13" s="46">
        <f t="shared" ref="L13:L58" si="13">IF(I12="","",I12*0.03)</f>
        <v>3465.8565599999997</v>
      </c>
      <c r="M13" s="44">
        <f t="shared" ref="M13:M58" si="14">IF(D13="","",J13*D13)</f>
        <v>0</v>
      </c>
      <c r="N13" s="45">
        <f t="shared" ref="N13:N58" si="15">IF(E13="","",K13*E13)</f>
        <v>0</v>
      </c>
      <c r="O13" s="46">
        <f t="shared" ref="O13:O58" si="16">IF(F13="","",L13*F13)</f>
        <v>-3465.8565599999997</v>
      </c>
      <c r="P13" s="40" t="s">
        <v>36</v>
      </c>
      <c r="Q13" s="40"/>
      <c r="R13" s="40"/>
    </row>
    <row r="14" spans="1:18" x14ac:dyDescent="0.4">
      <c r="A14" s="9">
        <v>6</v>
      </c>
      <c r="B14" s="5">
        <v>40596</v>
      </c>
      <c r="C14" s="47"/>
      <c r="D14" s="57">
        <v>1.27</v>
      </c>
      <c r="E14" s="58">
        <v>1.5</v>
      </c>
      <c r="F14" s="59">
        <v>2</v>
      </c>
      <c r="G14" s="22">
        <f t="shared" si="2"/>
        <v>112649.30027595242</v>
      </c>
      <c r="H14" s="22">
        <f t="shared" si="3"/>
        <v>107372.32070125001</v>
      </c>
      <c r="I14" s="22">
        <f t="shared" si="4"/>
        <v>118786.4571664</v>
      </c>
      <c r="J14" s="44">
        <f t="shared" si="11"/>
        <v>3255.4464967523095</v>
      </c>
      <c r="K14" s="45">
        <f t="shared" si="12"/>
        <v>3082.4589675000002</v>
      </c>
      <c r="L14" s="46">
        <f t="shared" si="13"/>
        <v>3361.8808631999996</v>
      </c>
      <c r="M14" s="44">
        <f t="shared" si="14"/>
        <v>4134.4170508754332</v>
      </c>
      <c r="N14" s="45">
        <f t="shared" si="15"/>
        <v>4623.6884512500001</v>
      </c>
      <c r="O14" s="46">
        <f t="shared" si="16"/>
        <v>6723.7617263999991</v>
      </c>
      <c r="P14" s="40"/>
      <c r="Q14" s="40"/>
      <c r="R14" s="40"/>
    </row>
    <row r="15" spans="1:18" x14ac:dyDescent="0.4">
      <c r="A15" s="9">
        <v>7</v>
      </c>
      <c r="B15" s="5">
        <v>40599</v>
      </c>
      <c r="C15" s="47"/>
      <c r="D15" s="57">
        <v>-1</v>
      </c>
      <c r="E15" s="58">
        <v>1.5</v>
      </c>
      <c r="F15" s="59">
        <v>2</v>
      </c>
      <c r="G15" s="22">
        <f t="shared" si="2"/>
        <v>109269.82126767385</v>
      </c>
      <c r="H15" s="22">
        <f t="shared" si="3"/>
        <v>112204.07513280626</v>
      </c>
      <c r="I15" s="22">
        <f t="shared" si="4"/>
        <v>125913.64459638399</v>
      </c>
      <c r="J15" s="44">
        <f t="shared" si="11"/>
        <v>3379.4790082785726</v>
      </c>
      <c r="K15" s="45">
        <f t="shared" si="12"/>
        <v>3221.1696210374998</v>
      </c>
      <c r="L15" s="46">
        <f t="shared" si="13"/>
        <v>3563.5937149919996</v>
      </c>
      <c r="M15" s="44">
        <f t="shared" si="14"/>
        <v>-3379.4790082785726</v>
      </c>
      <c r="N15" s="45">
        <f t="shared" si="15"/>
        <v>4831.75443155625</v>
      </c>
      <c r="O15" s="46">
        <f t="shared" si="16"/>
        <v>7127.1874299839992</v>
      </c>
      <c r="P15" s="40"/>
      <c r="Q15" s="40"/>
      <c r="R15" s="40"/>
    </row>
    <row r="16" spans="1:18" x14ac:dyDescent="0.4">
      <c r="A16" s="9">
        <v>8</v>
      </c>
      <c r="B16" s="5">
        <v>40600</v>
      </c>
      <c r="C16" s="47"/>
      <c r="D16" s="57">
        <v>1.27</v>
      </c>
      <c r="E16" s="58">
        <v>1.5</v>
      </c>
      <c r="F16" s="59">
        <v>2</v>
      </c>
      <c r="G16" s="22">
        <f t="shared" si="2"/>
        <v>113433.00145797222</v>
      </c>
      <c r="H16" s="22">
        <f t="shared" si="3"/>
        <v>117253.25851378254</v>
      </c>
      <c r="I16" s="22">
        <f t="shared" si="4"/>
        <v>133468.46327216702</v>
      </c>
      <c r="J16" s="44">
        <f t="shared" si="11"/>
        <v>3278.0946380302153</v>
      </c>
      <c r="K16" s="45">
        <f t="shared" si="12"/>
        <v>3366.1222539841879</v>
      </c>
      <c r="L16" s="46">
        <f t="shared" si="13"/>
        <v>3777.4093378915195</v>
      </c>
      <c r="M16" s="44">
        <f t="shared" si="14"/>
        <v>4163.1801902983734</v>
      </c>
      <c r="N16" s="45">
        <f t="shared" si="15"/>
        <v>5049.183380976282</v>
      </c>
      <c r="O16" s="46">
        <f t="shared" si="16"/>
        <v>7554.818675783039</v>
      </c>
      <c r="P16" s="40"/>
      <c r="Q16" s="40"/>
      <c r="R16" s="40"/>
    </row>
    <row r="17" spans="1:18" x14ac:dyDescent="0.4">
      <c r="A17" s="9">
        <v>9</v>
      </c>
      <c r="B17" s="5">
        <v>40603</v>
      </c>
      <c r="C17" s="47"/>
      <c r="D17" s="57">
        <v>-1</v>
      </c>
      <c r="E17" s="58">
        <v>1.5</v>
      </c>
      <c r="F17" s="59">
        <v>2</v>
      </c>
      <c r="G17" s="22">
        <f t="shared" si="2"/>
        <v>110030.01141423306</v>
      </c>
      <c r="H17" s="22">
        <f t="shared" si="3"/>
        <v>122529.65514690275</v>
      </c>
      <c r="I17" s="22">
        <f t="shared" si="4"/>
        <v>141476.57106849705</v>
      </c>
      <c r="J17" s="44">
        <f t="shared" si="11"/>
        <v>3402.9900437391666</v>
      </c>
      <c r="K17" s="45">
        <f t="shared" si="12"/>
        <v>3517.5977554134761</v>
      </c>
      <c r="L17" s="46">
        <f t="shared" si="13"/>
        <v>4004.0538981650107</v>
      </c>
      <c r="M17" s="44">
        <f t="shared" si="14"/>
        <v>-3402.9900437391666</v>
      </c>
      <c r="N17" s="45">
        <f t="shared" si="15"/>
        <v>5276.3966331202137</v>
      </c>
      <c r="O17" s="46">
        <f t="shared" si="16"/>
        <v>8008.1077963300213</v>
      </c>
      <c r="P17" s="40"/>
      <c r="Q17" s="40"/>
      <c r="R17" s="40"/>
    </row>
    <row r="18" spans="1:18" x14ac:dyDescent="0.4">
      <c r="A18" s="9" t="s">
        <v>39</v>
      </c>
      <c r="B18" s="5">
        <v>40605</v>
      </c>
      <c r="C18" s="47"/>
      <c r="D18" s="57">
        <v>1.27</v>
      </c>
      <c r="E18" s="58">
        <v>1.5</v>
      </c>
      <c r="F18" s="59">
        <v>2</v>
      </c>
      <c r="G18" s="22">
        <f t="shared" si="2"/>
        <v>114222.15484911534</v>
      </c>
      <c r="H18" s="22">
        <f t="shared" si="3"/>
        <v>128043.48962851337</v>
      </c>
      <c r="I18" s="22">
        <f t="shared" si="4"/>
        <v>149965.16533260688</v>
      </c>
      <c r="J18" s="44">
        <f t="shared" si="11"/>
        <v>3300.9003424269918</v>
      </c>
      <c r="K18" s="45">
        <f t="shared" si="12"/>
        <v>3675.8896544070822</v>
      </c>
      <c r="L18" s="46">
        <f t="shared" si="13"/>
        <v>4244.2971320549113</v>
      </c>
      <c r="M18" s="44">
        <f t="shared" si="14"/>
        <v>4192.1434348822795</v>
      </c>
      <c r="N18" s="45">
        <f t="shared" si="15"/>
        <v>5513.8344816106237</v>
      </c>
      <c r="O18" s="46">
        <f t="shared" si="16"/>
        <v>8488.5942641098227</v>
      </c>
      <c r="P18" s="40"/>
      <c r="Q18" s="40"/>
      <c r="R18" s="40"/>
    </row>
    <row r="19" spans="1:18" x14ac:dyDescent="0.4">
      <c r="A19" s="9">
        <v>11</v>
      </c>
      <c r="B19" s="5">
        <v>40610</v>
      </c>
      <c r="C19" s="47"/>
      <c r="D19" s="57">
        <v>1.27</v>
      </c>
      <c r="E19" s="58">
        <v>-1</v>
      </c>
      <c r="F19" s="59">
        <v>2</v>
      </c>
      <c r="G19" s="22">
        <f t="shared" si="2"/>
        <v>118574.01894886664</v>
      </c>
      <c r="H19" s="22">
        <f>IF(E19="","",H18+N19)</f>
        <v>124202.18493965798</v>
      </c>
      <c r="I19" s="22">
        <f t="shared" si="4"/>
        <v>158963.07525256329</v>
      </c>
      <c r="J19" s="44">
        <f t="shared" si="11"/>
        <v>3426.66464547346</v>
      </c>
      <c r="K19" s="45">
        <f t="shared" si="12"/>
        <v>3841.3046888554009</v>
      </c>
      <c r="L19" s="46">
        <f t="shared" si="13"/>
        <v>4498.9549599782058</v>
      </c>
      <c r="M19" s="44">
        <f t="shared" si="14"/>
        <v>4351.8640997512939</v>
      </c>
      <c r="N19" s="45">
        <f t="shared" si="15"/>
        <v>-3841.3046888554009</v>
      </c>
      <c r="O19" s="46">
        <f t="shared" si="16"/>
        <v>8997.9099199564116</v>
      </c>
      <c r="P19" s="40"/>
      <c r="Q19" s="40"/>
      <c r="R19" s="40"/>
    </row>
    <row r="20" spans="1:18" x14ac:dyDescent="0.4">
      <c r="A20" s="9" t="s">
        <v>47</v>
      </c>
      <c r="B20" s="5">
        <v>40625</v>
      </c>
      <c r="C20" s="47">
        <v>2</v>
      </c>
      <c r="D20" s="57">
        <v>1.27</v>
      </c>
      <c r="E20" s="58">
        <v>1</v>
      </c>
      <c r="F20" s="59">
        <v>2</v>
      </c>
      <c r="G20" s="22">
        <f t="shared" si="2"/>
        <v>123091.68907081845</v>
      </c>
      <c r="H20" s="22">
        <f t="shared" si="3"/>
        <v>127928.25048784772</v>
      </c>
      <c r="I20" s="22">
        <f t="shared" si="4"/>
        <v>168500.85976771708</v>
      </c>
      <c r="J20" s="44">
        <f t="shared" si="11"/>
        <v>3557.2205684659989</v>
      </c>
      <c r="K20" s="45">
        <f t="shared" si="12"/>
        <v>3726.0655481897393</v>
      </c>
      <c r="L20" s="46">
        <f t="shared" si="13"/>
        <v>4768.8922575768984</v>
      </c>
      <c r="M20" s="44">
        <f t="shared" si="14"/>
        <v>4517.6701219518191</v>
      </c>
      <c r="N20" s="45">
        <f t="shared" si="15"/>
        <v>3726.0655481897393</v>
      </c>
      <c r="O20" s="46">
        <f t="shared" si="16"/>
        <v>9537.7845151537967</v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>
        <f t="shared" si="11"/>
        <v>3692.7506721245536</v>
      </c>
      <c r="K21" s="45">
        <f t="shared" si="12"/>
        <v>3837.8475146354313</v>
      </c>
      <c r="L21" s="46">
        <f t="shared" si="13"/>
        <v>5055.025793031512</v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3" t="s">
        <v>5</v>
      </c>
      <c r="C59" s="94"/>
      <c r="D59" s="7">
        <f>COUNTIF(D9:D58,1.27)</f>
        <v>8</v>
      </c>
      <c r="E59" s="7">
        <f>COUNTIF(E9:E58,1.5)</f>
        <v>7</v>
      </c>
      <c r="F59" s="8">
        <f>COUNTIF(F9:F58,2)</f>
        <v>10</v>
      </c>
      <c r="G59" s="70">
        <f>M59+G8</f>
        <v>123091.68907081845</v>
      </c>
      <c r="H59" s="71">
        <f>N59+H8</f>
        <v>127928.25048784772</v>
      </c>
      <c r="I59" s="72">
        <f>O59+I8</f>
        <v>168500.85976771708</v>
      </c>
      <c r="J59" s="67" t="s">
        <v>31</v>
      </c>
      <c r="K59" s="68">
        <f>B58-B9</f>
        <v>-40584</v>
      </c>
      <c r="L59" s="69" t="s">
        <v>32</v>
      </c>
      <c r="M59" s="81">
        <f>SUM(M9:M58)</f>
        <v>23091.689070818455</v>
      </c>
      <c r="N59" s="82">
        <f>SUM(N9:N58)</f>
        <v>27928.250487847712</v>
      </c>
      <c r="O59" s="83">
        <f>SUM(O9:O58)</f>
        <v>68500.859767717076</v>
      </c>
    </row>
    <row r="60" spans="1:15" ht="19.5" thickBot="1" x14ac:dyDescent="0.45">
      <c r="A60" s="9"/>
      <c r="B60" s="87" t="s">
        <v>6</v>
      </c>
      <c r="C60" s="88"/>
      <c r="D60" s="7">
        <f>COUNTIF(D9:D58,-1)</f>
        <v>3</v>
      </c>
      <c r="E60" s="7">
        <f>COUNTIF(E9:E58,-1)</f>
        <v>3</v>
      </c>
      <c r="F60" s="8">
        <f>COUNTIF(F9:F58,-1)</f>
        <v>2</v>
      </c>
      <c r="G60" s="85" t="s">
        <v>30</v>
      </c>
      <c r="H60" s="86"/>
      <c r="I60" s="92"/>
      <c r="J60" s="85" t="s">
        <v>33</v>
      </c>
      <c r="K60" s="86"/>
      <c r="L60" s="92"/>
      <c r="M60" s="9"/>
      <c r="N60" s="3"/>
      <c r="O60" s="4"/>
    </row>
    <row r="61" spans="1:15" ht="19.5" thickBot="1" x14ac:dyDescent="0.45">
      <c r="A61" s="9"/>
      <c r="B61" s="87" t="s">
        <v>34</v>
      </c>
      <c r="C61" s="88"/>
      <c r="D61" s="7">
        <f>COUNTIF(D9:D58,0)</f>
        <v>1</v>
      </c>
      <c r="E61" s="7">
        <f>COUNTIF(E9:E58,0)</f>
        <v>1</v>
      </c>
      <c r="F61" s="7">
        <f>COUNTIF(F9:F58,0)</f>
        <v>0</v>
      </c>
      <c r="G61" s="76">
        <f>G59/G8</f>
        <v>1.2309168907081844</v>
      </c>
      <c r="H61" s="77">
        <f t="shared" ref="H61" si="21">H59/H8</f>
        <v>1.2792825048784773</v>
      </c>
      <c r="I61" s="78">
        <f>I59/I8</f>
        <v>1.6850085976771707</v>
      </c>
      <c r="J61" s="65">
        <f>(G61-100%)*30/K59</f>
        <v>-1.7069551353354853E-4</v>
      </c>
      <c r="K61" s="65">
        <f>(H61-100%)*30/K59</f>
        <v>-2.0644774163104473E-4</v>
      </c>
      <c r="L61" s="66">
        <f>(I61-100%)*30/K59</f>
        <v>-5.0636354056561995E-4</v>
      </c>
      <c r="M61" s="10"/>
      <c r="N61" s="2"/>
      <c r="O61" s="11"/>
    </row>
    <row r="62" spans="1:15" ht="19.5" thickBot="1" x14ac:dyDescent="0.45">
      <c r="A62" s="3"/>
      <c r="B62" s="85" t="s">
        <v>4</v>
      </c>
      <c r="C62" s="86"/>
      <c r="D62" s="79">
        <f t="shared" ref="D62:E62" si="22">D59/(D59+D60+D61)</f>
        <v>0.66666666666666663</v>
      </c>
      <c r="E62" s="74">
        <f t="shared" si="22"/>
        <v>0.63636363636363635</v>
      </c>
      <c r="F62" s="75">
        <f>F59/(F59+F60+F61)</f>
        <v>0.83333333333333337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2:A111"/>
  <sheetViews>
    <sheetView tabSelected="1" topLeftCell="A19" zoomScale="80" zoomScaleNormal="80" workbookViewId="0">
      <selection activeCell="A13" sqref="A13"/>
    </sheetView>
  </sheetViews>
  <sheetFormatPr defaultColWidth="8.125" defaultRowHeight="14.25" x14ac:dyDescent="0.4"/>
  <cols>
    <col min="1" max="1" width="12.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2" spans="1:1" x14ac:dyDescent="0.4">
      <c r="A12" s="53" t="s">
        <v>40</v>
      </c>
    </row>
    <row r="63" spans="1:1" x14ac:dyDescent="0.4">
      <c r="A63" s="53" t="s">
        <v>41</v>
      </c>
    </row>
    <row r="110" spans="1:1" x14ac:dyDescent="0.4">
      <c r="A110" s="53" t="s">
        <v>43</v>
      </c>
    </row>
    <row r="111" spans="1:1" x14ac:dyDescent="0.4">
      <c r="A111" s="53" t="s">
        <v>42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32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9" width="8.125" style="52"/>
    <col min="10" max="10" width="10.375" style="52" customWidth="1"/>
    <col min="11" max="16384" width="8.125" style="52"/>
  </cols>
  <sheetData>
    <row r="1" spans="1:10" x14ac:dyDescent="0.4">
      <c r="A1" s="52" t="s">
        <v>26</v>
      </c>
    </row>
    <row r="2" spans="1:10" x14ac:dyDescent="0.4">
      <c r="A2" s="95" t="s">
        <v>48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0" spans="1:10" ht="18.75" x14ac:dyDescent="0.4">
      <c r="A10" s="99"/>
      <c r="B10" s="100"/>
      <c r="C10" s="100"/>
      <c r="D10" s="100"/>
      <c r="E10" s="100"/>
      <c r="F10" s="100"/>
      <c r="G10" s="100"/>
      <c r="H10" s="100"/>
      <c r="I10" s="100"/>
      <c r="J10" s="100"/>
    </row>
    <row r="11" spans="1:10" ht="18.75" x14ac:dyDescent="0.4">
      <c r="A11" s="100"/>
      <c r="B11" s="100"/>
      <c r="C11" s="100"/>
      <c r="D11" s="100"/>
      <c r="E11" s="100"/>
      <c r="F11" s="100"/>
      <c r="G11" s="100"/>
      <c r="H11" s="100"/>
      <c r="I11" s="100"/>
      <c r="J11" s="100"/>
    </row>
    <row r="12" spans="1:10" ht="18.75" x14ac:dyDescent="0.4">
      <c r="A12" s="100"/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 ht="18.75" x14ac:dyDescent="0.4">
      <c r="A13" s="100"/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x14ac:dyDescent="0.4">
      <c r="A14" s="52" t="s">
        <v>27</v>
      </c>
    </row>
    <row r="15" spans="1:10" x14ac:dyDescent="0.4">
      <c r="A15" s="97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0" spans="1:10" x14ac:dyDescent="0.4">
      <c r="A20" s="98"/>
      <c r="B20" s="98"/>
      <c r="C20" s="98"/>
      <c r="D20" s="98"/>
      <c r="E20" s="98"/>
      <c r="F20" s="98"/>
      <c r="G20" s="98"/>
      <c r="H20" s="98"/>
      <c r="I20" s="98"/>
      <c r="J20" s="98"/>
    </row>
    <row r="21" spans="1:10" x14ac:dyDescent="0.4">
      <c r="A21" s="98"/>
      <c r="B21" s="98"/>
      <c r="C21" s="98"/>
      <c r="D21" s="98"/>
      <c r="E21" s="98"/>
      <c r="F21" s="98"/>
      <c r="G21" s="98"/>
      <c r="H21" s="98"/>
      <c r="I21" s="98"/>
      <c r="J21" s="98"/>
    </row>
    <row r="22" spans="1:10" x14ac:dyDescent="0.4">
      <c r="A22" s="98"/>
      <c r="B22" s="98"/>
      <c r="C22" s="98"/>
      <c r="D22" s="98"/>
      <c r="E22" s="98"/>
      <c r="F22" s="98"/>
      <c r="G22" s="98"/>
      <c r="H22" s="98"/>
      <c r="I22" s="98"/>
      <c r="J22" s="98"/>
    </row>
    <row r="24" spans="1:10" x14ac:dyDescent="0.4">
      <c r="A24" s="52" t="s">
        <v>28</v>
      </c>
    </row>
    <row r="25" spans="1:10" x14ac:dyDescent="0.4">
      <c r="A25" s="97" t="s">
        <v>37</v>
      </c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4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  <row r="30" spans="1:10" x14ac:dyDescent="0.4">
      <c r="A30" s="97"/>
      <c r="B30" s="97"/>
      <c r="C30" s="97"/>
      <c r="D30" s="97"/>
      <c r="E30" s="97"/>
      <c r="F30" s="97"/>
      <c r="G30" s="97"/>
      <c r="H30" s="97"/>
      <c r="I30" s="97"/>
      <c r="J30" s="97"/>
    </row>
    <row r="31" spans="1:10" x14ac:dyDescent="0.4">
      <c r="A31" s="97"/>
      <c r="B31" s="97"/>
      <c r="C31" s="97"/>
      <c r="D31" s="97"/>
      <c r="E31" s="97"/>
      <c r="F31" s="97"/>
      <c r="G31" s="97"/>
      <c r="H31" s="97"/>
      <c r="I31" s="97"/>
      <c r="J31" s="97"/>
    </row>
    <row r="32" spans="1:10" x14ac:dyDescent="0.4">
      <c r="A32" s="97"/>
      <c r="B32" s="97"/>
      <c r="C32" s="97"/>
      <c r="D32" s="97"/>
      <c r="E32" s="97"/>
      <c r="F32" s="97"/>
      <c r="G32" s="97"/>
      <c r="H32" s="97"/>
      <c r="I32" s="97"/>
      <c r="J32" s="97"/>
    </row>
  </sheetData>
  <mergeCells count="7">
    <mergeCell ref="A2:J9"/>
    <mergeCell ref="A15:J22"/>
    <mergeCell ref="A25:J32"/>
    <mergeCell ref="A10:J10"/>
    <mergeCell ref="A11:J11"/>
    <mergeCell ref="A12:J12"/>
    <mergeCell ref="A13:J13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宮岡和彦</cp:lastModifiedBy>
  <dcterms:created xsi:type="dcterms:W3CDTF">2020-09-18T03:10:57Z</dcterms:created>
  <dcterms:modified xsi:type="dcterms:W3CDTF">2021-03-23T13:25:27Z</dcterms:modified>
</cp:coreProperties>
</file>