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user\Desktop\cma\トレード管理シート\"/>
    </mc:Choice>
  </mc:AlternateContent>
  <xr:revisionPtr revIDLastSave="0" documentId="13_ncr:1_{BD0E526F-D985-485C-8B44-8F2F02FBFDF1}" xr6:coauthVersionLast="46" xr6:coauthVersionMax="46" xr10:uidLastSave="{00000000-0000-0000-0000-000000000000}"/>
  <bookViews>
    <workbookView xWindow="-120" yWindow="-120" windowWidth="20730" windowHeight="11160" xr2:uid="{00000000-000D-0000-FFFF-FFFF00000000}"/>
  </bookViews>
  <sheets>
    <sheet name="合計" sheetId="1" r:id="rId1"/>
    <sheet name="201741209" sheetId="6" r:id="rId2"/>
    <sheet name="画像(201741209)" sheetId="7" r:id="rId3"/>
    <sheet name="気づき(201741209)" sheetId="9" r:id="rId4"/>
    <sheet name="2017431110" sheetId="17" r:id="rId5"/>
    <sheet name="画像(2017431110)" sheetId="16" r:id="rId6"/>
    <sheet name="気づき(2017431110)" sheetId="18" r:id="rId7"/>
    <sheet name="ポジションサイジング" sheetId="10" r:id="rId8"/>
    <sheet name="計算表" sheetId="15" r:id="rId9"/>
    <sheet name="Sheet4" sheetId="13" r:id="rId10"/>
  </sheets>
  <calcPr calcId="191029"/>
</workbook>
</file>

<file path=xl/calcChain.xml><?xml version="1.0" encoding="utf-8"?>
<calcChain xmlns="http://schemas.openxmlformats.org/spreadsheetml/2006/main">
  <c r="I43" i="6" l="1"/>
  <c r="I42" i="6"/>
  <c r="I41" i="6"/>
  <c r="I40" i="6"/>
  <c r="F45" i="6" l="1"/>
  <c r="F44" i="6"/>
  <c r="F43" i="6"/>
  <c r="F42" i="6"/>
  <c r="F41" i="6"/>
  <c r="L55" i="17"/>
  <c r="K46" i="17"/>
  <c r="J46" i="17"/>
  <c r="I46" i="17"/>
  <c r="Q19" i="17"/>
  <c r="P19" i="17"/>
  <c r="O19" i="17"/>
  <c r="J17" i="6" l="1"/>
  <c r="J16" i="6"/>
  <c r="J15" i="6" l="1"/>
  <c r="B12" i="15"/>
  <c r="B14" i="15"/>
  <c r="J25" i="15"/>
  <c r="J24" i="15"/>
  <c r="H24" i="15"/>
  <c r="D24" i="15"/>
  <c r="B24" i="15"/>
  <c r="J26" i="15"/>
  <c r="H25" i="15"/>
  <c r="H26" i="15" s="1"/>
  <c r="J14" i="15"/>
  <c r="H14" i="15"/>
  <c r="J12" i="15"/>
  <c r="J18" i="15" s="1"/>
  <c r="H12" i="15"/>
  <c r="H18" i="15" s="1"/>
  <c r="J9" i="15"/>
  <c r="H9" i="15"/>
  <c r="B9" i="15"/>
  <c r="B25" i="15"/>
  <c r="B26" i="15" s="1"/>
  <c r="D14" i="15"/>
  <c r="D12" i="15"/>
  <c r="P32" i="6"/>
  <c r="Q32" i="6"/>
  <c r="R32" i="6"/>
  <c r="J14" i="6"/>
  <c r="B18" i="15" l="1"/>
  <c r="B20" i="15" s="1"/>
  <c r="H20" i="15"/>
  <c r="H19" i="15"/>
  <c r="H23" i="15" s="1"/>
  <c r="J20" i="15"/>
  <c r="J19" i="15"/>
  <c r="J23" i="15" s="1"/>
  <c r="D18" i="15"/>
  <c r="J13" i="6"/>
  <c r="J9" i="6"/>
  <c r="J10" i="6"/>
  <c r="J11" i="6"/>
  <c r="J12" i="6"/>
  <c r="J8" i="6"/>
  <c r="J7" i="6"/>
  <c r="B19" i="15" l="1"/>
  <c r="D9" i="15"/>
  <c r="D25" i="15"/>
  <c r="D26" i="15" s="1"/>
  <c r="D19" i="15"/>
  <c r="D23" i="15" s="1"/>
  <c r="D20" i="15" l="1"/>
  <c r="I59" i="6" l="1"/>
  <c r="K59" i="6"/>
  <c r="L59" i="6"/>
  <c r="M68" i="6"/>
  <c r="D8" i="1"/>
  <c r="G8" i="1"/>
  <c r="H8" i="1"/>
  <c r="H17" i="1"/>
  <c r="I8" i="1"/>
  <c r="K8" i="1" s="1"/>
  <c r="K17" i="1" s="1"/>
  <c r="J8" i="1"/>
  <c r="J17" i="1" s="1"/>
  <c r="L8" i="1"/>
  <c r="L17" i="1" s="1"/>
  <c r="D9" i="1"/>
  <c r="G9" i="1"/>
  <c r="H9" i="1" s="1"/>
  <c r="I9" i="1"/>
  <c r="J9" i="1"/>
  <c r="K9" i="1" s="1"/>
  <c r="L9" i="1"/>
  <c r="D10" i="1"/>
  <c r="G10" i="1"/>
  <c r="H10" i="1" s="1"/>
  <c r="I10" i="1"/>
  <c r="J10" i="1"/>
  <c r="K10" i="1"/>
  <c r="L10" i="1"/>
  <c r="D11" i="1"/>
  <c r="G11" i="1"/>
  <c r="H11" i="1"/>
  <c r="I11" i="1"/>
  <c r="J11" i="1"/>
  <c r="K11" i="1"/>
  <c r="L11" i="1"/>
  <c r="D12" i="1"/>
  <c r="G12" i="1"/>
  <c r="H12" i="1"/>
  <c r="I12" i="1"/>
  <c r="K12" i="1" s="1"/>
  <c r="J12" i="1"/>
  <c r="L12" i="1"/>
  <c r="D13" i="1"/>
  <c r="D17" i="1" s="1"/>
  <c r="B3" i="1" s="1"/>
  <c r="G13" i="1"/>
  <c r="H13" i="1"/>
  <c r="I13" i="1"/>
  <c r="K13" i="1"/>
  <c r="J13" i="1"/>
  <c r="L13" i="1"/>
  <c r="D14" i="1"/>
  <c r="G14" i="1"/>
  <c r="H14" i="1" s="1"/>
  <c r="I14" i="1"/>
  <c r="J14" i="1"/>
  <c r="K14" i="1"/>
  <c r="L14" i="1"/>
  <c r="D15" i="1"/>
  <c r="G15" i="1"/>
  <c r="H15" i="1"/>
  <c r="I15" i="1"/>
  <c r="J15" i="1"/>
  <c r="K15" i="1"/>
  <c r="L15" i="1"/>
  <c r="D16" i="1"/>
  <c r="G16" i="1"/>
  <c r="H16" i="1"/>
  <c r="I16" i="1"/>
  <c r="K16" i="1" s="1"/>
  <c r="J16" i="1"/>
  <c r="L16" i="1"/>
  <c r="B17" i="1"/>
  <c r="C17" i="1"/>
  <c r="E17" i="1"/>
  <c r="F17" i="1"/>
  <c r="I17" i="1"/>
  <c r="G17" i="1"/>
  <c r="B23" i="15" l="1"/>
  <c r="G3" i="1"/>
  <c r="I3" i="1"/>
</calcChain>
</file>

<file path=xl/sharedStrings.xml><?xml version="1.0" encoding="utf-8"?>
<sst xmlns="http://schemas.openxmlformats.org/spreadsheetml/2006/main" count="474" uniqueCount="250">
  <si>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</si>
  <si>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</si>
  <si>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</si>
  <si>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</si>
  <si>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</si>
  <si>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</si>
  <si>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</si>
  <si>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</si>
  <si>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</si>
  <si>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</si>
  <si>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</si>
  <si>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</si>
  <si>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</si>
  <si>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</si>
  <si>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</si>
  <si>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</si>
  <si>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</si>
  <si>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</si>
  <si>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</si>
  <si>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</si>
  <si>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</si>
  <si>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</si>
  <si>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</si>
  <si>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</si>
  <si>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</si>
  <si>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</si>
  <si>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</si>
  <si>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</si>
  <si>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</si>
  <si>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</si>
  <si>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</si>
  <si>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</si>
  <si>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</si>
  <si>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</si>
  <si>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</si>
  <si>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</si>
  <si>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</si>
  <si>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買い</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</si>
  <si>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</si>
  <si>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</si>
  <si>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</si>
  <si>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</si>
  <si>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</si>
  <si>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</si>
  <si>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</si>
  <si>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</si>
  <si>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</si>
  <si>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</si>
  <si>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</si>
  <si>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</si>
  <si>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</si>
  <si>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</si>
  <si>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</si>
  <si>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</si>
  <si>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</si>
  <si>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</si>
  <si>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</si>
  <si>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</si>
  <si>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</si>
  <si>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</si>
  <si>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</si>
  <si>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</si>
  <si>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</si>
  <si>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</si>
  <si>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</si>
  <si>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</si>
  <si>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</si>
  <si>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No.</t>
    <phoneticPr fontId="19"/>
  </si>
  <si>
    <t>2021.03.02.14:21</t>
    <phoneticPr fontId="19"/>
  </si>
  <si>
    <t>2021.03.02.16:50</t>
    <phoneticPr fontId="19"/>
  </si>
  <si>
    <t>損切</t>
    <rPh sb="0" eb="2">
      <t>ソンギリ</t>
    </rPh>
    <phoneticPr fontId="19"/>
  </si>
  <si>
    <t>負け</t>
    <rPh sb="0" eb="1">
      <t>マ</t>
    </rPh>
    <phoneticPr fontId="19"/>
  </si>
  <si>
    <t>証拠金不足でエントリー不可</t>
    <rPh sb="0" eb="2">
      <t>ショウコ</t>
    </rPh>
    <rPh sb="2" eb="3">
      <t>キン</t>
    </rPh>
    <rPh sb="3" eb="5">
      <t>ブソク</t>
    </rPh>
    <rPh sb="11" eb="13">
      <t>フカ</t>
    </rPh>
    <phoneticPr fontId="19"/>
  </si>
  <si>
    <t>数量(lot)</t>
    <phoneticPr fontId="19"/>
  </si>
  <si>
    <t>2021.03.04.01:00</t>
    <phoneticPr fontId="19"/>
  </si>
  <si>
    <t>2021.03.04.07:00</t>
    <phoneticPr fontId="19"/>
  </si>
  <si>
    <t>取引最低単位が０.０１lot（１千通貨）単位である為、小数点以下を切り捨 てて、今回のポジションサイズは、【０.３８lot（３万８千通貨）】となります。</t>
  </si>
  <si>
    <t>⑤lotに変換</t>
    <rPh sb="5" eb="7">
      <t>ヘンカン</t>
    </rPh>
    <phoneticPr fontId="21"/>
  </si>
  <si>
    <t>２０,０００円 ÷ ５２０円 ＝ ２０,０００ ÷ ５２０ ＝ ３８.４６１・・・千通貨</t>
  </si>
  <si>
    <t>損失許容額÷損切り幅＝ポジション量</t>
  </si>
  <si>
    <t>④①で計算された金額を③で計算された金額で割ります。</t>
  </si>
  <si>
    <t>１０円 × ５２pips ＝ １０ × ５２ ＝ ５２０円</t>
  </si>
  <si>
    <t>取引最 低単位でエントリーし、②でそのまま損切りされた場合に失う金額を計算します。</t>
  </si>
  <si>
    <t>③取引最 低単位での損切り金額を計算</t>
    <phoneticPr fontId="21"/>
  </si>
  <si>
    <t>②エントリーとストップロスのレートの差を計算</t>
    <phoneticPr fontId="21"/>
  </si>
  <si>
    <t>１００万円 × ２％ ＝ １,０００,０００ × ０.０２ ＝ ２０,０００円</t>
  </si>
  <si>
    <t>①ポジションサイズの計算</t>
    <phoneticPr fontId="21"/>
  </si>
  <si>
    <t>日本円（JPY）絡みの通貨ペア（ドル円、クロス円）の場合、１pip＝１０円と なります。</t>
  </si>
  <si>
    <t>○日本円（JPY）絡みの通貨ペア（ドル円、クロス円）の場合</t>
  </si>
  <si>
    <t>●取引最低単位が【０．０１ｌｏｔ（１千通貨）】のＦＸ会社の場合(1lot=10万通貨)</t>
    <rPh sb="39" eb="40">
      <t>マン</t>
    </rPh>
    <rPh sb="40" eb="42">
      <t>ツウカ</t>
    </rPh>
    <phoneticPr fontId="21"/>
  </si>
  <si>
    <t>円</t>
    <rPh sb="0" eb="1">
      <t>エン</t>
    </rPh>
    <phoneticPr fontId="21"/>
  </si>
  <si>
    <t>倍</t>
    <rPh sb="0" eb="1">
      <t>バイ</t>
    </rPh>
    <phoneticPr fontId="21"/>
  </si>
  <si>
    <t>レバレッジ</t>
    <phoneticPr fontId="21"/>
  </si>
  <si>
    <t>lot</t>
    <phoneticPr fontId="21"/>
  </si>
  <si>
    <t>通貨</t>
    <rPh sb="0" eb="2">
      <t>ツウカ</t>
    </rPh>
    <phoneticPr fontId="21"/>
  </si>
  <si>
    <t>損切り幅</t>
    <rPh sb="0" eb="2">
      <t>ソンギ</t>
    </rPh>
    <rPh sb="3" eb="4">
      <t>ハバ</t>
    </rPh>
    <phoneticPr fontId="21"/>
  </si>
  <si>
    <t>pips</t>
    <phoneticPr fontId="21"/>
  </si>
  <si>
    <t>ドル</t>
    <phoneticPr fontId="21"/>
  </si>
  <si>
    <t>1lot</t>
    <phoneticPr fontId="21"/>
  </si>
  <si>
    <t>リスク</t>
    <phoneticPr fontId="21"/>
  </si>
  <si>
    <t>必要証拠金</t>
    <rPh sb="0" eb="2">
      <t>ヒツヨウ</t>
    </rPh>
    <rPh sb="2" eb="5">
      <t>ショウコキン</t>
    </rPh>
    <phoneticPr fontId="19"/>
  </si>
  <si>
    <t>取引レート</t>
    <rPh sb="0" eb="2">
      <t>トリヒキ</t>
    </rPh>
    <phoneticPr fontId="19"/>
  </si>
  <si>
    <t>円/ドル</t>
    <rPh sb="0" eb="1">
      <t>エン</t>
    </rPh>
    <phoneticPr fontId="19"/>
  </si>
  <si>
    <t>円</t>
    <rPh sb="0" eb="1">
      <t>エン</t>
    </rPh>
    <phoneticPr fontId="19"/>
  </si>
  <si>
    <t>例</t>
    <rPh sb="0" eb="1">
      <t>レイ</t>
    </rPh>
    <phoneticPr fontId="21"/>
  </si>
  <si>
    <t>GBP/JPY</t>
    <phoneticPr fontId="19"/>
  </si>
  <si>
    <t>買い</t>
    <phoneticPr fontId="19"/>
  </si>
  <si>
    <t>4H</t>
    <phoneticPr fontId="19"/>
  </si>
  <si>
    <t>2021.03.08.02:09</t>
    <phoneticPr fontId="19"/>
  </si>
  <si>
    <t>NZD/JPY</t>
    <phoneticPr fontId="19"/>
  </si>
  <si>
    <t>1日</t>
    <rPh sb="1" eb="2">
      <t>ニチ</t>
    </rPh>
    <phoneticPr fontId="19"/>
  </si>
  <si>
    <t>2021.03.08.02:21</t>
    <phoneticPr fontId="19"/>
  </si>
  <si>
    <t>EB FIB1.5</t>
    <phoneticPr fontId="19"/>
  </si>
  <si>
    <t>PB FIB1.5</t>
    <phoneticPr fontId="19"/>
  </si>
  <si>
    <t>AUG/JPY</t>
    <phoneticPr fontId="19"/>
  </si>
  <si>
    <t>2021.03.08.02:28</t>
    <phoneticPr fontId="19"/>
  </si>
  <si>
    <t>検証してない通貨ペアでエントリーした。</t>
  </si>
  <si>
    <t>有効証拠金/余剰証拠金</t>
    <rPh sb="0" eb="2">
      <t>ユウコウ</t>
    </rPh>
    <rPh sb="2" eb="5">
      <t>ショウコキン</t>
    </rPh>
    <rPh sb="6" eb="8">
      <t>ヨジョウ</t>
    </rPh>
    <rPh sb="8" eb="11">
      <t>ショウコキン</t>
    </rPh>
    <phoneticPr fontId="21"/>
  </si>
  <si>
    <t>USD/JPY</t>
    <phoneticPr fontId="19"/>
  </si>
  <si>
    <t>買い</t>
    <phoneticPr fontId="19"/>
  </si>
  <si>
    <t>1H</t>
    <phoneticPr fontId="19"/>
  </si>
  <si>
    <t>2021.03.08.12:34</t>
    <phoneticPr fontId="19"/>
  </si>
  <si>
    <t>必要証拠金</t>
    <rPh sb="0" eb="2">
      <t>ヒツヨウ</t>
    </rPh>
    <rPh sb="2" eb="5">
      <t>ショウコキン</t>
    </rPh>
    <phoneticPr fontId="19"/>
  </si>
  <si>
    <t>1H</t>
    <phoneticPr fontId="19"/>
  </si>
  <si>
    <t>2021.03.08.17:48</t>
    <phoneticPr fontId="19"/>
  </si>
  <si>
    <t>FIB1.5</t>
    <phoneticPr fontId="19"/>
  </si>
  <si>
    <t>勝ち</t>
    <rPh sb="0" eb="1">
      <t>カ</t>
    </rPh>
    <phoneticPr fontId="19"/>
  </si>
  <si>
    <t>2021.03.09.16:56</t>
    <phoneticPr fontId="19"/>
  </si>
  <si>
    <t>勝ち</t>
    <rPh sb="0" eb="1">
      <t>カ</t>
    </rPh>
    <phoneticPr fontId="19"/>
  </si>
  <si>
    <t>売り</t>
    <rPh sb="0" eb="1">
      <t>ウ</t>
    </rPh>
    <phoneticPr fontId="19"/>
  </si>
  <si>
    <t>ストップレベル</t>
    <phoneticPr fontId="19"/>
  </si>
  <si>
    <t>point</t>
    <phoneticPr fontId="19"/>
  </si>
  <si>
    <t>pips</t>
    <phoneticPr fontId="19"/>
  </si>
  <si>
    <t>2021.03.09.18:18</t>
    <phoneticPr fontId="19"/>
  </si>
  <si>
    <t>PBとEBが出たが、PBではターゲットまでストップレベル以下だったので、エントリーできなかった。</t>
    <rPh sb="6" eb="7">
      <t>デ</t>
    </rPh>
    <rPh sb="28" eb="30">
      <t>イカ</t>
    </rPh>
    <phoneticPr fontId="19"/>
  </si>
  <si>
    <t>2021.03.10.08:45</t>
    <phoneticPr fontId="19"/>
  </si>
  <si>
    <t>負け</t>
    <rPh sb="0" eb="1">
      <t>マ</t>
    </rPh>
    <phoneticPr fontId="19"/>
  </si>
  <si>
    <t>右通貨の対円レート</t>
    <rPh sb="0" eb="1">
      <t>ミギ</t>
    </rPh>
    <rPh sb="1" eb="3">
      <t>ツウカ</t>
    </rPh>
    <rPh sb="4" eb="5">
      <t>タイ</t>
    </rPh>
    <rPh sb="5" eb="6">
      <t>エン</t>
    </rPh>
    <phoneticPr fontId="19"/>
  </si>
  <si>
    <t>1lot=10万通貨</t>
    <rPh sb="7" eb="8">
      <t>マン</t>
    </rPh>
    <rPh sb="8" eb="10">
      <t>ツウカ</t>
    </rPh>
    <phoneticPr fontId="19"/>
  </si>
  <si>
    <t>最小単位=0.01lot(1千通貨)</t>
    <rPh sb="0" eb="2">
      <t>サイショウ</t>
    </rPh>
    <rPh sb="2" eb="4">
      <t>タンイ</t>
    </rPh>
    <rPh sb="14" eb="15">
      <t>セン</t>
    </rPh>
    <rPh sb="15" eb="17">
      <t>ツウカ</t>
    </rPh>
    <phoneticPr fontId="19"/>
  </si>
  <si>
    <t xml:space="preserve"> </t>
  </si>
  <si>
    <t xml:space="preserve">④①で計算された金額を③で計算された金額で割ります。 ２０,０００円 ÷ ６９９.１４円 ＝ ２０,０００ ÷ ６９９.１４ ＝ ２８.６０６・・・千通貨 </t>
  </si>
  <si>
    <t xml:space="preserve">⑤取引最低単位が０.０１lot（１千通貨）単位である為、小数点以下を切り捨 てて、今回のポジションサイズは、【０.２８lot（２万８千通貨）】となります。 </t>
  </si>
  <si>
    <t xml:space="preserve">例えば、今回のように、１ポンド（GBP）＝１３４.４５円であれば、１pip＝１ ４円ちょうどであるとか、１５円ちょうど等で計算してみて下さい。 </t>
  </si>
  <si>
    <t xml:space="preserve">但し、重要なのは、１pip の値を切り上げる事です。切り捨ててしまうと、予め 決めておいたポジションサイズをオーバーしてしまう事があるので、注意して 下さい。 </t>
  </si>
  <si>
    <t xml:space="preserve">文章で読んだだけだと小難しい感じですが、実際に計算してみると簡単ですし、 すぐに慣れる筈です。 </t>
  </si>
  <si>
    <t>▲</t>
  </si>
  <si>
    <t>資金×損失％＝損失許容額(円)</t>
    <rPh sb="13" eb="14">
      <t>エン</t>
    </rPh>
    <phoneticPr fontId="19"/>
  </si>
  <si>
    <t>損切り幅(pips)</t>
    <phoneticPr fontId="19"/>
  </si>
  <si>
    <t>ファーストステップFX Part2 第6章</t>
    <rPh sb="18" eb="19">
      <t>ダイ</t>
    </rPh>
    <rPh sb="20" eb="21">
      <t>ショウ</t>
    </rPh>
    <phoneticPr fontId="19"/>
  </si>
  <si>
    <t>トレード大学ブログ</t>
    <rPh sb="4" eb="6">
      <t>ダイガク</t>
    </rPh>
    <phoneticPr fontId="19"/>
  </si>
  <si>
    <t>2万円</t>
    <rPh sb="1" eb="3">
      <t>マンエン</t>
    </rPh>
    <phoneticPr fontId="19"/>
  </si>
  <si>
    <t>52pips</t>
    <phoneticPr fontId="19"/>
  </si>
  <si>
    <t>○日本円（JPY）が絡まない通貨ペア（ドルストレートの通貨ペア等）の場合</t>
    <phoneticPr fontId="19"/>
  </si>
  <si>
    <t xml:space="preserve">日本円（JPY）が絡まない通貨ペア（ドルストレートの通貨ペア等）の場合、 １pip は通貨ペア名の右側に書いてある通貨の日本円換算額、となります。 例えば、１ドル（USD）＝９１.５３円の時、ユーロドル（EUR/USD）の１pip は１pip＝９.１５３円となります。 </t>
    <phoneticPr fontId="19"/>
  </si>
  <si>
    <t>損失許容額÷（損切り幅×損益増減割合）＝ポジション量</t>
  </si>
  <si>
    <t>クロス円だと1万通貨保有したときの1pipの損益が100円と決まっていますが、ユーロドル（EUR/USD）だと/（スラッシュ）の右側のレートで損益が出てきます。
ドル円のレートが110円だったとすると、ユーロドル（EUR/USD）の1万通貨保有したときの1pipの損益は110円となります。
これがユーロポンド（EUR/GBP）となるとポンド円のレートになって、ポンド円が150円だとすると1万通貨保有したときの1pipの損益は150円になります。</t>
    <phoneticPr fontId="19"/>
  </si>
  <si>
    <t xml:space="preserve">（例）30000円÷（0.3×1.1）＝90909
となり、保有できない単位は切り捨てないと損失許容額をオーバーするので、90000通貨＝9万通貨となります。
</t>
    <phoneticPr fontId="19"/>
  </si>
  <si>
    <t xml:space="preserve">※日本円（JPY）が絡まない通貨ペア（ドルストレートの通貨ペア等）の場合、③で計算される値が整数になりませんが、実際の取引の際には、１pip の値の小数点以下を切り上げると実戦的です。 </t>
    <phoneticPr fontId="19"/>
  </si>
  <si>
    <t>クロス円だと1万通貨保有したときの1pipの損益が100円と決まっています</t>
    <phoneticPr fontId="19"/>
  </si>
  <si>
    <t>1千通貨保有したとき1pip=10円</t>
    <rPh sb="1" eb="2">
      <t>セン</t>
    </rPh>
    <rPh sb="2" eb="4">
      <t>ツウカ</t>
    </rPh>
    <rPh sb="4" eb="6">
      <t>ホユウ</t>
    </rPh>
    <rPh sb="17" eb="18">
      <t>エン</t>
    </rPh>
    <phoneticPr fontId="19"/>
  </si>
  <si>
    <t xml:space="preserve">③②でエントリーしたレートとストップロスのレートの差が出たので、取引最 低単位でエントリーし、そのまま損切りされた場合に失う金額を計算します。 ここでは、例として、１ポンド（GBP）＝１３４.４５円の時であったとし、計 算してみます。 １３.４４５円 × ５２pips ＝ １３.４４５ × ５２ ＝ ６９９.１４円 </t>
    <phoneticPr fontId="19"/>
  </si>
  <si>
    <t>１ポンド（GBP）＝１３４.４５円の時であったとし、</t>
    <phoneticPr fontId="19"/>
  </si>
  <si>
    <t>20,000÷(0.52×1.3445)=28,606
2万8千通貨</t>
    <rPh sb="29" eb="30">
      <t>マン</t>
    </rPh>
    <rPh sb="31" eb="32">
      <t>セン</t>
    </rPh>
    <rPh sb="32" eb="34">
      <t>ツウカ</t>
    </rPh>
    <phoneticPr fontId="19"/>
  </si>
  <si>
    <t>相関まとめ</t>
    <rPh sb="0" eb="2">
      <t>ソウカン</t>
    </rPh>
    <phoneticPr fontId="19"/>
  </si>
  <si>
    <t>（例）100万円×3％＝3万円</t>
    <phoneticPr fontId="19"/>
  </si>
  <si>
    <t>ドル円（USD/JPY）でロングエントリー、エントリーが９１.５３、ス トップロスが９１.０１のような場合、９１.５３ － ９１.０１ ＝ ５２pips</t>
    <phoneticPr fontId="21"/>
  </si>
  <si>
    <t>例えばドル円110.00でエントリーして損切りが109.70だった場合は損切幅が0.3円＝30pipsです。</t>
    <phoneticPr fontId="19"/>
  </si>
  <si>
    <t>（例）30000円÷0.3＝100000通貨
ということで10万通貨保有できるという計算になります。</t>
    <phoneticPr fontId="19"/>
  </si>
  <si>
    <t>20,000÷0.52円=38,461通貨
3万8千通貨</t>
    <rPh sb="11" eb="12">
      <t>エン</t>
    </rPh>
    <rPh sb="19" eb="21">
      <t>ツウカ</t>
    </rPh>
    <phoneticPr fontId="19"/>
  </si>
  <si>
    <t>0.38lot</t>
    <phoneticPr fontId="19"/>
  </si>
  <si>
    <t>1lot</t>
    <phoneticPr fontId="19"/>
  </si>
  <si>
    <t>例えばユーロドルで損切り幅30pips＝0.3で、1ドル＝110円＝1.1とすると、</t>
    <phoneticPr fontId="19"/>
  </si>
  <si>
    <t>①先ず、ポジションサイズを計算します。</t>
    <phoneticPr fontId="19"/>
  </si>
  <si>
    <t xml:space="preserve"> １００万円 × ２％ ＝ １,０００,０００ × ０.０２ ＝ ２０,０００円  </t>
    <phoneticPr fontId="19"/>
  </si>
  <si>
    <t>②次に、エントリーしたレートとストップロスのレートの差を計算します。</t>
    <phoneticPr fontId="19"/>
  </si>
  <si>
    <t xml:space="preserve">  例えば、ユーロポンド（EUR/GBP）でショートエントリー、エントリーが０. ８３６５、ストップロスが０.８４１７のような場合、 ０.８４１７ － ０.８３６５ ＝ ５２pips となります。 </t>
    <phoneticPr fontId="19"/>
  </si>
  <si>
    <t>口座残高/資金</t>
    <rPh sb="0" eb="2">
      <t>コウザ</t>
    </rPh>
    <rPh sb="2" eb="4">
      <t>ザンダカ</t>
    </rPh>
    <rPh sb="5" eb="7">
      <t>シキン</t>
    </rPh>
    <phoneticPr fontId="21"/>
  </si>
  <si>
    <t>損失許容額/ポジションサイズ</t>
    <rPh sb="0" eb="2">
      <t>ソンシツ</t>
    </rPh>
    <rPh sb="2" eb="4">
      <t>キョヨウ</t>
    </rPh>
    <rPh sb="4" eb="5">
      <t>ガク</t>
    </rPh>
    <phoneticPr fontId="21"/>
  </si>
  <si>
    <t>取引数量/ポジション量</t>
    <rPh sb="0" eb="2">
      <t>トリヒキ</t>
    </rPh>
    <rPh sb="2" eb="4">
      <t>スウリョウ</t>
    </rPh>
    <rPh sb="10" eb="11">
      <t>リョウ</t>
    </rPh>
    <phoneticPr fontId="21"/>
  </si>
  <si>
    <t>&lt;FXTF&gt;</t>
    <phoneticPr fontId="19"/>
  </si>
  <si>
    <t>取引数量/ポジション量/想定元本</t>
    <rPh sb="0" eb="2">
      <t>トリヒキ</t>
    </rPh>
    <rPh sb="2" eb="4">
      <t>スウリョウ</t>
    </rPh>
    <rPh sb="10" eb="11">
      <t>リョウ</t>
    </rPh>
    <rPh sb="12" eb="14">
      <t>ソウテイ</t>
    </rPh>
    <rPh sb="14" eb="16">
      <t>ガンポン</t>
    </rPh>
    <phoneticPr fontId="21"/>
  </si>
  <si>
    <t>最大取引量</t>
    <rPh sb="0" eb="2">
      <t>サイダイ</t>
    </rPh>
    <rPh sb="2" eb="4">
      <t>トリヒキ</t>
    </rPh>
    <rPh sb="4" eb="5">
      <t>リョウ</t>
    </rPh>
    <phoneticPr fontId="21"/>
  </si>
  <si>
    <t>クロス円</t>
    <phoneticPr fontId="21"/>
  </si>
  <si>
    <t>ドルストレート</t>
    <phoneticPr fontId="21"/>
  </si>
  <si>
    <t>1万通貨保有したときの1pipの損益が100円</t>
    <phoneticPr fontId="19"/>
  </si>
  <si>
    <t>1万通貨保有したときの1pipの損益は(右通貨の対円レート)円</t>
    <phoneticPr fontId="19"/>
  </si>
  <si>
    <t>レバレッジ25倍</t>
    <rPh sb="7" eb="8">
      <t>バイ</t>
    </rPh>
    <phoneticPr fontId="19"/>
  </si>
  <si>
    <t>&lt;XM&gt;</t>
    <phoneticPr fontId="19"/>
  </si>
  <si>
    <t>レバレッジ888倍</t>
    <rPh sb="8" eb="9">
      <t>バイ</t>
    </rPh>
    <phoneticPr fontId="19"/>
  </si>
  <si>
    <t>ルール</t>
    <phoneticPr fontId="19"/>
  </si>
  <si>
    <t>①</t>
    <phoneticPr fontId="19"/>
  </si>
  <si>
    <t>⑤</t>
    <phoneticPr fontId="19"/>
  </si>
  <si>
    <t>④</t>
    <phoneticPr fontId="19"/>
  </si>
  <si>
    <t>-</t>
    <phoneticPr fontId="19"/>
  </si>
  <si>
    <t>No.4～6</t>
    <phoneticPr fontId="19"/>
  </si>
  <si>
    <t>全般</t>
    <rPh sb="0" eb="2">
      <t>ゼンパン</t>
    </rPh>
    <phoneticPr fontId="19"/>
  </si>
  <si>
    <t>エントリーサイン(PB)が出ても、なかなかチャートを見るタイミングがドンピシャに合わない。</t>
    <rPh sb="13" eb="14">
      <t>デ</t>
    </rPh>
    <rPh sb="26" eb="27">
      <t>ミ</t>
    </rPh>
    <rPh sb="40" eb="41">
      <t>ア</t>
    </rPh>
    <phoneticPr fontId="19"/>
  </si>
  <si>
    <t>No.8</t>
    <phoneticPr fontId="19"/>
  </si>
  <si>
    <t>検証してない通貨ペアでエントリーしたが、その後、検証済み。</t>
    <phoneticPr fontId="19"/>
  </si>
  <si>
    <t>No.4</t>
    <phoneticPr fontId="19"/>
  </si>
  <si>
    <t>EUR/JPY</t>
    <phoneticPr fontId="19"/>
  </si>
  <si>
    <t>1H</t>
    <phoneticPr fontId="19"/>
  </si>
  <si>
    <t>買い</t>
    <phoneticPr fontId="19"/>
  </si>
  <si>
    <t>2021.03.10.13:22</t>
    <phoneticPr fontId="19"/>
  </si>
  <si>
    <t>ダウンサイジング(最大取引量)</t>
    <rPh sb="9" eb="11">
      <t>サイダイ</t>
    </rPh>
    <rPh sb="11" eb="13">
      <t>トリヒキ</t>
    </rPh>
    <rPh sb="13" eb="14">
      <t>リョウ</t>
    </rPh>
    <phoneticPr fontId="19"/>
  </si>
  <si>
    <t>FXTF-Demo 201741209(1,000,000JPY,1:25)</t>
    <phoneticPr fontId="19"/>
  </si>
  <si>
    <t>2021.03.10.16:06</t>
    <phoneticPr fontId="19"/>
  </si>
  <si>
    <t>No.5,6</t>
    <phoneticPr fontId="19"/>
  </si>
  <si>
    <t>④-a</t>
    <phoneticPr fontId="19"/>
  </si>
  <si>
    <t>EB FIB1.5(a)</t>
    <phoneticPr fontId="19"/>
  </si>
  <si>
    <t>EB FIB5</t>
    <phoneticPr fontId="19"/>
  </si>
  <si>
    <t>4H</t>
    <phoneticPr fontId="19"/>
  </si>
  <si>
    <t>2021.03.11.03:17</t>
    <phoneticPr fontId="19"/>
  </si>
  <si>
    <t>2021.03.11.04:01</t>
    <phoneticPr fontId="19"/>
  </si>
  <si>
    <t>ストップ切り上げ</t>
    <rPh sb="4" eb="5">
      <t>キ</t>
    </rPh>
    <rPh sb="6" eb="7">
      <t>ア</t>
    </rPh>
    <phoneticPr fontId="19"/>
  </si>
  <si>
    <t>勝ち</t>
    <rPh sb="0" eb="1">
      <t>カ</t>
    </rPh>
    <phoneticPr fontId="19"/>
  </si>
  <si>
    <t>ダウンサイジング(最大取引量)
検証してないルール</t>
    <rPh sb="9" eb="11">
      <t>サイダイ</t>
    </rPh>
    <rPh sb="11" eb="13">
      <t>トリヒキ</t>
    </rPh>
    <rPh sb="13" eb="14">
      <t>リョウ</t>
    </rPh>
    <rPh sb="16" eb="18">
      <t>ケンショウ</t>
    </rPh>
    <phoneticPr fontId="19"/>
  </si>
  <si>
    <t>2021.03.11.05:41</t>
    <phoneticPr fontId="19"/>
  </si>
  <si>
    <t>全般</t>
    <rPh sb="0" eb="2">
      <t>ゼンパン</t>
    </rPh>
    <phoneticPr fontId="19"/>
  </si>
  <si>
    <t>←質問</t>
    <rPh sb="1" eb="3">
      <t>シツモン</t>
    </rPh>
    <phoneticPr fontId="19"/>
  </si>
  <si>
    <t>過去検証通りにデモトレードする場合、「注文の変更」によるストップロスの切り上げは行わない方がいいのでしょうか？</t>
    <rPh sb="0" eb="2">
      <t>カコ</t>
    </rPh>
    <rPh sb="2" eb="4">
      <t>ケンショウ</t>
    </rPh>
    <rPh sb="4" eb="5">
      <t>ドオ</t>
    </rPh>
    <rPh sb="15" eb="17">
      <t>バアイ</t>
    </rPh>
    <rPh sb="19" eb="21">
      <t>チュウモン</t>
    </rPh>
    <rPh sb="22" eb="24">
      <t>ヘンコウ</t>
    </rPh>
    <rPh sb="35" eb="36">
      <t>キ</t>
    </rPh>
    <rPh sb="37" eb="38">
      <t>ア</t>
    </rPh>
    <rPh sb="40" eb="41">
      <t>オコナ</t>
    </rPh>
    <rPh sb="44" eb="45">
      <t>ホウ</t>
    </rPh>
    <phoneticPr fontId="19"/>
  </si>
  <si>
    <t>エントリータイミングが少なかったり合わなかったりでなかなかトレードできない焦りがあり、検証してない通貨ペアでエントリーした。
多少期間は必要でも、まず、限られた通貨ペアに限定してルール通りデモトレードできるか確認する。
もし資金が豊富にあれば、エントリーチャンスが多い方が限られた時間帯の中でトレードするには効率が良いと思うので、デモトレードでは、自分が管理できる範囲を確認しながら複数通貨ペアで複数ルールの検証を行うことにした。</t>
    <rPh sb="11" eb="12">
      <t>スク</t>
    </rPh>
    <rPh sb="17" eb="18">
      <t>ア</t>
    </rPh>
    <rPh sb="37" eb="38">
      <t>アセ</t>
    </rPh>
    <rPh sb="115" eb="117">
      <t>ホウフ</t>
    </rPh>
    <rPh sb="160" eb="161">
      <t>オモ</t>
    </rPh>
    <phoneticPr fontId="19"/>
  </si>
  <si>
    <t>ポジションサイズ(取引量)を計算するとき、現在レート・現在余剰証拠金を確認すること。
複数ポジションを持つとき、取引する際のリスクの考え方を整理する。
残高を基にリスクを計算しても、複数ポジション持とうとすると、実質、余剰証拠金を基にした最大取引数量しか取引できない。</t>
    <rPh sb="9" eb="11">
      <t>トリヒキ</t>
    </rPh>
    <rPh sb="11" eb="12">
      <t>リョウ</t>
    </rPh>
    <rPh sb="14" eb="16">
      <t>ケイサン</t>
    </rPh>
    <rPh sb="21" eb="23">
      <t>ゲンザイ</t>
    </rPh>
    <rPh sb="27" eb="29">
      <t>ゲンザイ</t>
    </rPh>
    <rPh sb="29" eb="31">
      <t>ヨジョウ</t>
    </rPh>
    <rPh sb="31" eb="34">
      <t>ショウコキン</t>
    </rPh>
    <rPh sb="35" eb="37">
      <t>カクニン</t>
    </rPh>
    <rPh sb="76" eb="78">
      <t>ザンダカ</t>
    </rPh>
    <rPh sb="115" eb="116">
      <t>モト</t>
    </rPh>
    <rPh sb="119" eb="121">
      <t>サイダイ</t>
    </rPh>
    <rPh sb="121" eb="123">
      <t>トリヒキ</t>
    </rPh>
    <rPh sb="123" eb="125">
      <t>スウリョウ</t>
    </rPh>
    <phoneticPr fontId="19"/>
  </si>
  <si>
    <t>EBの左のローソク足のところは10MAより20MAが上になっているので、ルール違反</t>
    <phoneticPr fontId="19"/>
  </si>
  <si>
    <t>No.11</t>
    <phoneticPr fontId="19"/>
  </si>
  <si>
    <t>No.9～11</t>
    <phoneticPr fontId="19"/>
  </si>
  <si>
    <t>画像取り忘れ
→注文を入れたら、そのあと必ず画像を取る。</t>
    <rPh sb="0" eb="2">
      <t>ガゾウ</t>
    </rPh>
    <rPh sb="2" eb="3">
      <t>ト</t>
    </rPh>
    <rPh sb="4" eb="5">
      <t>ワス</t>
    </rPh>
    <rPh sb="8" eb="10">
      <t>チュウモン</t>
    </rPh>
    <rPh sb="11" eb="12">
      <t>イ</t>
    </rPh>
    <rPh sb="20" eb="21">
      <t>カナラ</t>
    </rPh>
    <rPh sb="22" eb="24">
      <t>ガゾウ</t>
    </rPh>
    <rPh sb="25" eb="26">
      <t>ト</t>
    </rPh>
    <phoneticPr fontId="19"/>
  </si>
  <si>
    <t>2021.03.11.11:16</t>
    <phoneticPr fontId="19"/>
  </si>
  <si>
    <t>FXTF-Demo 2017431110(1,000,000JPY,1:25)</t>
    <phoneticPr fontId="19"/>
  </si>
  <si>
    <t>2021.03.11.12:51</t>
    <phoneticPr fontId="19"/>
  </si>
  <si>
    <t>過去検証通りにデモトレードする場合、ルールごとにデモ口座を作った方がいい気がするので、No.12からデモ口座を分ける。</t>
    <rPh sb="0" eb="2">
      <t>カコ</t>
    </rPh>
    <rPh sb="2" eb="4">
      <t>ケンショウ</t>
    </rPh>
    <rPh sb="4" eb="5">
      <t>ドオ</t>
    </rPh>
    <rPh sb="15" eb="17">
      <t>バアイ</t>
    </rPh>
    <rPh sb="26" eb="28">
      <t>コウザ</t>
    </rPh>
    <rPh sb="29" eb="30">
      <t>ツク</t>
    </rPh>
    <rPh sb="32" eb="33">
      <t>ホウ</t>
    </rPh>
    <rPh sb="36" eb="37">
      <t>キ</t>
    </rPh>
    <rPh sb="52" eb="54">
      <t>コウザ</t>
    </rPh>
    <rPh sb="55" eb="56">
      <t>ワ</t>
    </rPh>
    <phoneticPr fontId="19"/>
  </si>
  <si>
    <t>①</t>
    <phoneticPr fontId="19"/>
  </si>
  <si>
    <t>③</t>
    <phoneticPr fontId="19"/>
  </si>
  <si>
    <t>④</t>
    <phoneticPr fontId="19"/>
  </si>
  <si>
    <t>⑤</t>
    <phoneticPr fontId="19"/>
  </si>
  <si>
    <t>USDJPY1hEB5</t>
    <phoneticPr fontId="19"/>
  </si>
  <si>
    <t>USDJPY1hPB,FIB1.5</t>
    <phoneticPr fontId="19"/>
  </si>
  <si>
    <t>EURUSD1hPB,FIB2</t>
    <phoneticPr fontId="19"/>
  </si>
  <si>
    <t>GBPJPY4hEB,FIB5</t>
    <phoneticPr fontId="19"/>
  </si>
  <si>
    <t>USDJPY1hEB,FIB1.5</t>
    <phoneticPr fontId="19"/>
  </si>
  <si>
    <t>投資歴なし。CMA入会4か月目。</t>
    <rPh sb="0" eb="2">
      <t>トウシ</t>
    </rPh>
    <rPh sb="2" eb="3">
      <t>レキ</t>
    </rPh>
    <rPh sb="9" eb="11">
      <t>ニュウカイ</t>
    </rPh>
    <rPh sb="13" eb="15">
      <t>ゲツメ</t>
    </rPh>
    <phoneticPr fontId="19"/>
  </si>
  <si>
    <t>デモトレード歴</t>
    <rPh sb="6" eb="7">
      <t>レキ</t>
    </rPh>
    <phoneticPr fontId="19"/>
  </si>
  <si>
    <t>2021/2/10～2/19,ポジションサイズの計算が曖昧なままデモトレード。挫折。</t>
    <rPh sb="24" eb="26">
      <t>ケイサン</t>
    </rPh>
    <rPh sb="27" eb="29">
      <t>アイマイ</t>
    </rPh>
    <rPh sb="39" eb="41">
      <t>ザセツ</t>
    </rPh>
    <phoneticPr fontId="19"/>
  </si>
  <si>
    <t>2021/3/2～3/11,途中からポジションサイズの計算はなんとかできそうになってきた。過去検証のルールとデモトレードをどう管理すればいいか迷走。</t>
    <rPh sb="14" eb="16">
      <t>トチュウ</t>
    </rPh>
    <rPh sb="27" eb="29">
      <t>ケイサン</t>
    </rPh>
    <rPh sb="45" eb="49">
      <t>カコケンショウ</t>
    </rPh>
    <rPh sb="63" eb="65">
      <t>カンリ</t>
    </rPh>
    <rPh sb="71" eb="73">
      <t>メイソウ</t>
    </rPh>
    <phoneticPr fontId="19"/>
  </si>
  <si>
    <t>USD/JPY</t>
    <phoneticPr fontId="19"/>
  </si>
  <si>
    <t>EUR/USD</t>
    <phoneticPr fontId="19"/>
  </si>
  <si>
    <t>GBP/JPY</t>
    <phoneticPr fontId="19"/>
  </si>
  <si>
    <t>EUR/JPY</t>
    <phoneticPr fontId="19"/>
  </si>
  <si>
    <t>検証してない通貨ペアの日足のポジションを持っている。
→ターゲットや損切りまで到達するのに時間がかかる。
→ポジションを持っている間、検証していたルールが最大損失許容量で取引できない。
→早めに日足のポジションを解消したい。
→保有ポジションの損益がプラスの時点で、決済逆指値(S/L)を切り上げた。
→日足の時間足は今の生活リズムには遅い感じがする。</t>
    <rPh sb="11" eb="13">
      <t>ヒアシ</t>
    </rPh>
    <rPh sb="20" eb="21">
      <t>モ</t>
    </rPh>
    <rPh sb="34" eb="36">
      <t>ソンギ</t>
    </rPh>
    <rPh sb="39" eb="41">
      <t>トウタツ</t>
    </rPh>
    <rPh sb="45" eb="47">
      <t>ジカン</t>
    </rPh>
    <rPh sb="60" eb="61">
      <t>モ</t>
    </rPh>
    <rPh sb="65" eb="66">
      <t>アイダ</t>
    </rPh>
    <rPh sb="67" eb="69">
      <t>ケンショウ</t>
    </rPh>
    <rPh sb="77" eb="79">
      <t>サイダイ</t>
    </rPh>
    <rPh sb="79" eb="81">
      <t>ソンシツ</t>
    </rPh>
    <rPh sb="81" eb="84">
      <t>キョヨウリョウ</t>
    </rPh>
    <rPh sb="94" eb="95">
      <t>ハヤ</t>
    </rPh>
    <rPh sb="97" eb="99">
      <t>ヒアシ</t>
    </rPh>
    <rPh sb="106" eb="108">
      <t>カイショウ</t>
    </rPh>
    <rPh sb="114" eb="116">
      <t>ホユウ</t>
    </rPh>
    <rPh sb="122" eb="124">
      <t>ソンエキ</t>
    </rPh>
    <rPh sb="129" eb="131">
      <t>ジテン</t>
    </rPh>
    <rPh sb="133" eb="135">
      <t>ケッサイ</t>
    </rPh>
    <rPh sb="135" eb="136">
      <t>ギャク</t>
    </rPh>
    <rPh sb="136" eb="138">
      <t>サシネ</t>
    </rPh>
    <rPh sb="144" eb="145">
      <t>キ</t>
    </rPh>
    <rPh sb="146" eb="147">
      <t>ア</t>
    </rPh>
    <rPh sb="152" eb="154">
      <t>ヒアシ</t>
    </rPh>
    <rPh sb="155" eb="157">
      <t>ジカン</t>
    </rPh>
    <rPh sb="157" eb="158">
      <t>アシ</t>
    </rPh>
    <rPh sb="159" eb="160">
      <t>イマ</t>
    </rPh>
    <rPh sb="161" eb="163">
      <t>セイカツ</t>
    </rPh>
    <rPh sb="168" eb="169">
      <t>オソ</t>
    </rPh>
    <rPh sb="170" eb="171">
      <t>カン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</si>
</sst>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176" formatCode="0.00_ ;[Red]\-0.00\ "/>
    <numFmt numFmtId="177" formatCode="0.00_ "/>
    <numFmt numFmtId="178" formatCode="0.0_);[Red]\(0.0\)"/>
    <numFmt numFmtId="179" formatCode="m/d;@"/>
    <numFmt numFmtId="180" formatCode="&quot;¥&quot;#,##0_);[Red]\(&quot;¥&quot;#,##0\)"/>
    <numFmt numFmtId="181" formatCode="0_);[Red]\(0\)"/>
    <numFmt numFmtId="182" formatCode="#,##0_ ;[Red]\-#,##0\ "/>
    <numFmt numFmtId="183" formatCode="0.0%"/>
    <numFmt numFmtId="184" formatCode="yyyy/m/d;@"/>
    <numFmt numFmtId="185" formatCode="#,##0_ "/>
    <numFmt numFmtId="186" formatCode="#,##0.00_ "/>
    <numFmt numFmtId="187" formatCode="0.00_);[Red]\(0.00\)"/>
  </numFmts>
  <fonts count="29">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2"/>
      <color rgb="FF3E3E3E"/>
      <name val="ＭＳ Ｐゴシック"/>
      <family val="3"/>
      <charset val="128"/>
      <scheme val="minor"/>
    </font>
    <font>
      <sz val="6"/>
      <name val="ＭＳ Ｐゴシック"/>
      <family val="2"/>
      <charset val="128"/>
      <scheme val="minor"/>
    </font>
    <font>
      <b/>
      <sz val="12"/>
      <color rgb="FF3E3E3E"/>
      <name val="ＭＳ Ｐゴシック"/>
      <family val="3"/>
      <charset val="128"/>
      <scheme val="minor"/>
    </font>
    <font>
      <sz val="11"/>
      <color rgb="FFFF0000"/>
      <name val="ＭＳ Ｐゴシック"/>
      <family val="3"/>
      <charset val="128"/>
    </font>
    <font>
      <sz val="11"/>
      <color rgb="FF002060"/>
      <name val="ＭＳ Ｐゴシック"/>
      <family val="3"/>
      <charset val="128"/>
    </font>
    <font>
      <sz val="14"/>
      <color theme="1"/>
      <name val="HGP創英角ｺﾞｼｯｸUB"/>
      <family val="3"/>
      <charset val="128"/>
    </font>
    <font>
      <b/>
      <sz val="11"/>
      <color theme="1"/>
      <name val="ＭＳ Ｐゴシック"/>
      <family val="3"/>
      <charset val="128"/>
      <scheme val="minor"/>
    </font>
    <font>
      <sz val="11"/>
      <color theme="1"/>
      <name val="ＭＳ Ｐゴシック"/>
      <family val="3"/>
      <charset val="128"/>
      <scheme val="minor"/>
    </font>
    <font>
      <b/>
      <sz val="12"/>
      <color rgb="FF3E3E3E"/>
      <name val="游ゴシック"/>
      <family val="3"/>
      <charset val="128"/>
    </font>
  </fonts>
  <fills count="13">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5"/>
        <bgColor indexed="64"/>
      </patternFill>
    </fill>
  </fills>
  <borders count="65">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8">
    <xf numFmtId="0" fontId="0" fillId="0" borderId="0">
      <alignment vertical="center"/>
    </xf>
    <xf numFmtId="0" fontId="18" fillId="0" borderId="0">
      <alignment vertical="center"/>
    </xf>
    <xf numFmtId="0" fontId="1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cellStyleXfs>
  <cellXfs count="234">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8"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10" fillId="2" borderId="19" xfId="0" applyNumberFormat="1" applyFont="1" applyFill="1" applyBorder="1" applyAlignment="1" applyProtection="1">
      <alignment horizontal="center" vertical="center"/>
    </xf>
    <xf numFmtId="0" fontId="10" fillId="2" borderId="20" xfId="0" applyNumberFormat="1" applyFont="1" applyFill="1" applyBorder="1" applyAlignment="1" applyProtection="1">
      <alignment horizontal="center" vertical="center"/>
    </xf>
    <xf numFmtId="0" fontId="10" fillId="2" borderId="21" xfId="0" applyNumberFormat="1" applyFont="1" applyFill="1" applyBorder="1" applyAlignment="1" applyProtection="1">
      <alignment horizontal="center" vertical="center"/>
    </xf>
    <xf numFmtId="0" fontId="10"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3" borderId="27" xfId="0" applyNumberFormat="1" applyFont="1" applyFill="1" applyBorder="1" applyAlignment="1" applyProtection="1">
      <alignment vertical="center"/>
    </xf>
    <xf numFmtId="0" fontId="0" fillId="3" borderId="19"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12" fillId="0" borderId="0" xfId="2" applyNumberFormat="1" applyFont="1" applyFill="1" applyBorder="1" applyAlignment="1" applyProtection="1">
      <alignment vertical="center"/>
    </xf>
    <xf numFmtId="0" fontId="12" fillId="4" borderId="29" xfId="2" applyNumberFormat="1" applyFont="1" applyFill="1" applyBorder="1" applyAlignment="1" applyProtection="1">
      <alignment vertical="center"/>
    </xf>
    <xf numFmtId="178" fontId="12" fillId="4" borderId="27" xfId="2" applyNumberFormat="1" applyFont="1" applyFill="1" applyBorder="1" applyAlignment="1" applyProtection="1">
      <alignment vertical="center"/>
    </xf>
    <xf numFmtId="9" fontId="12" fillId="0" borderId="30" xfId="2" applyNumberFormat="1" applyFont="1" applyFill="1" applyBorder="1" applyAlignment="1" applyProtection="1">
      <alignment horizontal="center" vertical="center"/>
    </xf>
    <xf numFmtId="5" fontId="12" fillId="0" borderId="22" xfId="2" applyNumberFormat="1" applyFont="1" applyFill="1" applyBorder="1" applyAlignment="1" applyProtection="1">
      <alignment horizontal="center" vertical="center"/>
    </xf>
    <xf numFmtId="5" fontId="12" fillId="0" borderId="0" xfId="2" applyNumberFormat="1" applyFont="1" applyFill="1" applyBorder="1" applyAlignment="1" applyProtection="1">
      <alignment horizontal="center" vertical="center"/>
    </xf>
    <xf numFmtId="6" fontId="12" fillId="4" borderId="27" xfId="2" applyNumberFormat="1" applyFont="1" applyFill="1" applyBorder="1" applyAlignment="1" applyProtection="1">
      <alignment vertical="center"/>
    </xf>
    <xf numFmtId="6" fontId="12" fillId="0" borderId="31"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13" fillId="0" borderId="13" xfId="2" applyNumberFormat="1" applyFont="1" applyFill="1" applyBorder="1" applyAlignment="1" applyProtection="1">
      <alignment horizontal="center" vertical="center"/>
    </xf>
    <xf numFmtId="55" fontId="0" fillId="0" borderId="13" xfId="0" applyNumberFormat="1" applyFont="1" applyFill="1" applyBorder="1" applyAlignment="1" applyProtection="1">
      <alignment horizontal="center" vertical="center"/>
    </xf>
    <xf numFmtId="55" fontId="13" fillId="0" borderId="32" xfId="2" applyNumberFormat="1" applyFont="1" applyFill="1" applyBorder="1" applyAlignment="1" applyProtection="1">
      <alignment horizontal="center" vertical="center"/>
    </xf>
    <xf numFmtId="0" fontId="12" fillId="4" borderId="33" xfId="2" applyNumberFormat="1" applyFont="1" applyFill="1" applyBorder="1" applyAlignment="1" applyProtection="1">
      <alignment horizontal="center" vertical="center"/>
    </xf>
    <xf numFmtId="0" fontId="12" fillId="4" borderId="34" xfId="2" applyNumberFormat="1" applyFont="1" applyFill="1" applyBorder="1" applyAlignment="1" applyProtection="1">
      <alignment horizontal="center" vertical="center" wrapText="1"/>
    </xf>
    <xf numFmtId="0" fontId="12" fillId="4" borderId="35" xfId="2" applyNumberFormat="1" applyFont="1" applyFill="1" applyBorder="1" applyAlignment="1" applyProtection="1">
      <alignment horizontal="center" vertical="center"/>
    </xf>
    <xf numFmtId="178" fontId="12" fillId="4" borderId="34" xfId="2" applyNumberFormat="1" applyFont="1" applyFill="1" applyBorder="1" applyAlignment="1" applyProtection="1">
      <alignment horizontal="center" vertical="center" wrapText="1"/>
    </xf>
    <xf numFmtId="179" fontId="12" fillId="4" borderId="34" xfId="2" applyNumberFormat="1" applyFont="1" applyFill="1" applyBorder="1" applyAlignment="1" applyProtection="1">
      <alignment horizontal="center" vertical="center"/>
    </xf>
    <xf numFmtId="0" fontId="12" fillId="4" borderId="36" xfId="2" applyNumberFormat="1" applyFont="1" applyFill="1" applyBorder="1" applyAlignment="1" applyProtection="1">
      <alignment horizontal="center" vertical="center" wrapText="1"/>
    </xf>
    <xf numFmtId="178" fontId="12" fillId="4" borderId="37" xfId="2" applyNumberFormat="1" applyFont="1" applyFill="1" applyBorder="1" applyAlignment="1" applyProtection="1">
      <alignment vertical="center"/>
    </xf>
    <xf numFmtId="180" fontId="12" fillId="4" borderId="38" xfId="2" applyNumberFormat="1" applyFont="1" applyFill="1" applyBorder="1" applyAlignment="1" applyProtection="1">
      <alignment horizontal="center" vertical="center"/>
    </xf>
    <xf numFmtId="180" fontId="13" fillId="0" borderId="39" xfId="2" applyNumberFormat="1" applyFont="1" applyFill="1" applyBorder="1" applyAlignment="1" applyProtection="1">
      <alignment horizontal="right" vertical="center"/>
    </xf>
    <xf numFmtId="180" fontId="13" fillId="0" borderId="40" xfId="2" applyNumberFormat="1" applyFont="1" applyFill="1" applyBorder="1" applyAlignment="1" applyProtection="1">
      <alignment horizontal="right" vertical="center"/>
    </xf>
    <xf numFmtId="181" fontId="13" fillId="0" borderId="40" xfId="2" applyNumberFormat="1" applyFont="1" applyFill="1" applyBorder="1" applyAlignment="1" applyProtection="1">
      <alignment horizontal="right" vertical="center"/>
    </xf>
    <xf numFmtId="182" fontId="13" fillId="0" borderId="40" xfId="2" applyNumberFormat="1" applyFont="1" applyFill="1" applyBorder="1" applyAlignment="1" applyProtection="1">
      <alignment horizontal="right" vertical="center"/>
    </xf>
    <xf numFmtId="183" fontId="13" fillId="0" borderId="40" xfId="2" applyNumberFormat="1" applyFont="1" applyFill="1" applyBorder="1" applyAlignment="1" applyProtection="1">
      <alignment vertical="center"/>
    </xf>
    <xf numFmtId="180" fontId="13" fillId="0" borderId="40" xfId="2" applyNumberFormat="1" applyFont="1" applyFill="1" applyBorder="1" applyAlignment="1" applyProtection="1">
      <alignment vertical="center"/>
    </xf>
    <xf numFmtId="177" fontId="13" fillId="0" borderId="40" xfId="2" applyNumberFormat="1" applyFont="1" applyFill="1" applyBorder="1" applyAlignment="1" applyProtection="1">
      <alignment vertical="center"/>
    </xf>
    <xf numFmtId="177" fontId="13" fillId="0" borderId="41" xfId="2" applyNumberFormat="1" applyFont="1" applyFill="1" applyBorder="1" applyAlignment="1" applyProtection="1">
      <alignment vertical="center"/>
    </xf>
    <xf numFmtId="180" fontId="0" fillId="0" borderId="39" xfId="0" applyNumberFormat="1" applyFont="1" applyFill="1" applyBorder="1" applyAlignment="1" applyProtection="1">
      <alignment vertical="center"/>
    </xf>
    <xf numFmtId="180" fontId="0" fillId="0" borderId="40" xfId="0" applyNumberFormat="1" applyFont="1" applyFill="1" applyBorder="1" applyAlignment="1" applyProtection="1">
      <alignment vertical="center"/>
    </xf>
    <xf numFmtId="0" fontId="0" fillId="0" borderId="40" xfId="0" applyNumberFormat="1" applyFont="1" applyFill="1" applyBorder="1" applyAlignment="1" applyProtection="1">
      <alignment vertical="center"/>
    </xf>
    <xf numFmtId="180" fontId="0" fillId="0" borderId="42" xfId="0" applyNumberFormat="1" applyFont="1" applyFill="1" applyBorder="1" applyAlignment="1" applyProtection="1">
      <alignment vertical="center"/>
    </xf>
    <xf numFmtId="180" fontId="0" fillId="0" borderId="43" xfId="0" applyNumberFormat="1" applyFont="1" applyFill="1" applyBorder="1" applyAlignment="1" applyProtection="1">
      <alignment vertical="center"/>
    </xf>
    <xf numFmtId="0" fontId="0" fillId="0" borderId="43" xfId="0" applyNumberFormat="1" applyFont="1" applyFill="1" applyBorder="1" applyAlignment="1" applyProtection="1">
      <alignment vertical="center"/>
    </xf>
    <xf numFmtId="181" fontId="13" fillId="0" borderId="43" xfId="2" applyNumberFormat="1" applyFont="1" applyFill="1" applyBorder="1" applyAlignment="1" applyProtection="1">
      <alignment horizontal="right" vertical="center"/>
    </xf>
    <xf numFmtId="183" fontId="13" fillId="0" borderId="43" xfId="2" applyNumberFormat="1" applyFont="1" applyFill="1" applyBorder="1" applyAlignment="1" applyProtection="1">
      <alignment vertical="center"/>
    </xf>
    <xf numFmtId="180" fontId="13" fillId="0" borderId="43" xfId="2" applyNumberFormat="1" applyFont="1" applyFill="1" applyBorder="1" applyAlignment="1" applyProtection="1">
      <alignment vertical="center"/>
    </xf>
    <xf numFmtId="177" fontId="13" fillId="0" borderId="43" xfId="2" applyNumberFormat="1" applyFont="1" applyFill="1" applyBorder="1" applyAlignment="1" applyProtection="1">
      <alignment vertical="center"/>
    </xf>
    <xf numFmtId="177" fontId="13" fillId="0" borderId="44" xfId="2" applyNumberFormat="1" applyFont="1" applyFill="1" applyBorder="1" applyAlignment="1" applyProtection="1">
      <alignment vertical="center"/>
    </xf>
    <xf numFmtId="6" fontId="13" fillId="0" borderId="40" xfId="2" applyNumberFormat="1" applyFont="1" applyFill="1" applyBorder="1" applyAlignment="1" applyProtection="1">
      <alignment horizontal="right" vertical="center"/>
    </xf>
    <xf numFmtId="6" fontId="13" fillId="0" borderId="43" xfId="2" applyNumberFormat="1" applyFont="1" applyFill="1" applyBorder="1" applyAlignment="1" applyProtection="1">
      <alignment horizontal="right" vertical="center"/>
    </xf>
    <xf numFmtId="55" fontId="0" fillId="0" borderId="12" xfId="0" applyNumberFormat="1" applyFont="1" applyFill="1" applyBorder="1" applyAlignment="1" applyProtection="1">
      <alignment horizontal="center" vertical="center"/>
    </xf>
    <xf numFmtId="5" fontId="7" fillId="0" borderId="45" xfId="0" applyNumberFormat="1" applyFont="1" applyFill="1" applyBorder="1" applyAlignment="1" applyProtection="1">
      <alignment vertical="center"/>
    </xf>
    <xf numFmtId="180" fontId="7" fillId="0" borderId="46" xfId="0" applyNumberFormat="1" applyFont="1" applyFill="1" applyBorder="1" applyAlignment="1" applyProtection="1">
      <alignment vertical="center"/>
    </xf>
    <xf numFmtId="6" fontId="7" fillId="0" borderId="46" xfId="0" applyNumberFormat="1" applyFont="1" applyFill="1" applyBorder="1" applyAlignment="1" applyProtection="1">
      <alignment vertical="center"/>
    </xf>
    <xf numFmtId="182" fontId="7" fillId="0" borderId="46" xfId="0" applyNumberFormat="1" applyFont="1" applyFill="1" applyBorder="1" applyAlignment="1" applyProtection="1">
      <alignment vertical="center"/>
    </xf>
    <xf numFmtId="181" fontId="7" fillId="0" borderId="46" xfId="0" applyNumberFormat="1" applyFont="1" applyFill="1" applyBorder="1" applyAlignment="1" applyProtection="1">
      <alignment vertical="center"/>
    </xf>
    <xf numFmtId="183" fontId="14" fillId="0" borderId="46" xfId="0" applyNumberFormat="1" applyFont="1" applyFill="1" applyBorder="1" applyAlignment="1" applyProtection="1">
      <alignment vertical="center"/>
    </xf>
    <xf numFmtId="177" fontId="7" fillId="0" borderId="47" xfId="0" applyNumberFormat="1" applyFont="1" applyFill="1" applyBorder="1" applyAlignment="1" applyProtection="1">
      <alignment vertical="center"/>
    </xf>
    <xf numFmtId="177" fontId="7" fillId="0" borderId="48"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15" fillId="0" borderId="41" xfId="0" applyNumberFormat="1" applyFont="1" applyFill="1" applyBorder="1" applyAlignment="1" applyProtection="1">
      <alignment vertical="center"/>
    </xf>
    <xf numFmtId="0" fontId="12" fillId="5" borderId="0" xfId="2" applyNumberFormat="1" applyFont="1" applyFill="1" applyBorder="1" applyAlignment="1" applyProtection="1">
      <alignment vertical="center"/>
    </xf>
    <xf numFmtId="5" fontId="12" fillId="5" borderId="0" xfId="2" applyNumberFormat="1" applyFont="1" applyFill="1" applyBorder="1" applyAlignment="1" applyProtection="1">
      <alignment horizontal="center" vertical="center"/>
    </xf>
    <xf numFmtId="178" fontId="12" fillId="5" borderId="0" xfId="2" applyNumberFormat="1" applyFont="1" applyFill="1" applyBorder="1" applyAlignment="1" applyProtection="1">
      <alignment vertical="center"/>
    </xf>
    <xf numFmtId="6" fontId="12" fillId="5" borderId="0" xfId="2" applyNumberFormat="1" applyFont="1" applyFill="1" applyBorder="1" applyAlignment="1" applyProtection="1">
      <alignment vertical="center"/>
    </xf>
    <xf numFmtId="6" fontId="12" fillId="5" borderId="0" xfId="2"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12" fillId="5" borderId="50" xfId="2" applyNumberFormat="1" applyFont="1" applyFill="1" applyBorder="1" applyAlignment="1" applyProtection="1">
      <alignment vertical="center"/>
    </xf>
    <xf numFmtId="5" fontId="12" fillId="5" borderId="50" xfId="2" applyNumberFormat="1" applyFont="1" applyFill="1" applyBorder="1" applyAlignment="1" applyProtection="1">
      <alignment horizontal="center" vertical="center"/>
    </xf>
    <xf numFmtId="178" fontId="12" fillId="5" borderId="50" xfId="2" applyNumberFormat="1" applyFont="1" applyFill="1" applyBorder="1" applyAlignment="1" applyProtection="1">
      <alignment vertical="center"/>
    </xf>
    <xf numFmtId="6" fontId="12" fillId="5" borderId="50" xfId="2" applyNumberFormat="1" applyFont="1" applyFill="1" applyBorder="1" applyAlignment="1" applyProtection="1">
      <alignment vertical="center"/>
    </xf>
    <xf numFmtId="6" fontId="12" fillId="5" borderId="50" xfId="2" applyNumberFormat="1" applyFont="1" applyFill="1" applyBorder="1" applyAlignment="1" applyProtection="1">
      <alignment horizontal="center" vertical="center"/>
    </xf>
    <xf numFmtId="0" fontId="0" fillId="5" borderId="50" xfId="0" applyNumberFormat="1" applyFont="1" applyFill="1" applyBorder="1" applyAlignment="1" applyProtection="1">
      <alignment vertical="center"/>
    </xf>
    <xf numFmtId="0" fontId="0" fillId="0" borderId="50" xfId="0" applyNumberFormat="1" applyFont="1" applyFill="1" applyBorder="1" applyAlignment="1" applyProtection="1">
      <alignment vertical="center"/>
    </xf>
    <xf numFmtId="0" fontId="0" fillId="0" borderId="51" xfId="0" applyNumberFormat="1" applyFont="1" applyFill="1" applyBorder="1" applyAlignment="1" applyProtection="1">
      <alignment vertical="center"/>
    </xf>
    <xf numFmtId="5" fontId="13" fillId="6" borderId="51" xfId="2" applyNumberFormat="1" applyFont="1" applyFill="1" applyBorder="1" applyAlignment="1" applyProtection="1">
      <alignment horizontal="center"/>
    </xf>
    <xf numFmtId="5" fontId="12" fillId="0" borderId="51" xfId="2" applyNumberFormat="1" applyFont="1" applyFill="1" applyBorder="1" applyAlignment="1" applyProtection="1">
      <alignment horizontal="center" vertical="center"/>
    </xf>
    <xf numFmtId="0" fontId="12" fillId="0" borderId="51" xfId="2" applyNumberFormat="1" applyFont="1" applyFill="1" applyBorder="1" applyAlignment="1" applyProtection="1"/>
    <xf numFmtId="5" fontId="13" fillId="6" borderId="11" xfId="2" applyNumberFormat="1" applyFont="1" applyFill="1" applyBorder="1" applyAlignment="1" applyProtection="1">
      <alignment horizontal="center"/>
    </xf>
    <xf numFmtId="0" fontId="16" fillId="4" borderId="52" xfId="2" applyNumberFormat="1" applyFont="1" applyFill="1" applyBorder="1" applyAlignment="1" applyProtection="1">
      <alignment horizontal="center" vertical="center"/>
    </xf>
    <xf numFmtId="5" fontId="16" fillId="5" borderId="50" xfId="2" applyNumberFormat="1" applyFont="1" applyFill="1" applyBorder="1" applyAlignment="1" applyProtection="1">
      <alignment horizontal="center" vertical="center"/>
    </xf>
    <xf numFmtId="9" fontId="12" fillId="5" borderId="53" xfId="2" applyNumberFormat="1" applyFont="1" applyFill="1" applyBorder="1" applyAlignment="1" applyProtection="1">
      <alignment horizontal="center" vertical="center"/>
    </xf>
    <xf numFmtId="5" fontId="13" fillId="6" borderId="54" xfId="2" applyNumberFormat="1" applyFont="1" applyFill="1" applyBorder="1" applyAlignment="1" applyProtection="1">
      <alignment horizontal="center"/>
    </xf>
    <xf numFmtId="0" fontId="0" fillId="0" borderId="55" xfId="0" applyNumberFormat="1" applyFont="1" applyFill="1" applyBorder="1" applyAlignment="1" applyProtection="1">
      <alignment vertical="center"/>
    </xf>
    <xf numFmtId="0" fontId="0" fillId="0" borderId="56" xfId="0" applyNumberFormat="1" applyFont="1" applyFill="1" applyBorder="1" applyAlignment="1" applyProtection="1">
      <alignment vertical="center"/>
    </xf>
    <xf numFmtId="0" fontId="0" fillId="0" borderId="57" xfId="0" applyNumberFormat="1" applyFont="1" applyFill="1" applyBorder="1" applyAlignment="1" applyProtection="1">
      <alignment vertical="center"/>
    </xf>
    <xf numFmtId="0" fontId="12" fillId="4" borderId="27" xfId="2"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0" fillId="0" borderId="58" xfId="0" applyNumberFormat="1" applyFont="1" applyFill="1" applyBorder="1" applyAlignment="1" applyProtection="1">
      <alignment vertical="center"/>
    </xf>
    <xf numFmtId="0" fontId="7" fillId="0" borderId="0" xfId="3">
      <alignment vertical="center"/>
    </xf>
    <xf numFmtId="0" fontId="7" fillId="0" borderId="59" xfId="3" applyBorder="1">
      <alignment vertical="center"/>
    </xf>
    <xf numFmtId="0" fontId="7" fillId="0" borderId="60" xfId="3" applyBorder="1">
      <alignment vertical="center"/>
    </xf>
    <xf numFmtId="0" fontId="7" fillId="0" borderId="61" xfId="3" applyBorder="1">
      <alignment vertical="center"/>
    </xf>
    <xf numFmtId="0" fontId="7" fillId="0" borderId="28" xfId="3" applyBorder="1">
      <alignment vertical="center"/>
    </xf>
    <xf numFmtId="0" fontId="7" fillId="0" borderId="0" xfId="3" applyBorder="1">
      <alignment vertical="center"/>
    </xf>
    <xf numFmtId="182" fontId="0" fillId="3" borderId="21" xfId="0" applyNumberFormat="1" applyFont="1" applyFill="1" applyBorder="1" applyAlignment="1" applyProtection="1">
      <alignment vertical="center"/>
    </xf>
    <xf numFmtId="182" fontId="0" fillId="0" borderId="0" xfId="0" applyNumberFormat="1">
      <alignment vertical="center"/>
    </xf>
    <xf numFmtId="182" fontId="0" fillId="0" borderId="28" xfId="0" applyNumberFormat="1" applyFont="1" applyFill="1" applyBorder="1" applyAlignment="1" applyProtection="1">
      <alignment vertical="center"/>
    </xf>
    <xf numFmtId="182" fontId="0" fillId="0" borderId="0" xfId="0" applyNumberFormat="1" applyFont="1" applyFill="1" applyBorder="1" applyAlignment="1" applyProtection="1">
      <alignment vertical="center"/>
    </xf>
    <xf numFmtId="0" fontId="7" fillId="0" borderId="0" xfId="3" applyFill="1" applyBorder="1">
      <alignment vertical="center"/>
    </xf>
    <xf numFmtId="0" fontId="6" fillId="0" borderId="0" xfId="4">
      <alignment vertical="center"/>
    </xf>
    <xf numFmtId="185" fontId="6" fillId="0" borderId="0" xfId="4" applyNumberFormat="1">
      <alignment vertical="center"/>
    </xf>
    <xf numFmtId="0" fontId="22" fillId="0" borderId="0" xfId="4" applyFont="1">
      <alignment vertical="center"/>
    </xf>
    <xf numFmtId="0" fontId="5" fillId="0" borderId="0" xfId="6">
      <alignment vertical="center"/>
    </xf>
    <xf numFmtId="0" fontId="5" fillId="7" borderId="10" xfId="6" applyFill="1" applyBorder="1">
      <alignment vertical="center"/>
    </xf>
    <xf numFmtId="185" fontId="5" fillId="7" borderId="10" xfId="6" applyNumberFormat="1" applyFill="1" applyBorder="1">
      <alignment vertical="center"/>
    </xf>
    <xf numFmtId="0" fontId="5" fillId="0" borderId="10" xfId="6" applyBorder="1">
      <alignment vertical="center"/>
    </xf>
    <xf numFmtId="185" fontId="5" fillId="0" borderId="10" xfId="6" applyNumberFormat="1" applyBorder="1">
      <alignment vertical="center"/>
    </xf>
    <xf numFmtId="186" fontId="5" fillId="0" borderId="10" xfId="6" applyNumberFormat="1" applyBorder="1">
      <alignment vertical="center"/>
    </xf>
    <xf numFmtId="0" fontId="4" fillId="0" borderId="0" xfId="6" applyFont="1">
      <alignment vertical="center"/>
    </xf>
    <xf numFmtId="0" fontId="23" fillId="0" borderId="0" xfId="0" applyFont="1">
      <alignment vertical="center"/>
    </xf>
    <xf numFmtId="0" fontId="24" fillId="0" borderId="0" xfId="0" applyFont="1">
      <alignment vertical="center"/>
    </xf>
    <xf numFmtId="0" fontId="3" fillId="0" borderId="0" xfId="6" applyFont="1">
      <alignment vertical="center"/>
    </xf>
    <xf numFmtId="0" fontId="3" fillId="0" borderId="10" xfId="6" applyFont="1" applyBorder="1">
      <alignment vertical="center"/>
    </xf>
    <xf numFmtId="185" fontId="0" fillId="3" borderId="19" xfId="0" applyNumberFormat="1" applyFont="1" applyFill="1" applyBorder="1" applyAlignment="1" applyProtection="1">
      <alignment vertical="center"/>
    </xf>
    <xf numFmtId="185" fontId="0" fillId="0" borderId="0" xfId="0" applyNumberFormat="1">
      <alignment vertical="center"/>
    </xf>
    <xf numFmtId="185" fontId="0" fillId="0" borderId="28" xfId="0" applyNumberFormat="1" applyFont="1" applyFill="1" applyBorder="1" applyAlignment="1" applyProtection="1">
      <alignment vertical="center"/>
    </xf>
    <xf numFmtId="185" fontId="10" fillId="2" borderId="19" xfId="0" applyNumberFormat="1" applyFont="1" applyFill="1" applyBorder="1" applyAlignment="1" applyProtection="1">
      <alignment horizontal="center" vertical="center"/>
    </xf>
    <xf numFmtId="185" fontId="0" fillId="0" borderId="12" xfId="0" applyNumberFormat="1" applyFont="1" applyFill="1" applyBorder="1" applyAlignment="1" applyProtection="1">
      <alignment horizontal="center" vertical="center"/>
    </xf>
    <xf numFmtId="185" fontId="0" fillId="0" borderId="13" xfId="0" applyNumberFormat="1" applyFont="1" applyFill="1" applyBorder="1" applyAlignment="1" applyProtection="1">
      <alignment horizontal="center" vertical="center"/>
    </xf>
    <xf numFmtId="185" fontId="0" fillId="0" borderId="14" xfId="0" applyNumberFormat="1" applyFont="1" applyFill="1" applyBorder="1" applyAlignment="1" applyProtection="1">
      <alignment horizontal="center" vertical="center"/>
    </xf>
    <xf numFmtId="185" fontId="0" fillId="0" borderId="21" xfId="0" applyNumberFormat="1" applyFont="1" applyFill="1" applyBorder="1" applyAlignment="1" applyProtection="1">
      <alignment horizontal="center" vertical="center"/>
    </xf>
    <xf numFmtId="185" fontId="0" fillId="0" borderId="10" xfId="0" applyNumberFormat="1" applyFont="1" applyFill="1" applyBorder="1" applyAlignment="1" applyProtection="1">
      <alignment horizontal="center" vertical="center"/>
    </xf>
    <xf numFmtId="185" fontId="0" fillId="0" borderId="24" xfId="0" applyNumberFormat="1" applyFont="1" applyFill="1" applyBorder="1" applyAlignment="1" applyProtection="1">
      <alignment horizontal="center" vertical="center"/>
    </xf>
    <xf numFmtId="185" fontId="0" fillId="0" borderId="10" xfId="0" applyNumberFormat="1" applyFont="1" applyFill="1" applyBorder="1" applyAlignment="1" applyProtection="1">
      <alignment vertical="center"/>
    </xf>
    <xf numFmtId="185" fontId="0" fillId="9" borderId="0" xfId="0" applyNumberFormat="1" applyFill="1">
      <alignment vertical="center"/>
    </xf>
    <xf numFmtId="0" fontId="0" fillId="9" borderId="0" xfId="0" applyFill="1">
      <alignment vertical="center"/>
    </xf>
    <xf numFmtId="185" fontId="0" fillId="8" borderId="0" xfId="0" applyNumberFormat="1" applyFill="1">
      <alignment vertical="center"/>
    </xf>
    <xf numFmtId="0" fontId="0" fillId="8" borderId="0" xfId="0" applyFill="1">
      <alignment vertical="center"/>
    </xf>
    <xf numFmtId="178" fontId="0" fillId="3" borderId="19" xfId="0" applyNumberFormat="1" applyFont="1" applyFill="1" applyBorder="1" applyAlignment="1" applyProtection="1">
      <alignment vertical="center"/>
    </xf>
    <xf numFmtId="178" fontId="0" fillId="3" borderId="31" xfId="0" applyNumberFormat="1" applyFont="1" applyFill="1" applyBorder="1" applyAlignment="1" applyProtection="1">
      <alignment vertical="center"/>
    </xf>
    <xf numFmtId="178" fontId="0" fillId="0" borderId="0" xfId="0" applyNumberFormat="1">
      <alignment vertical="center"/>
    </xf>
    <xf numFmtId="178" fontId="0" fillId="0" borderId="0" xfId="0" applyNumberFormat="1" applyFont="1" applyFill="1" applyBorder="1" applyAlignment="1" applyProtection="1">
      <alignment vertical="center"/>
    </xf>
    <xf numFmtId="178" fontId="0" fillId="0" borderId="28" xfId="0" applyNumberFormat="1" applyFont="1" applyFill="1" applyBorder="1" applyAlignment="1" applyProtection="1">
      <alignment vertical="center"/>
    </xf>
    <xf numFmtId="178" fontId="9" fillId="0" borderId="0" xfId="0" applyNumberFormat="1" applyFont="1" applyFill="1" applyBorder="1" applyAlignment="1" applyProtection="1">
      <alignment vertical="center"/>
    </xf>
    <xf numFmtId="0" fontId="2" fillId="0" borderId="10" xfId="6" applyFont="1" applyBorder="1">
      <alignment vertical="center"/>
    </xf>
    <xf numFmtId="0" fontId="1" fillId="0" borderId="10" xfId="6" applyFont="1" applyBorder="1">
      <alignment vertical="center"/>
    </xf>
    <xf numFmtId="0" fontId="1" fillId="0" borderId="0" xfId="6" applyFont="1">
      <alignment vertical="center"/>
    </xf>
    <xf numFmtId="0" fontId="6" fillId="0" borderId="0" xfId="4" applyAlignment="1">
      <alignment vertical="center" wrapText="1"/>
    </xf>
    <xf numFmtId="0" fontId="22" fillId="0" borderId="0" xfId="4" applyFont="1" applyAlignment="1">
      <alignment vertical="center" wrapText="1"/>
    </xf>
    <xf numFmtId="0" fontId="20" fillId="0" borderId="0" xfId="4" applyFont="1" applyAlignment="1">
      <alignment vertical="center" wrapText="1"/>
    </xf>
    <xf numFmtId="0" fontId="25" fillId="0" borderId="0" xfId="4" applyFont="1" applyAlignment="1">
      <alignment vertical="center" wrapText="1"/>
    </xf>
    <xf numFmtId="0" fontId="25" fillId="0" borderId="0" xfId="4" applyFont="1">
      <alignment vertical="center"/>
    </xf>
    <xf numFmtId="185" fontId="25" fillId="0" borderId="0" xfId="4" applyNumberFormat="1" applyFont="1">
      <alignment vertical="center"/>
    </xf>
    <xf numFmtId="0" fontId="26" fillId="0" borderId="0" xfId="4" applyFont="1" applyAlignment="1">
      <alignment vertical="center" wrapText="1"/>
    </xf>
    <xf numFmtId="0" fontId="26" fillId="0" borderId="0" xfId="4" applyFont="1">
      <alignment vertical="center"/>
    </xf>
    <xf numFmtId="185" fontId="26" fillId="0" borderId="0" xfId="4" applyNumberFormat="1" applyFont="1">
      <alignment vertical="center"/>
    </xf>
    <xf numFmtId="0" fontId="27" fillId="0" borderId="0" xfId="4" applyFont="1" applyAlignment="1">
      <alignment vertical="center" wrapText="1"/>
    </xf>
    <xf numFmtId="0" fontId="28" fillId="0" borderId="0" xfId="0" applyFont="1">
      <alignment vertical="center"/>
    </xf>
    <xf numFmtId="0" fontId="1" fillId="0" borderId="0" xfId="4" applyFont="1" applyAlignment="1">
      <alignment vertical="center" wrapText="1"/>
    </xf>
    <xf numFmtId="0" fontId="6" fillId="10" borderId="0" xfId="4" applyFill="1" applyAlignment="1">
      <alignment vertical="center" wrapText="1"/>
    </xf>
    <xf numFmtId="0" fontId="25" fillId="0" borderId="0" xfId="6" applyFont="1">
      <alignment vertical="center"/>
    </xf>
    <xf numFmtId="0" fontId="5" fillId="11" borderId="10" xfId="6" applyFill="1" applyBorder="1">
      <alignment vertical="center"/>
    </xf>
    <xf numFmtId="185" fontId="5" fillId="11" borderId="10" xfId="6" applyNumberFormat="1" applyFill="1" applyBorder="1">
      <alignment vertical="center"/>
    </xf>
    <xf numFmtId="0" fontId="1" fillId="7" borderId="10" xfId="6" applyFont="1" applyFill="1" applyBorder="1">
      <alignment vertical="center"/>
    </xf>
    <xf numFmtId="0" fontId="3" fillId="7" borderId="10" xfId="6" applyFont="1" applyFill="1" applyBorder="1">
      <alignment vertical="center"/>
    </xf>
    <xf numFmtId="186" fontId="5" fillId="7" borderId="10" xfId="6" applyNumberFormat="1" applyFill="1" applyBorder="1">
      <alignment vertical="center"/>
    </xf>
    <xf numFmtId="187" fontId="5" fillId="11" borderId="10" xfId="6" applyNumberFormat="1" applyFill="1" applyBorder="1">
      <alignment vertical="center"/>
    </xf>
    <xf numFmtId="0" fontId="1" fillId="11" borderId="10" xfId="6" applyFont="1" applyFill="1" applyBorder="1">
      <alignment vertical="center"/>
    </xf>
    <xf numFmtId="187" fontId="1" fillId="11" borderId="10" xfId="6" applyNumberFormat="1" applyFont="1" applyFill="1" applyBorder="1">
      <alignment vertical="center"/>
    </xf>
    <xf numFmtId="0" fontId="5" fillId="12" borderId="10" xfId="6" applyFill="1" applyBorder="1">
      <alignment vertical="center"/>
    </xf>
    <xf numFmtId="185" fontId="5" fillId="12" borderId="10" xfId="6" applyNumberFormat="1" applyFill="1" applyBorder="1">
      <alignment vertical="center"/>
    </xf>
    <xf numFmtId="0" fontId="0" fillId="3" borderId="27" xfId="0" applyNumberFormat="1" applyFont="1" applyFill="1" applyBorder="1" applyAlignment="1" applyProtection="1">
      <alignment horizontal="center" vertical="center"/>
    </xf>
    <xf numFmtId="0" fontId="0" fillId="0" borderId="0" xfId="0" applyAlignment="1">
      <alignment horizontal="center" vertical="center"/>
    </xf>
    <xf numFmtId="0" fontId="0" fillId="0" borderId="28" xfId="0" applyNumberFormat="1" applyFont="1" applyFill="1" applyBorder="1" applyAlignment="1" applyProtection="1">
      <alignment horizontal="center" vertical="center"/>
    </xf>
    <xf numFmtId="0" fontId="1" fillId="0" borderId="0" xfId="7" applyFont="1" applyAlignment="1">
      <alignment vertical="center" wrapText="1"/>
    </xf>
    <xf numFmtId="0" fontId="0" fillId="11" borderId="0" xfId="0" applyFill="1">
      <alignment vertical="center"/>
    </xf>
    <xf numFmtId="0" fontId="0" fillId="0" borderId="10" xfId="0" applyBorder="1">
      <alignment vertical="center"/>
    </xf>
    <xf numFmtId="0" fontId="0" fillId="0" borderId="10" xfId="0" applyBorder="1" applyAlignment="1">
      <alignment vertical="center" wrapText="1"/>
    </xf>
    <xf numFmtId="187" fontId="5" fillId="9" borderId="10" xfId="6" applyNumberFormat="1" applyFill="1" applyBorder="1">
      <alignment vertical="center"/>
    </xf>
    <xf numFmtId="187" fontId="1" fillId="9" borderId="10" xfId="6" applyNumberFormat="1" applyFont="1" applyFill="1" applyBorder="1">
      <alignment vertical="center"/>
    </xf>
    <xf numFmtId="0" fontId="0" fillId="8" borderId="0" xfId="0" applyFill="1" applyAlignment="1">
      <alignment vertical="center" wrapText="1"/>
    </xf>
    <xf numFmtId="0" fontId="10" fillId="2" borderId="19" xfId="0" applyNumberFormat="1" applyFont="1" applyFill="1" applyBorder="1" applyAlignment="1" applyProtection="1">
      <alignment horizontal="center" vertical="center"/>
    </xf>
    <xf numFmtId="5" fontId="13" fillId="6" borderId="13" xfId="2" applyNumberFormat="1" applyFont="1" applyFill="1" applyBorder="1" applyAlignment="1" applyProtection="1">
      <alignment horizontal="center"/>
    </xf>
    <xf numFmtId="5" fontId="13" fillId="6" borderId="53" xfId="2" applyNumberFormat="1" applyFont="1" applyFill="1" applyBorder="1" applyAlignment="1" applyProtection="1">
      <alignment horizontal="center"/>
    </xf>
    <xf numFmtId="5" fontId="13" fillId="6" borderId="41" xfId="2" applyNumberFormat="1" applyFont="1" applyFill="1" applyBorder="1" applyAlignment="1" applyProtection="1">
      <alignment horizontal="center"/>
    </xf>
    <xf numFmtId="5" fontId="13" fillId="6" borderId="55" xfId="2" applyNumberFormat="1" applyFont="1" applyFill="1" applyBorder="1" applyAlignment="1" applyProtection="1">
      <alignment horizontal="center"/>
    </xf>
    <xf numFmtId="5" fontId="13" fillId="6" borderId="62" xfId="2" applyNumberFormat="1" applyFont="1" applyFill="1" applyBorder="1" applyAlignment="1" applyProtection="1">
      <alignment horizontal="center"/>
    </xf>
    <xf numFmtId="5" fontId="17" fillId="0" borderId="11" xfId="2" applyNumberFormat="1" applyFont="1" applyFill="1" applyBorder="1" applyAlignment="1" applyProtection="1">
      <alignment horizontal="center" vertical="center"/>
    </xf>
    <xf numFmtId="184" fontId="12" fillId="0" borderId="20" xfId="2" applyNumberFormat="1" applyFont="1" applyFill="1" applyBorder="1" applyAlignment="1" applyProtection="1">
      <alignment horizontal="center" vertical="center"/>
    </xf>
    <xf numFmtId="184" fontId="12" fillId="0" borderId="31" xfId="2" applyNumberFormat="1" applyFont="1" applyFill="1" applyBorder="1" applyAlignment="1" applyProtection="1">
      <alignment horizontal="center" vertical="center"/>
    </xf>
    <xf numFmtId="5" fontId="12" fillId="0" borderId="62" xfId="2" applyNumberFormat="1" applyFont="1" applyFill="1" applyBorder="1" applyAlignment="1" applyProtection="1">
      <alignment horizontal="center" vertical="center"/>
    </xf>
    <xf numFmtId="5" fontId="12" fillId="0" borderId="63" xfId="2" applyNumberFormat="1" applyFont="1" applyFill="1" applyBorder="1" applyAlignment="1" applyProtection="1">
      <alignment horizontal="center" vertical="center"/>
    </xf>
    <xf numFmtId="0" fontId="10" fillId="2" borderId="64" xfId="0" applyNumberFormat="1" applyFont="1" applyFill="1" applyBorder="1" applyAlignment="1" applyProtection="1">
      <alignment horizontal="center" vertical="center"/>
    </xf>
    <xf numFmtId="0" fontId="10" fillId="2" borderId="31" xfId="0" applyNumberFormat="1" applyFont="1" applyFill="1" applyBorder="1" applyAlignment="1" applyProtection="1">
      <alignment horizontal="center" vertical="center"/>
    </xf>
    <xf numFmtId="0" fontId="10" fillId="2" borderId="27" xfId="0" applyNumberFormat="1" applyFont="1" applyFill="1" applyBorder="1" applyAlignment="1" applyProtection="1">
      <alignment horizontal="center" vertical="center"/>
    </xf>
    <xf numFmtId="0" fontId="10" fillId="2" borderId="19" xfId="0" applyNumberFormat="1" applyFont="1" applyFill="1" applyBorder="1" applyAlignment="1" applyProtection="1">
      <alignment horizontal="center" vertical="center"/>
    </xf>
    <xf numFmtId="0" fontId="1" fillId="0" borderId="13" xfId="6" applyFont="1" applyBorder="1" applyAlignment="1">
      <alignment horizontal="center" vertical="center"/>
    </xf>
    <xf numFmtId="0" fontId="4" fillId="0" borderId="41" xfId="6" applyFont="1" applyBorder="1" applyAlignment="1">
      <alignment horizontal="center" vertical="center"/>
    </xf>
    <xf numFmtId="0" fontId="1" fillId="0" borderId="41" xfId="6" applyFont="1" applyBorder="1" applyAlignment="1">
      <alignment horizontal="center" vertical="center"/>
    </xf>
    <xf numFmtId="0" fontId="5" fillId="0" borderId="41" xfId="6" applyBorder="1" applyAlignment="1">
      <alignment horizontal="center" vertical="center"/>
    </xf>
    <xf numFmtId="0" fontId="1" fillId="0" borderId="13" xfId="6" applyFont="1" applyBorder="1" applyAlignment="1">
      <alignment horizontal="center" vertical="center" wrapText="1"/>
    </xf>
    <xf numFmtId="0" fontId="5" fillId="0" borderId="41" xfId="6" applyBorder="1" applyAlignment="1">
      <alignment horizontal="center" vertical="center" wrapText="1"/>
    </xf>
    <xf numFmtId="0" fontId="7" fillId="0" borderId="60" xfId="3" applyBorder="1" applyAlignment="1">
      <alignment vertical="center" wrapText="1"/>
    </xf>
    <xf numFmtId="0" fontId="7" fillId="0" borderId="28" xfId="3" applyBorder="1" applyAlignment="1">
      <alignment vertical="center" wrapText="1"/>
    </xf>
    <xf numFmtId="0" fontId="0" fillId="0" borderId="0" xfId="0" applyAlignment="1">
      <alignment vertical="center" wrapText="1"/>
    </xf>
    <xf numFmtId="0" fontId="24" fillId="9" borderId="0" xfId="0" applyFont="1" applyFill="1">
      <alignment vertical="center"/>
    </xf>
    <xf numFmtId="0" fontId="0" fillId="0" borderId="28" xfId="0" applyNumberFormat="1" applyFont="1" applyFill="1" applyBorder="1" applyAlignment="1" applyProtection="1">
      <alignment horizontal="right" vertical="center"/>
    </xf>
    <xf numFmtId="0" fontId="0" fillId="11" borderId="0" xfId="0" applyFill="1" applyAlignment="1">
      <alignment horizontal="center" vertical="center"/>
    </xf>
    <xf numFmtId="0" fontId="24" fillId="11" borderId="0" xfId="0" applyFont="1" applyFill="1">
      <alignment vertical="center"/>
    </xf>
    <xf numFmtId="0" fontId="0" fillId="0" borderId="0" xfId="0" applyAlignment="1">
      <alignment vertical="center"/>
    </xf>
  </cellXfs>
  <cellStyles count="8">
    <cellStyle name="標準" xfId="0" builtinId="0"/>
    <cellStyle name="標準 2" xfId="1" xr:uid="{00000000-0005-0000-0000-000001000000}"/>
    <cellStyle name="標準 3" xfId="2" xr:uid="{00000000-0005-0000-0000-000002000000}"/>
    <cellStyle name="標準 4" xfId="4" xr:uid="{1303E0BA-B441-437B-9BA8-5432FB2E28E4}"/>
    <cellStyle name="標準 4 2" xfId="6" xr:uid="{0B34A64E-1D02-4A12-A3E8-FCEC56533EA9}"/>
    <cellStyle name="標準 5" xfId="5" xr:uid="{7D4BC226-D0CB-45DE-92E7-E280151AF84E}"/>
    <cellStyle name="標準 6" xfId="7" xr:uid="{5006846E-BEAE-4BD1-ACC6-C363A2D946C5}"/>
    <cellStyle name="標準_気づ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16</xdr:col>
      <xdr:colOff>137779</xdr:colOff>
      <xdr:row>50</xdr:row>
      <xdr:rowOff>58891</xdr:rowOff>
    </xdr:to>
    <xdr:pic>
      <xdr:nvPicPr>
        <xdr:cNvPr id="2" name="図 1">
          <a:extLst>
            <a:ext uri="{FF2B5EF4-FFF2-40B4-BE49-F238E27FC236}">
              <a16:creationId xmlns:a16="http://schemas.microsoft.com/office/drawing/2014/main" id="{207BEB00-C36E-4499-A6FF-5B3A9F4A0373}"/>
            </a:ext>
          </a:extLst>
        </xdr:cNvPr>
        <xdr:cNvPicPr>
          <a:picLocks noChangeAspect="1"/>
        </xdr:cNvPicPr>
      </xdr:nvPicPr>
      <xdr:blipFill>
        <a:blip xmlns:r="http://schemas.openxmlformats.org/officeDocument/2006/relationships" r:embed="rId1"/>
        <a:stretch>
          <a:fillRect/>
        </a:stretch>
      </xdr:blipFill>
      <xdr:spPr>
        <a:xfrm>
          <a:off x="0" y="4324350"/>
          <a:ext cx="10958179" cy="4307041"/>
        </a:xfrm>
        <a:prstGeom prst="rect">
          <a:avLst/>
        </a:prstGeom>
      </xdr:spPr>
    </xdr:pic>
    <xdr:clientData/>
  </xdr:twoCellAnchor>
  <xdr:twoCellAnchor editAs="oneCell">
    <xdr:from>
      <xdr:col>0</xdr:col>
      <xdr:colOff>0</xdr:colOff>
      <xdr:row>0</xdr:row>
      <xdr:rowOff>0</xdr:rowOff>
    </xdr:from>
    <xdr:to>
      <xdr:col>16</xdr:col>
      <xdr:colOff>137779</xdr:colOff>
      <xdr:row>25</xdr:row>
      <xdr:rowOff>20791</xdr:rowOff>
    </xdr:to>
    <xdr:pic>
      <xdr:nvPicPr>
        <xdr:cNvPr id="3" name="図 2">
          <a:extLst>
            <a:ext uri="{FF2B5EF4-FFF2-40B4-BE49-F238E27FC236}">
              <a16:creationId xmlns:a16="http://schemas.microsoft.com/office/drawing/2014/main" id="{F6745F61-BE68-4756-A151-838D8F9BAA44}"/>
            </a:ext>
          </a:extLst>
        </xdr:cNvPr>
        <xdr:cNvPicPr>
          <a:picLocks noChangeAspect="1"/>
        </xdr:cNvPicPr>
      </xdr:nvPicPr>
      <xdr:blipFill>
        <a:blip xmlns:r="http://schemas.openxmlformats.org/officeDocument/2006/relationships" r:embed="rId2"/>
        <a:stretch>
          <a:fillRect/>
        </a:stretch>
      </xdr:blipFill>
      <xdr:spPr>
        <a:xfrm>
          <a:off x="0" y="0"/>
          <a:ext cx="10958179" cy="4307041"/>
        </a:xfrm>
        <a:prstGeom prst="rect">
          <a:avLst/>
        </a:prstGeom>
      </xdr:spPr>
    </xdr:pic>
    <xdr:clientData/>
  </xdr:twoCellAnchor>
  <xdr:twoCellAnchor editAs="oneCell">
    <xdr:from>
      <xdr:col>0</xdr:col>
      <xdr:colOff>0</xdr:colOff>
      <xdr:row>50</xdr:row>
      <xdr:rowOff>0</xdr:rowOff>
    </xdr:from>
    <xdr:to>
      <xdr:col>16</xdr:col>
      <xdr:colOff>214010</xdr:colOff>
      <xdr:row>75</xdr:row>
      <xdr:rowOff>20791</xdr:rowOff>
    </xdr:to>
    <xdr:pic>
      <xdr:nvPicPr>
        <xdr:cNvPr id="4" name="図 3">
          <a:extLst>
            <a:ext uri="{FF2B5EF4-FFF2-40B4-BE49-F238E27FC236}">
              <a16:creationId xmlns:a16="http://schemas.microsoft.com/office/drawing/2014/main" id="{CA73FADA-6A64-49F7-8859-FA3C945B1786}"/>
            </a:ext>
          </a:extLst>
        </xdr:cNvPr>
        <xdr:cNvPicPr>
          <a:picLocks noChangeAspect="1"/>
        </xdr:cNvPicPr>
      </xdr:nvPicPr>
      <xdr:blipFill>
        <a:blip xmlns:r="http://schemas.openxmlformats.org/officeDocument/2006/relationships" r:embed="rId3"/>
        <a:stretch>
          <a:fillRect/>
        </a:stretch>
      </xdr:blipFill>
      <xdr:spPr>
        <a:xfrm>
          <a:off x="0" y="8572500"/>
          <a:ext cx="11034410" cy="4307041"/>
        </a:xfrm>
        <a:prstGeom prst="rect">
          <a:avLst/>
        </a:prstGeom>
      </xdr:spPr>
    </xdr:pic>
    <xdr:clientData/>
  </xdr:twoCellAnchor>
  <xdr:twoCellAnchor editAs="oneCell">
    <xdr:from>
      <xdr:col>0</xdr:col>
      <xdr:colOff>0</xdr:colOff>
      <xdr:row>75</xdr:row>
      <xdr:rowOff>0</xdr:rowOff>
    </xdr:from>
    <xdr:to>
      <xdr:col>16</xdr:col>
      <xdr:colOff>214010</xdr:colOff>
      <xdr:row>100</xdr:row>
      <xdr:rowOff>20791</xdr:rowOff>
    </xdr:to>
    <xdr:pic>
      <xdr:nvPicPr>
        <xdr:cNvPr id="5" name="図 4">
          <a:extLst>
            <a:ext uri="{FF2B5EF4-FFF2-40B4-BE49-F238E27FC236}">
              <a16:creationId xmlns:a16="http://schemas.microsoft.com/office/drawing/2014/main" id="{844C9366-FDCE-4179-8CB4-22864424B802}"/>
            </a:ext>
          </a:extLst>
        </xdr:cNvPr>
        <xdr:cNvPicPr>
          <a:picLocks noChangeAspect="1"/>
        </xdr:cNvPicPr>
      </xdr:nvPicPr>
      <xdr:blipFill>
        <a:blip xmlns:r="http://schemas.openxmlformats.org/officeDocument/2006/relationships" r:embed="rId4"/>
        <a:stretch>
          <a:fillRect/>
        </a:stretch>
      </xdr:blipFill>
      <xdr:spPr>
        <a:xfrm>
          <a:off x="0" y="12858750"/>
          <a:ext cx="11034410" cy="4307041"/>
        </a:xfrm>
        <a:prstGeom prst="rect">
          <a:avLst/>
        </a:prstGeom>
      </xdr:spPr>
    </xdr:pic>
    <xdr:clientData/>
  </xdr:twoCellAnchor>
  <xdr:twoCellAnchor editAs="oneCell">
    <xdr:from>
      <xdr:col>0</xdr:col>
      <xdr:colOff>0</xdr:colOff>
      <xdr:row>100</xdr:row>
      <xdr:rowOff>0</xdr:rowOff>
    </xdr:from>
    <xdr:to>
      <xdr:col>16</xdr:col>
      <xdr:colOff>214010</xdr:colOff>
      <xdr:row>125</xdr:row>
      <xdr:rowOff>20791</xdr:rowOff>
    </xdr:to>
    <xdr:pic>
      <xdr:nvPicPr>
        <xdr:cNvPr id="6" name="図 5">
          <a:extLst>
            <a:ext uri="{FF2B5EF4-FFF2-40B4-BE49-F238E27FC236}">
              <a16:creationId xmlns:a16="http://schemas.microsoft.com/office/drawing/2014/main" id="{2F9A8D70-8318-4D0D-8118-29B984253031}"/>
            </a:ext>
          </a:extLst>
        </xdr:cNvPr>
        <xdr:cNvPicPr>
          <a:picLocks noChangeAspect="1"/>
        </xdr:cNvPicPr>
      </xdr:nvPicPr>
      <xdr:blipFill>
        <a:blip xmlns:r="http://schemas.openxmlformats.org/officeDocument/2006/relationships" r:embed="rId5"/>
        <a:stretch>
          <a:fillRect/>
        </a:stretch>
      </xdr:blipFill>
      <xdr:spPr>
        <a:xfrm>
          <a:off x="0" y="17145000"/>
          <a:ext cx="11034410" cy="4307041"/>
        </a:xfrm>
        <a:prstGeom prst="rect">
          <a:avLst/>
        </a:prstGeom>
      </xdr:spPr>
    </xdr:pic>
    <xdr:clientData/>
  </xdr:twoCellAnchor>
  <xdr:twoCellAnchor editAs="oneCell">
    <xdr:from>
      <xdr:col>0</xdr:col>
      <xdr:colOff>0</xdr:colOff>
      <xdr:row>125</xdr:row>
      <xdr:rowOff>0</xdr:rowOff>
    </xdr:from>
    <xdr:to>
      <xdr:col>16</xdr:col>
      <xdr:colOff>214010</xdr:colOff>
      <xdr:row>150</xdr:row>
      <xdr:rowOff>20791</xdr:rowOff>
    </xdr:to>
    <xdr:pic>
      <xdr:nvPicPr>
        <xdr:cNvPr id="7" name="図 6">
          <a:extLst>
            <a:ext uri="{FF2B5EF4-FFF2-40B4-BE49-F238E27FC236}">
              <a16:creationId xmlns:a16="http://schemas.microsoft.com/office/drawing/2014/main" id="{4EBD61A3-5708-4882-A1B6-7E547711217D}"/>
            </a:ext>
          </a:extLst>
        </xdr:cNvPr>
        <xdr:cNvPicPr>
          <a:picLocks noChangeAspect="1"/>
        </xdr:cNvPicPr>
      </xdr:nvPicPr>
      <xdr:blipFill>
        <a:blip xmlns:r="http://schemas.openxmlformats.org/officeDocument/2006/relationships" r:embed="rId6"/>
        <a:stretch>
          <a:fillRect/>
        </a:stretch>
      </xdr:blipFill>
      <xdr:spPr>
        <a:xfrm>
          <a:off x="0" y="21431250"/>
          <a:ext cx="11034410" cy="4307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214010</xdr:colOff>
      <xdr:row>26</xdr:row>
      <xdr:rowOff>49447</xdr:rowOff>
    </xdr:to>
    <xdr:pic>
      <xdr:nvPicPr>
        <xdr:cNvPr id="2" name="図 1">
          <a:extLst>
            <a:ext uri="{FF2B5EF4-FFF2-40B4-BE49-F238E27FC236}">
              <a16:creationId xmlns:a16="http://schemas.microsoft.com/office/drawing/2014/main" id="{FCD57797-D9A2-4E2C-9E45-ABF3EF239FFD}"/>
            </a:ext>
          </a:extLst>
        </xdr:cNvPr>
        <xdr:cNvPicPr>
          <a:picLocks noChangeAspect="1"/>
        </xdr:cNvPicPr>
      </xdr:nvPicPr>
      <xdr:blipFill>
        <a:blip xmlns:r="http://schemas.openxmlformats.org/officeDocument/2006/relationships" r:embed="rId1"/>
        <a:stretch>
          <a:fillRect/>
        </a:stretch>
      </xdr:blipFill>
      <xdr:spPr>
        <a:xfrm>
          <a:off x="0" y="0"/>
          <a:ext cx="11034410" cy="45071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zoomScaleSheetLayoutView="100" workbookViewId="0"/>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117"/>
      <c r="B1" s="206" t="s">
        <v>0</v>
      </c>
      <c r="C1" s="207"/>
      <c r="D1" s="208"/>
      <c r="E1" s="116"/>
      <c r="F1" s="209" t="s">
        <v>0</v>
      </c>
      <c r="G1" s="210"/>
      <c r="H1" s="118"/>
    </row>
    <row r="2" spans="1:12" ht="25.5" customHeight="1">
      <c r="A2" s="119" t="s">
        <v>1</v>
      </c>
      <c r="B2" s="211">
        <v>1000000</v>
      </c>
      <c r="C2" s="211"/>
      <c r="D2" s="211"/>
      <c r="E2" s="60" t="s">
        <v>2</v>
      </c>
      <c r="F2" s="212">
        <v>44257</v>
      </c>
      <c r="G2" s="213"/>
      <c r="H2" s="42"/>
      <c r="I2" s="42"/>
    </row>
    <row r="3" spans="1:12" ht="27" customHeight="1">
      <c r="A3" s="43" t="s">
        <v>3</v>
      </c>
      <c r="B3" s="214">
        <f>SUM(B2+D17)</f>
        <v>1000000</v>
      </c>
      <c r="C3" s="214"/>
      <c r="D3" s="215"/>
      <c r="E3" s="44" t="s">
        <v>4</v>
      </c>
      <c r="F3" s="45">
        <v>0.03</v>
      </c>
      <c r="G3" s="46">
        <f>B3*F3</f>
        <v>30000</v>
      </c>
      <c r="H3" s="48" t="s">
        <v>5</v>
      </c>
      <c r="I3" s="49">
        <f>(B3-B2)</f>
        <v>0</v>
      </c>
      <c r="K3" s="120"/>
    </row>
    <row r="4" spans="1:12" s="99" customFormat="1" ht="17.25" customHeight="1">
      <c r="A4" s="94"/>
      <c r="B4" s="95"/>
      <c r="C4" s="95"/>
      <c r="D4" s="95"/>
      <c r="E4" s="96"/>
      <c r="F4" s="115" t="s">
        <v>0</v>
      </c>
      <c r="G4" s="95"/>
      <c r="H4" s="97"/>
      <c r="I4" s="98"/>
    </row>
    <row r="5" spans="1:12" ht="39" customHeight="1">
      <c r="A5" s="100"/>
      <c r="B5" s="101"/>
      <c r="C5" s="101"/>
      <c r="D5" s="113"/>
      <c r="E5" s="102"/>
      <c r="F5" s="114"/>
      <c r="G5" s="101"/>
      <c r="H5" s="103"/>
      <c r="I5" s="104"/>
      <c r="J5" s="105"/>
      <c r="K5" s="106"/>
      <c r="L5" s="106"/>
    </row>
    <row r="6" spans="1:12" ht="21" customHeight="1">
      <c r="A6" s="110" t="s">
        <v>6</v>
      </c>
      <c r="B6" s="108" t="s">
        <v>0</v>
      </c>
      <c r="C6" s="108" t="s">
        <v>0</v>
      </c>
      <c r="D6" s="109"/>
      <c r="E6" s="108" t="s">
        <v>0</v>
      </c>
      <c r="F6" s="111" t="s">
        <v>0</v>
      </c>
      <c r="G6" s="47"/>
      <c r="H6" s="42"/>
      <c r="I6" s="42"/>
      <c r="L6" s="107"/>
    </row>
    <row r="7" spans="1:12" ht="28.5">
      <c r="A7" s="112" t="s">
        <v>7</v>
      </c>
      <c r="B7" s="54" t="s">
        <v>8</v>
      </c>
      <c r="C7" s="55" t="s">
        <v>9</v>
      </c>
      <c r="D7" s="56" t="s">
        <v>10</v>
      </c>
      <c r="E7" s="57" t="s">
        <v>11</v>
      </c>
      <c r="F7" s="55" t="s">
        <v>12</v>
      </c>
      <c r="G7" s="57" t="s">
        <v>13</v>
      </c>
      <c r="H7" s="56" t="s">
        <v>14</v>
      </c>
      <c r="I7" s="58" t="s">
        <v>15</v>
      </c>
      <c r="J7" s="61" t="s">
        <v>16</v>
      </c>
      <c r="K7" s="55" t="s">
        <v>17</v>
      </c>
      <c r="L7" s="59" t="s">
        <v>18</v>
      </c>
    </row>
    <row r="8" spans="1:12" ht="24.95" customHeight="1">
      <c r="A8" s="51">
        <v>42095</v>
      </c>
      <c r="B8" s="62">
        <v>0</v>
      </c>
      <c r="C8" s="63"/>
      <c r="D8" s="81">
        <f t="shared" ref="D8:D16" si="0">SUM(B8-C8)</f>
        <v>0</v>
      </c>
      <c r="E8" s="64"/>
      <c r="F8" s="65"/>
      <c r="G8" s="64">
        <f t="shared" ref="G8:G16" si="1">SUM(E8+F8)</f>
        <v>0</v>
      </c>
      <c r="H8" s="66" t="e">
        <f t="shared" ref="H8:H16" si="2">E8/G8</f>
        <v>#DIV/0!</v>
      </c>
      <c r="I8" s="67" t="e">
        <f t="shared" ref="I8:I16" si="3">B8/E8</f>
        <v>#DIV/0!</v>
      </c>
      <c r="J8" s="67" t="e">
        <f t="shared" ref="J8:J16" si="4">C8/F8</f>
        <v>#DIV/0!</v>
      </c>
      <c r="K8" s="68" t="e">
        <f t="shared" ref="K8:K16" si="5">I8/J8</f>
        <v>#DIV/0!</v>
      </c>
      <c r="L8" s="69" t="e">
        <f t="shared" ref="L8:L16" si="6">B8/C8</f>
        <v>#DIV/0!</v>
      </c>
    </row>
    <row r="9" spans="1:12" ht="24.95" customHeight="1">
      <c r="A9" s="52">
        <v>42125</v>
      </c>
      <c r="B9" s="70"/>
      <c r="C9" s="71"/>
      <c r="D9" s="81">
        <f t="shared" si="0"/>
        <v>0</v>
      </c>
      <c r="E9" s="72"/>
      <c r="F9" s="72"/>
      <c r="G9" s="64">
        <f t="shared" si="1"/>
        <v>0</v>
      </c>
      <c r="H9" s="66" t="e">
        <f t="shared" si="2"/>
        <v>#DIV/0!</v>
      </c>
      <c r="I9" s="67" t="e">
        <f t="shared" si="3"/>
        <v>#DIV/0!</v>
      </c>
      <c r="J9" s="67" t="e">
        <f t="shared" si="4"/>
        <v>#DIV/0!</v>
      </c>
      <c r="K9" s="68" t="e">
        <f t="shared" si="5"/>
        <v>#DIV/0!</v>
      </c>
      <c r="L9" s="69" t="e">
        <f t="shared" si="6"/>
        <v>#DIV/0!</v>
      </c>
    </row>
    <row r="10" spans="1:12" ht="24.95" customHeight="1">
      <c r="A10" s="51">
        <v>42156</v>
      </c>
      <c r="B10" s="70"/>
      <c r="C10" s="71"/>
      <c r="D10" s="81">
        <f t="shared" si="0"/>
        <v>0</v>
      </c>
      <c r="E10" s="72"/>
      <c r="F10" s="72"/>
      <c r="G10" s="64">
        <f t="shared" si="1"/>
        <v>0</v>
      </c>
      <c r="H10" s="66" t="e">
        <f t="shared" si="2"/>
        <v>#DIV/0!</v>
      </c>
      <c r="I10" s="67" t="e">
        <f t="shared" si="3"/>
        <v>#DIV/0!</v>
      </c>
      <c r="J10" s="67" t="e">
        <f t="shared" si="4"/>
        <v>#DIV/0!</v>
      </c>
      <c r="K10" s="68" t="e">
        <f t="shared" si="5"/>
        <v>#DIV/0!</v>
      </c>
      <c r="L10" s="69" t="e">
        <f t="shared" si="6"/>
        <v>#DIV/0!</v>
      </c>
    </row>
    <row r="11" spans="1:12" ht="24.95" customHeight="1">
      <c r="A11" s="52">
        <v>42186</v>
      </c>
      <c r="B11" s="70"/>
      <c r="C11" s="71"/>
      <c r="D11" s="81">
        <f t="shared" si="0"/>
        <v>0</v>
      </c>
      <c r="E11" s="72"/>
      <c r="F11" s="72"/>
      <c r="G11" s="64">
        <f t="shared" si="1"/>
        <v>0</v>
      </c>
      <c r="H11" s="66" t="e">
        <f t="shared" si="2"/>
        <v>#DIV/0!</v>
      </c>
      <c r="I11" s="67" t="e">
        <f t="shared" si="3"/>
        <v>#DIV/0!</v>
      </c>
      <c r="J11" s="67" t="e">
        <f t="shared" si="4"/>
        <v>#DIV/0!</v>
      </c>
      <c r="K11" s="68" t="e">
        <f t="shared" si="5"/>
        <v>#DIV/0!</v>
      </c>
      <c r="L11" s="69" t="e">
        <f t="shared" si="6"/>
        <v>#DIV/0!</v>
      </c>
    </row>
    <row r="12" spans="1:12" ht="24.95" customHeight="1">
      <c r="A12" s="51">
        <v>42217</v>
      </c>
      <c r="B12" s="70"/>
      <c r="C12" s="63"/>
      <c r="D12" s="81">
        <f t="shared" si="0"/>
        <v>0</v>
      </c>
      <c r="E12" s="72"/>
      <c r="F12" s="72"/>
      <c r="G12" s="64">
        <f t="shared" si="1"/>
        <v>0</v>
      </c>
      <c r="H12" s="66" t="e">
        <f t="shared" si="2"/>
        <v>#DIV/0!</v>
      </c>
      <c r="I12" s="67" t="e">
        <f t="shared" si="3"/>
        <v>#DIV/0!</v>
      </c>
      <c r="J12" s="67" t="e">
        <f t="shared" si="4"/>
        <v>#DIV/0!</v>
      </c>
      <c r="K12" s="68" t="e">
        <f t="shared" si="5"/>
        <v>#DIV/0!</v>
      </c>
      <c r="L12" s="69" t="e">
        <f t="shared" si="6"/>
        <v>#DIV/0!</v>
      </c>
    </row>
    <row r="13" spans="1:12" ht="24.95" customHeight="1">
      <c r="A13" s="52">
        <v>42248</v>
      </c>
      <c r="B13" s="70"/>
      <c r="C13" s="71"/>
      <c r="D13" s="81">
        <f t="shared" si="0"/>
        <v>0</v>
      </c>
      <c r="E13" s="72"/>
      <c r="F13" s="72"/>
      <c r="G13" s="64">
        <f t="shared" si="1"/>
        <v>0</v>
      </c>
      <c r="H13" s="66" t="e">
        <f t="shared" si="2"/>
        <v>#DIV/0!</v>
      </c>
      <c r="I13" s="67" t="e">
        <f t="shared" si="3"/>
        <v>#DIV/0!</v>
      </c>
      <c r="J13" s="67" t="e">
        <f t="shared" si="4"/>
        <v>#DIV/0!</v>
      </c>
      <c r="K13" s="68" t="e">
        <f t="shared" si="5"/>
        <v>#DIV/0!</v>
      </c>
      <c r="L13" s="69" t="e">
        <f t="shared" si="6"/>
        <v>#DIV/0!</v>
      </c>
    </row>
    <row r="14" spans="1:12" ht="24.95" customHeight="1">
      <c r="A14" s="51">
        <v>42278</v>
      </c>
      <c r="B14" s="70"/>
      <c r="C14" s="63"/>
      <c r="D14" s="81">
        <f t="shared" si="0"/>
        <v>0</v>
      </c>
      <c r="E14" s="72"/>
      <c r="F14" s="72"/>
      <c r="G14" s="64">
        <f t="shared" si="1"/>
        <v>0</v>
      </c>
      <c r="H14" s="66" t="e">
        <f t="shared" si="2"/>
        <v>#DIV/0!</v>
      </c>
      <c r="I14" s="67" t="e">
        <f t="shared" si="3"/>
        <v>#DIV/0!</v>
      </c>
      <c r="J14" s="67" t="e">
        <f t="shared" si="4"/>
        <v>#DIV/0!</v>
      </c>
      <c r="K14" s="68" t="e">
        <f t="shared" si="5"/>
        <v>#DIV/0!</v>
      </c>
      <c r="L14" s="69" t="e">
        <f t="shared" si="6"/>
        <v>#DIV/0!</v>
      </c>
    </row>
    <row r="15" spans="1:12" ht="24.95" customHeight="1">
      <c r="A15" s="52">
        <v>42309</v>
      </c>
      <c r="B15" s="70"/>
      <c r="C15" s="63"/>
      <c r="D15" s="81">
        <f t="shared" si="0"/>
        <v>0</v>
      </c>
      <c r="E15" s="72"/>
      <c r="F15" s="72"/>
      <c r="G15" s="64">
        <f t="shared" si="1"/>
        <v>0</v>
      </c>
      <c r="H15" s="66" t="e">
        <f t="shared" si="2"/>
        <v>#DIV/0!</v>
      </c>
      <c r="I15" s="67" t="e">
        <f t="shared" si="3"/>
        <v>#DIV/0!</v>
      </c>
      <c r="J15" s="67" t="e">
        <f t="shared" si="4"/>
        <v>#DIV/0!</v>
      </c>
      <c r="K15" s="68" t="e">
        <f t="shared" si="5"/>
        <v>#DIV/0!</v>
      </c>
      <c r="L15" s="69" t="e">
        <f t="shared" si="6"/>
        <v>#DIV/0!</v>
      </c>
    </row>
    <row r="16" spans="1:12" ht="24.95" customHeight="1">
      <c r="A16" s="53">
        <v>42339</v>
      </c>
      <c r="B16" s="73"/>
      <c r="C16" s="74"/>
      <c r="D16" s="82">
        <f t="shared" si="0"/>
        <v>0</v>
      </c>
      <c r="E16" s="75"/>
      <c r="F16" s="75"/>
      <c r="G16" s="76">
        <f t="shared" si="1"/>
        <v>0</v>
      </c>
      <c r="H16" s="77" t="e">
        <f t="shared" si="2"/>
        <v>#DIV/0!</v>
      </c>
      <c r="I16" s="78" t="e">
        <f t="shared" si="3"/>
        <v>#DIV/0!</v>
      </c>
      <c r="J16" s="78" t="e">
        <f t="shared" si="4"/>
        <v>#DIV/0!</v>
      </c>
      <c r="K16" s="79" t="e">
        <f t="shared" si="5"/>
        <v>#DIV/0!</v>
      </c>
      <c r="L16" s="80" t="e">
        <f t="shared" si="6"/>
        <v>#DIV/0!</v>
      </c>
    </row>
    <row r="17" spans="1:12" ht="24.95" customHeight="1">
      <c r="A17" s="83" t="s">
        <v>19</v>
      </c>
      <c r="B17" s="84">
        <f t="shared" ref="B17:G17" si="7">SUM(B8:B16)</f>
        <v>0</v>
      </c>
      <c r="C17" s="85">
        <f t="shared" si="7"/>
        <v>0</v>
      </c>
      <c r="D17" s="86">
        <f t="shared" si="7"/>
        <v>0</v>
      </c>
      <c r="E17" s="87">
        <f t="shared" si="7"/>
        <v>0</v>
      </c>
      <c r="F17" s="88">
        <f t="shared" si="7"/>
        <v>0</v>
      </c>
      <c r="G17" s="87">
        <f t="shared" si="7"/>
        <v>0</v>
      </c>
      <c r="H17" s="89" t="e">
        <f>AVERAGE(H8:H16)</f>
        <v>#DIV/0!</v>
      </c>
      <c r="I17" s="85" t="e">
        <f>AVERAGE(I8:I16)</f>
        <v>#DIV/0!</v>
      </c>
      <c r="J17" s="85" t="e">
        <f>AVERAGE(J8:J16)</f>
        <v>#DIV/0!</v>
      </c>
      <c r="K17" s="90" t="e">
        <f>AVERAGE(K8:K16)</f>
        <v>#DIV/0!</v>
      </c>
      <c r="L17" s="91" t="e">
        <f>AVERAGE(L8:L16)</f>
        <v>#DIV/0!</v>
      </c>
    </row>
    <row r="18" spans="1:12">
      <c r="A18" s="50"/>
      <c r="J18" s="92"/>
      <c r="K18" s="93" t="s">
        <v>20</v>
      </c>
      <c r="L18" s="93" t="s">
        <v>21</v>
      </c>
    </row>
    <row r="19" spans="1:12">
      <c r="A19" s="50"/>
    </row>
  </sheetData>
  <mergeCells count="5">
    <mergeCell ref="B1:D1"/>
    <mergeCell ref="F1:G1"/>
    <mergeCell ref="B2:D2"/>
    <mergeCell ref="F2:G2"/>
    <mergeCell ref="B3:D3"/>
  </mergeCells>
  <phoneticPr fontId="19"/>
  <pageMargins left="0.69861111111111107" right="0.69861111111111107" top="0.75" bottom="0.75" header="0.3" footer="0.3"/>
  <pageSetup paperSize="9" firstPageNumber="4294963191"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B778-21E5-4CD3-9331-0A9BF3FE1F0C}">
  <dimension ref="A1"/>
  <sheetViews>
    <sheetView workbookViewId="0"/>
  </sheetViews>
  <sheetFormatPr defaultRowHeight="13.5"/>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8"/>
  <sheetViews>
    <sheetView zoomScaleSheetLayoutView="100" workbookViewId="0">
      <pane xSplit="3" ySplit="6" topLeftCell="D7" activePane="bottomRight" state="frozen"/>
      <selection pane="topRight" activeCell="D1" sqref="D1"/>
      <selection pane="bottomLeft" activeCell="A2" sqref="A2"/>
      <selection pane="bottomRight"/>
    </sheetView>
  </sheetViews>
  <sheetFormatPr defaultColWidth="10" defaultRowHeight="13.5" customHeight="1"/>
  <cols>
    <col min="1" max="1" width="4.125" bestFit="1" customWidth="1"/>
    <col min="2" max="2" width="7" style="196" bestFit="1" customWidth="1"/>
    <col min="3" max="3" width="9.375" bestFit="1" customWidth="1"/>
    <col min="4" max="4" width="5.25" bestFit="1" customWidth="1"/>
    <col min="5" max="5" width="17.25" bestFit="1" customWidth="1"/>
    <col min="6" max="6" width="13.125" bestFit="1" customWidth="1"/>
    <col min="7" max="7" width="7.125" bestFit="1" customWidth="1"/>
    <col min="8" max="8" width="15.625" bestFit="1" customWidth="1"/>
    <col min="9" max="9" width="13.125" customWidth="1"/>
    <col min="10" max="10" width="11" style="148" bestFit="1" customWidth="1"/>
    <col min="11" max="11" width="11" bestFit="1" customWidth="1"/>
    <col min="12" max="12" width="15.5" bestFit="1" customWidth="1"/>
    <col min="13" max="13" width="9" bestFit="1" customWidth="1"/>
    <col min="14" max="14" width="14.75" bestFit="1" customWidth="1"/>
    <col min="15" max="15" width="5.25" bestFit="1" customWidth="1"/>
    <col min="16" max="17" width="8.25" style="164" bestFit="1" customWidth="1"/>
    <col min="18" max="18" width="8.5" style="129" bestFit="1" customWidth="1"/>
    <col min="19" max="19" width="58.375" bestFit="1" customWidth="1"/>
  </cols>
  <sheetData>
    <row r="1" spans="1:19" ht="13.5" customHeight="1">
      <c r="A1" t="s">
        <v>206</v>
      </c>
    </row>
    <row r="2" spans="1:19" ht="13.5" customHeight="1">
      <c r="B2" s="196" t="s">
        <v>232</v>
      </c>
      <c r="C2" t="s">
        <v>237</v>
      </c>
    </row>
    <row r="3" spans="1:19" ht="13.5" customHeight="1">
      <c r="B3" s="196" t="s">
        <v>233</v>
      </c>
      <c r="C3" t="s">
        <v>238</v>
      </c>
    </row>
    <row r="4" spans="1:19" ht="13.5" customHeight="1">
      <c r="B4" s="196" t="s">
        <v>234</v>
      </c>
      <c r="C4" t="s">
        <v>239</v>
      </c>
    </row>
    <row r="5" spans="1:19" ht="13.5" customHeight="1" thickBot="1">
      <c r="B5" s="196" t="s">
        <v>235</v>
      </c>
      <c r="C5" t="s">
        <v>240</v>
      </c>
    </row>
    <row r="6" spans="1:19" ht="14.25" thickBot="1">
      <c r="A6" s="37" t="s">
        <v>67</v>
      </c>
      <c r="B6" s="195" t="s">
        <v>190</v>
      </c>
      <c r="C6" s="37" t="s">
        <v>22</v>
      </c>
      <c r="D6" s="38" t="s">
        <v>23</v>
      </c>
      <c r="E6" s="38" t="s">
        <v>73</v>
      </c>
      <c r="F6" s="38" t="s">
        <v>24</v>
      </c>
      <c r="G6" s="38" t="s">
        <v>25</v>
      </c>
      <c r="H6" s="38" t="s">
        <v>26</v>
      </c>
      <c r="I6" s="38" t="s">
        <v>27</v>
      </c>
      <c r="J6" s="147" t="s">
        <v>122</v>
      </c>
      <c r="K6" s="38" t="s">
        <v>28</v>
      </c>
      <c r="L6" s="38" t="s">
        <v>29</v>
      </c>
      <c r="M6" s="38" t="s">
        <v>30</v>
      </c>
      <c r="N6" s="38" t="s">
        <v>31</v>
      </c>
      <c r="O6" s="38" t="s">
        <v>32</v>
      </c>
      <c r="P6" s="162" t="s">
        <v>33</v>
      </c>
      <c r="Q6" s="163" t="s">
        <v>34</v>
      </c>
      <c r="R6" s="128" t="s">
        <v>35</v>
      </c>
    </row>
    <row r="7" spans="1:19" ht="13.5" customHeight="1">
      <c r="A7">
        <v>1</v>
      </c>
      <c r="B7" s="196" t="s">
        <v>191</v>
      </c>
      <c r="C7" t="s">
        <v>36</v>
      </c>
      <c r="D7" t="s">
        <v>37</v>
      </c>
      <c r="E7">
        <v>1.88</v>
      </c>
      <c r="F7" s="143" t="s">
        <v>113</v>
      </c>
      <c r="G7" t="s">
        <v>120</v>
      </c>
      <c r="H7" t="s">
        <v>68</v>
      </c>
      <c r="I7">
        <v>106.937</v>
      </c>
      <c r="J7" s="148">
        <f>E7*100000*I7/25</f>
        <v>804166.24</v>
      </c>
      <c r="K7" t="s">
        <v>120</v>
      </c>
      <c r="L7" t="s">
        <v>69</v>
      </c>
      <c r="M7">
        <v>106.77200000000001</v>
      </c>
      <c r="N7" t="s">
        <v>70</v>
      </c>
      <c r="O7" t="s">
        <v>71</v>
      </c>
      <c r="Q7" s="164">
        <v>16.5</v>
      </c>
      <c r="R7" s="129">
        <v>-31020</v>
      </c>
    </row>
    <row r="8" spans="1:19">
      <c r="A8">
        <v>2</v>
      </c>
      <c r="B8" s="196" t="s">
        <v>191</v>
      </c>
      <c r="C8" t="s">
        <v>36</v>
      </c>
      <c r="D8" t="s">
        <v>37</v>
      </c>
      <c r="E8" s="159">
        <v>5.59</v>
      </c>
      <c r="F8" s="143" t="s">
        <v>113</v>
      </c>
      <c r="G8" t="s">
        <v>120</v>
      </c>
      <c r="H8" t="s">
        <v>74</v>
      </c>
      <c r="I8">
        <v>107.018</v>
      </c>
      <c r="J8" s="158">
        <f>E8*100000*I8/25</f>
        <v>2392922.48</v>
      </c>
      <c r="M8">
        <v>107.09699999999999</v>
      </c>
      <c r="P8" s="165"/>
      <c r="Q8" s="165"/>
      <c r="S8" s="159" t="s">
        <v>72</v>
      </c>
    </row>
    <row r="9" spans="1:19">
      <c r="A9">
        <v>3</v>
      </c>
      <c r="B9" s="196" t="s">
        <v>191</v>
      </c>
      <c r="C9" t="s">
        <v>36</v>
      </c>
      <c r="D9" t="s">
        <v>37</v>
      </c>
      <c r="E9" s="159">
        <v>5.19</v>
      </c>
      <c r="F9" s="143" t="s">
        <v>113</v>
      </c>
      <c r="G9" t="s">
        <v>120</v>
      </c>
      <c r="H9" t="s">
        <v>75</v>
      </c>
      <c r="I9">
        <v>107.065</v>
      </c>
      <c r="J9" s="158">
        <f t="shared" ref="J9:J12" si="0">E9*100000*I9/25</f>
        <v>2222669.4000000004</v>
      </c>
      <c r="M9">
        <v>107.14400000000001</v>
      </c>
      <c r="P9" s="165"/>
      <c r="Q9" s="165"/>
      <c r="S9" s="159" t="s">
        <v>72</v>
      </c>
    </row>
    <row r="10" spans="1:19">
      <c r="A10">
        <v>4</v>
      </c>
      <c r="B10" s="196" t="s">
        <v>209</v>
      </c>
      <c r="C10" s="199" t="s">
        <v>105</v>
      </c>
      <c r="D10" t="s">
        <v>106</v>
      </c>
      <c r="E10">
        <v>0.65</v>
      </c>
      <c r="F10" s="144" t="s">
        <v>210</v>
      </c>
      <c r="G10" t="s">
        <v>107</v>
      </c>
      <c r="H10" t="s">
        <v>108</v>
      </c>
      <c r="I10">
        <v>150.15899999999999</v>
      </c>
      <c r="J10" s="148">
        <f t="shared" si="0"/>
        <v>390413.4</v>
      </c>
      <c r="K10" t="s">
        <v>107</v>
      </c>
      <c r="L10" t="s">
        <v>127</v>
      </c>
      <c r="M10">
        <v>151.25700000000001</v>
      </c>
      <c r="N10" t="s">
        <v>125</v>
      </c>
      <c r="O10" t="s">
        <v>128</v>
      </c>
      <c r="P10" s="165">
        <v>109.8</v>
      </c>
      <c r="Q10" s="165"/>
      <c r="R10" s="129">
        <v>71370</v>
      </c>
      <c r="S10" s="198"/>
    </row>
    <row r="11" spans="1:19">
      <c r="A11">
        <v>5</v>
      </c>
      <c r="B11" s="196" t="s">
        <v>194</v>
      </c>
      <c r="C11" s="159" t="s">
        <v>109</v>
      </c>
      <c r="D11" t="s">
        <v>106</v>
      </c>
      <c r="E11">
        <v>0.38</v>
      </c>
      <c r="F11" s="143" t="s">
        <v>113</v>
      </c>
      <c r="G11" s="159" t="s">
        <v>110</v>
      </c>
      <c r="H11" t="s">
        <v>111</v>
      </c>
      <c r="I11">
        <v>77.906999999999996</v>
      </c>
      <c r="J11" s="148">
        <f t="shared" si="0"/>
        <v>118418.64</v>
      </c>
      <c r="K11" s="159" t="s">
        <v>110</v>
      </c>
      <c r="L11" t="s">
        <v>228</v>
      </c>
      <c r="M11">
        <v>78.503</v>
      </c>
      <c r="N11" t="s">
        <v>215</v>
      </c>
      <c r="O11" t="s">
        <v>126</v>
      </c>
      <c r="P11" s="164">
        <v>59.6</v>
      </c>
      <c r="Q11" s="165"/>
      <c r="R11" s="129">
        <v>22648</v>
      </c>
      <c r="S11" s="159" t="s">
        <v>116</v>
      </c>
    </row>
    <row r="12" spans="1:19">
      <c r="A12">
        <v>6</v>
      </c>
      <c r="B12" s="196" t="s">
        <v>194</v>
      </c>
      <c r="C12" s="159" t="s">
        <v>114</v>
      </c>
      <c r="D12" t="s">
        <v>106</v>
      </c>
      <c r="E12">
        <v>0.28999999999999998</v>
      </c>
      <c r="F12" s="143" t="s">
        <v>113</v>
      </c>
      <c r="G12" s="159" t="s">
        <v>110</v>
      </c>
      <c r="H12" t="s">
        <v>115</v>
      </c>
      <c r="I12">
        <v>83.700999999999993</v>
      </c>
      <c r="J12" s="148">
        <f t="shared" si="0"/>
        <v>97093.159999999974</v>
      </c>
      <c r="K12" s="159" t="s">
        <v>110</v>
      </c>
      <c r="L12" t="s">
        <v>214</v>
      </c>
      <c r="M12">
        <v>83.811000000000007</v>
      </c>
      <c r="N12" t="s">
        <v>215</v>
      </c>
      <c r="O12" t="s">
        <v>216</v>
      </c>
      <c r="P12" s="164">
        <v>11</v>
      </c>
      <c r="Q12" s="165"/>
      <c r="R12" s="129">
        <v>3190</v>
      </c>
      <c r="S12" s="159" t="s">
        <v>116</v>
      </c>
    </row>
    <row r="13" spans="1:19">
      <c r="A13">
        <v>7</v>
      </c>
      <c r="B13" s="196" t="s">
        <v>191</v>
      </c>
      <c r="C13" t="s">
        <v>118</v>
      </c>
      <c r="D13" t="s">
        <v>119</v>
      </c>
      <c r="E13" s="161">
        <v>0.69</v>
      </c>
      <c r="F13" s="143" t="s">
        <v>113</v>
      </c>
      <c r="G13" t="s">
        <v>120</v>
      </c>
      <c r="H13" t="s">
        <v>121</v>
      </c>
      <c r="I13">
        <v>108.57899999999999</v>
      </c>
      <c r="J13" s="160">
        <f>E13*100000*I13/25</f>
        <v>299678.03999999998</v>
      </c>
      <c r="K13" t="s">
        <v>123</v>
      </c>
      <c r="L13" t="s">
        <v>124</v>
      </c>
      <c r="M13">
        <v>108.754</v>
      </c>
      <c r="N13" t="s">
        <v>125</v>
      </c>
      <c r="O13" t="s">
        <v>126</v>
      </c>
      <c r="P13" s="165">
        <v>17.5</v>
      </c>
      <c r="Q13" s="165"/>
      <c r="R13" s="129">
        <v>12075</v>
      </c>
      <c r="S13" s="161" t="s">
        <v>205</v>
      </c>
    </row>
    <row r="14" spans="1:19">
      <c r="A14">
        <v>8</v>
      </c>
      <c r="B14" s="231" t="s">
        <v>192</v>
      </c>
      <c r="C14" s="199" t="s">
        <v>118</v>
      </c>
      <c r="D14" t="s">
        <v>129</v>
      </c>
      <c r="E14">
        <v>1.33</v>
      </c>
      <c r="F14" s="232" t="s">
        <v>112</v>
      </c>
      <c r="G14" s="199" t="s">
        <v>120</v>
      </c>
      <c r="H14" t="s">
        <v>133</v>
      </c>
      <c r="I14">
        <v>108.617</v>
      </c>
      <c r="J14" s="148">
        <f>E14*100000*I14/25</f>
        <v>577842.43999999994</v>
      </c>
      <c r="K14" t="s">
        <v>120</v>
      </c>
      <c r="L14" t="s">
        <v>135</v>
      </c>
      <c r="M14">
        <v>108.89400000000001</v>
      </c>
      <c r="N14" t="s">
        <v>70</v>
      </c>
      <c r="O14" t="s">
        <v>136</v>
      </c>
      <c r="P14" s="165"/>
      <c r="Q14" s="165">
        <v>27.7</v>
      </c>
      <c r="R14" s="129">
        <v>-36841</v>
      </c>
      <c r="S14" t="s">
        <v>134</v>
      </c>
    </row>
    <row r="15" spans="1:19" ht="27">
      <c r="A15">
        <v>9</v>
      </c>
      <c r="C15" s="159" t="s">
        <v>201</v>
      </c>
      <c r="D15" t="s">
        <v>203</v>
      </c>
      <c r="E15" s="161">
        <v>1.55</v>
      </c>
      <c r="F15" s="229" t="s">
        <v>112</v>
      </c>
      <c r="G15" t="s">
        <v>202</v>
      </c>
      <c r="H15" t="s">
        <v>204</v>
      </c>
      <c r="I15">
        <v>129.34399999999999</v>
      </c>
      <c r="J15" s="160">
        <f>E15*100000*I15/25</f>
        <v>801932.80000000005</v>
      </c>
      <c r="K15" t="s">
        <v>202</v>
      </c>
      <c r="L15" t="s">
        <v>207</v>
      </c>
      <c r="M15">
        <v>129.17699999999999</v>
      </c>
      <c r="N15" t="s">
        <v>70</v>
      </c>
      <c r="O15" t="s">
        <v>136</v>
      </c>
      <c r="P15" s="165"/>
      <c r="Q15" s="165">
        <v>16.7</v>
      </c>
      <c r="R15" s="129">
        <v>-25885</v>
      </c>
      <c r="S15" s="204" t="s">
        <v>217</v>
      </c>
    </row>
    <row r="16" spans="1:19">
      <c r="A16">
        <v>10</v>
      </c>
      <c r="B16" s="196" t="s">
        <v>193</v>
      </c>
      <c r="C16" s="199" t="s">
        <v>105</v>
      </c>
      <c r="D16" t="s">
        <v>106</v>
      </c>
      <c r="E16" s="161">
        <v>1.29</v>
      </c>
      <c r="F16" s="144" t="s">
        <v>211</v>
      </c>
      <c r="G16" t="s">
        <v>212</v>
      </c>
      <c r="H16" t="s">
        <v>213</v>
      </c>
      <c r="I16">
        <v>150.999</v>
      </c>
      <c r="J16" s="160">
        <f>E16*100000*I16/25</f>
        <v>779154.84</v>
      </c>
      <c r="P16" s="165"/>
      <c r="Q16" s="165"/>
      <c r="S16" s="161" t="s">
        <v>205</v>
      </c>
    </row>
    <row r="17" spans="1:19" ht="27">
      <c r="A17">
        <v>11</v>
      </c>
      <c r="C17" s="159" t="s">
        <v>201</v>
      </c>
      <c r="D17" t="s">
        <v>106</v>
      </c>
      <c r="E17" s="161">
        <v>0.27</v>
      </c>
      <c r="F17" s="229" t="s">
        <v>211</v>
      </c>
      <c r="G17" t="s">
        <v>120</v>
      </c>
      <c r="H17" t="s">
        <v>218</v>
      </c>
      <c r="I17">
        <v>129.506</v>
      </c>
      <c r="J17" s="160">
        <f>E17*100000*I17/25</f>
        <v>139866.48000000001</v>
      </c>
      <c r="P17" s="165"/>
      <c r="Q17" s="165"/>
      <c r="S17" s="204" t="s">
        <v>217</v>
      </c>
    </row>
    <row r="18" spans="1:19">
      <c r="A18">
        <v>12</v>
      </c>
      <c r="P18" s="165"/>
      <c r="Q18" s="165"/>
    </row>
    <row r="19" spans="1:19">
      <c r="A19">
        <v>13</v>
      </c>
      <c r="P19" s="165"/>
      <c r="Q19" s="165"/>
    </row>
    <row r="20" spans="1:19">
      <c r="A20">
        <v>14</v>
      </c>
      <c r="P20" s="165"/>
      <c r="Q20" s="165"/>
    </row>
    <row r="21" spans="1:19">
      <c r="A21">
        <v>15</v>
      </c>
      <c r="P21" s="165"/>
      <c r="Q21" s="165"/>
    </row>
    <row r="22" spans="1:19">
      <c r="A22">
        <v>16</v>
      </c>
      <c r="P22" s="165"/>
      <c r="Q22" s="165"/>
    </row>
    <row r="23" spans="1:19">
      <c r="A23">
        <v>17</v>
      </c>
      <c r="P23" s="165"/>
      <c r="Q23" s="165"/>
    </row>
    <row r="24" spans="1:19">
      <c r="A24">
        <v>18</v>
      </c>
      <c r="P24" s="165"/>
      <c r="Q24" s="165"/>
    </row>
    <row r="25" spans="1:19">
      <c r="A25">
        <v>19</v>
      </c>
      <c r="P25" s="165"/>
      <c r="Q25" s="165"/>
    </row>
    <row r="26" spans="1:19">
      <c r="A26">
        <v>20</v>
      </c>
      <c r="P26" s="165"/>
      <c r="Q26" s="165"/>
    </row>
    <row r="27" spans="1:19">
      <c r="A27">
        <v>21</v>
      </c>
      <c r="P27" s="165"/>
      <c r="Q27" s="165"/>
    </row>
    <row r="28" spans="1:19">
      <c r="A28">
        <v>22</v>
      </c>
      <c r="P28" s="165"/>
      <c r="Q28" s="165"/>
    </row>
    <row r="29" spans="1:19">
      <c r="A29">
        <v>23</v>
      </c>
      <c r="P29" s="165"/>
      <c r="Q29" s="165"/>
    </row>
    <row r="30" spans="1:19">
      <c r="A30">
        <v>24</v>
      </c>
      <c r="P30" s="165"/>
      <c r="Q30" s="165"/>
    </row>
    <row r="31" spans="1:19" ht="14.25" thickBot="1">
      <c r="A31" s="39">
        <v>25</v>
      </c>
      <c r="B31" s="197"/>
      <c r="C31" s="39"/>
      <c r="D31" s="39"/>
      <c r="E31" s="39"/>
      <c r="F31" s="39"/>
      <c r="G31" s="39"/>
      <c r="H31" s="39"/>
      <c r="I31" s="39"/>
      <c r="J31" s="149"/>
      <c r="K31" s="39"/>
      <c r="L31" s="39"/>
      <c r="M31" s="39"/>
      <c r="N31" s="39"/>
      <c r="O31" s="39"/>
      <c r="P31" s="166"/>
      <c r="Q31" s="166"/>
      <c r="R31" s="130"/>
    </row>
    <row r="32" spans="1:19" ht="14.25" thickTop="1">
      <c r="O32" s="40" t="s">
        <v>38</v>
      </c>
      <c r="P32" s="165">
        <f>SUM(P7:P31)</f>
        <v>197.9</v>
      </c>
      <c r="Q32" s="165">
        <f>SUM(Q7:Q31)</f>
        <v>60.900000000000006</v>
      </c>
      <c r="R32" s="131">
        <f>SUM(R7:R31)</f>
        <v>15537</v>
      </c>
    </row>
    <row r="33" spans="5:17">
      <c r="P33" s="165"/>
      <c r="Q33" s="165"/>
    </row>
    <row r="34" spans="5:17">
      <c r="P34" s="165"/>
      <c r="Q34" s="165"/>
    </row>
    <row r="36" spans="5:17">
      <c r="O36" s="10"/>
      <c r="P36" s="167"/>
      <c r="Q36" s="167"/>
    </row>
    <row r="38" spans="5:17" ht="13.5" customHeight="1" thickBot="1"/>
    <row r="39" spans="5:17" ht="14.25" thickBot="1">
      <c r="E39" s="216" t="s">
        <v>39</v>
      </c>
      <c r="F39" s="217"/>
      <c r="H39" s="218" t="s">
        <v>40</v>
      </c>
      <c r="I39" s="219"/>
      <c r="J39" s="150"/>
      <c r="K39" s="26" t="s">
        <v>41</v>
      </c>
      <c r="L39" s="29" t="s">
        <v>42</v>
      </c>
    </row>
    <row r="40" spans="5:17">
      <c r="E40" s="5" t="s">
        <v>43</v>
      </c>
      <c r="F40" s="6"/>
      <c r="H40" s="5" t="s">
        <v>245</v>
      </c>
      <c r="I40" s="13">
        <f>COUNTIF($C$7:$C$31,H40)</f>
        <v>5</v>
      </c>
      <c r="J40" s="151"/>
      <c r="K40" s="19"/>
      <c r="L40" s="22"/>
    </row>
    <row r="41" spans="5:17">
      <c r="E41" s="2" t="s">
        <v>44</v>
      </c>
      <c r="F41" s="1">
        <f>COUNTIF($D$7:$D$31,"買い")</f>
        <v>10</v>
      </c>
      <c r="H41" s="2" t="s">
        <v>246</v>
      </c>
      <c r="I41" s="15">
        <f t="shared" ref="I41:I43" si="1">COUNTIF($C$7:$C$31,H41)</f>
        <v>0</v>
      </c>
      <c r="J41" s="152"/>
      <c r="K41" s="20"/>
      <c r="L41" s="16"/>
    </row>
    <row r="42" spans="5:17">
      <c r="E42" s="2" t="s">
        <v>45</v>
      </c>
      <c r="F42" s="1">
        <f>COUNTIF($D$7:$D$31,"売り")</f>
        <v>1</v>
      </c>
      <c r="H42" s="2" t="s">
        <v>247</v>
      </c>
      <c r="I42" s="15">
        <f t="shared" si="1"/>
        <v>2</v>
      </c>
      <c r="J42" s="152"/>
      <c r="K42" s="20"/>
      <c r="L42" s="16"/>
    </row>
    <row r="43" spans="5:17">
      <c r="E43" s="2" t="s">
        <v>46</v>
      </c>
      <c r="F43" s="1">
        <f>F41+F42</f>
        <v>11</v>
      </c>
      <c r="H43" s="2" t="s">
        <v>248</v>
      </c>
      <c r="I43" s="15">
        <f t="shared" si="1"/>
        <v>2</v>
      </c>
      <c r="J43" s="152"/>
      <c r="K43" s="20"/>
      <c r="L43" s="16"/>
    </row>
    <row r="44" spans="5:17">
      <c r="E44" s="2" t="s">
        <v>47</v>
      </c>
      <c r="F44" s="1">
        <f>COUNTIF($O$7:$O$31,"勝ち")</f>
        <v>4</v>
      </c>
      <c r="H44" s="2"/>
      <c r="I44" s="15"/>
      <c r="J44" s="152"/>
      <c r="K44" s="20"/>
      <c r="L44" s="16"/>
    </row>
    <row r="45" spans="5:17">
      <c r="E45" s="2" t="s">
        <v>48</v>
      </c>
      <c r="F45" s="1">
        <f>COUNTIF($O$7:$O$31,"負け")</f>
        <v>3</v>
      </c>
      <c r="H45" s="2"/>
      <c r="I45" s="15"/>
      <c r="J45" s="152"/>
      <c r="K45" s="20"/>
      <c r="L45" s="16"/>
    </row>
    <row r="46" spans="5:17">
      <c r="E46" s="2" t="s">
        <v>49</v>
      </c>
      <c r="F46" s="1"/>
      <c r="H46" s="2"/>
      <c r="I46" s="15"/>
      <c r="J46" s="152"/>
      <c r="K46" s="20"/>
      <c r="L46" s="16"/>
    </row>
    <row r="47" spans="5:17">
      <c r="E47" s="8" t="s">
        <v>50</v>
      </c>
      <c r="F47" s="9"/>
      <c r="H47" s="2"/>
      <c r="I47" s="15"/>
      <c r="J47" s="152"/>
      <c r="K47" s="20"/>
      <c r="L47" s="16"/>
    </row>
    <row r="48" spans="5:17">
      <c r="E48" s="2" t="s">
        <v>51</v>
      </c>
      <c r="F48" s="1"/>
      <c r="H48" s="2"/>
      <c r="I48" s="15"/>
      <c r="J48" s="152"/>
      <c r="K48" s="20"/>
      <c r="L48" s="16"/>
    </row>
    <row r="49" spans="5:13">
      <c r="E49" s="2" t="s">
        <v>52</v>
      </c>
      <c r="F49" s="4"/>
      <c r="H49" s="2"/>
      <c r="I49" s="15"/>
      <c r="J49" s="152"/>
      <c r="K49" s="20"/>
      <c r="L49" s="16"/>
    </row>
    <row r="50" spans="5:13">
      <c r="E50" s="2" t="s">
        <v>53</v>
      </c>
      <c r="F50" s="1"/>
      <c r="H50" s="5"/>
      <c r="I50" s="13"/>
      <c r="J50" s="151"/>
      <c r="K50" s="19"/>
      <c r="L50" s="14"/>
    </row>
    <row r="51" spans="5:13">
      <c r="E51" s="2" t="s">
        <v>15</v>
      </c>
      <c r="F51" s="11"/>
      <c r="H51" s="2"/>
      <c r="I51" s="15"/>
      <c r="J51" s="152"/>
      <c r="K51" s="20"/>
      <c r="L51" s="16"/>
    </row>
    <row r="52" spans="5:13">
      <c r="E52" s="2" t="s">
        <v>16</v>
      </c>
      <c r="F52" s="11"/>
      <c r="H52" s="2"/>
      <c r="I52" s="15"/>
      <c r="J52" s="152"/>
      <c r="K52" s="20"/>
      <c r="L52" s="16"/>
    </row>
    <row r="53" spans="5:13">
      <c r="E53" s="2" t="s">
        <v>54</v>
      </c>
      <c r="F53" s="1"/>
      <c r="H53" s="2"/>
      <c r="I53" s="15"/>
      <c r="J53" s="152"/>
      <c r="K53" s="20"/>
      <c r="L53" s="16"/>
    </row>
    <row r="54" spans="5:13">
      <c r="E54" s="2" t="s">
        <v>55</v>
      </c>
      <c r="F54" s="1"/>
      <c r="H54" s="2"/>
      <c r="I54" s="15"/>
      <c r="J54" s="152"/>
      <c r="K54" s="20"/>
      <c r="L54" s="16"/>
    </row>
    <row r="55" spans="5:13">
      <c r="E55" s="2" t="s">
        <v>56</v>
      </c>
      <c r="F55" s="12"/>
      <c r="H55" s="2"/>
      <c r="I55" s="15"/>
      <c r="J55" s="152"/>
      <c r="K55" s="20"/>
      <c r="L55" s="16"/>
    </row>
    <row r="56" spans="5:13" ht="14.25" thickBot="1">
      <c r="E56" s="3" t="s">
        <v>14</v>
      </c>
      <c r="F56" s="7"/>
      <c r="H56" s="2"/>
      <c r="I56" s="15"/>
      <c r="J56" s="152"/>
      <c r="K56" s="20"/>
      <c r="L56" s="16"/>
    </row>
    <row r="57" spans="5:13">
      <c r="H57" s="2"/>
      <c r="I57" s="15"/>
      <c r="J57" s="152"/>
      <c r="K57" s="20"/>
      <c r="L57" s="16"/>
    </row>
    <row r="58" spans="5:13" ht="14.25" thickBot="1">
      <c r="H58" s="3"/>
      <c r="I58" s="17"/>
      <c r="J58" s="153"/>
      <c r="K58" s="21"/>
      <c r="L58" s="18"/>
    </row>
    <row r="59" spans="5:13" ht="14.25" thickBot="1">
      <c r="H59" s="36" t="s">
        <v>38</v>
      </c>
      <c r="I59" s="41">
        <f>SUM(I40:I58)</f>
        <v>9</v>
      </c>
      <c r="J59" s="154"/>
      <c r="K59" s="41">
        <f>SUM(K40:K58)</f>
        <v>0</v>
      </c>
      <c r="L59" s="41">
        <f>SUM(L40:L58)</f>
        <v>0</v>
      </c>
    </row>
    <row r="61" spans="5:13" ht="13.5" customHeight="1" thickBot="1"/>
    <row r="62" spans="5:13" ht="14.25" thickBot="1">
      <c r="H62" s="218" t="s">
        <v>57</v>
      </c>
      <c r="I62" s="219"/>
      <c r="J62" s="150"/>
      <c r="K62" s="26" t="s">
        <v>41</v>
      </c>
      <c r="L62" s="27" t="s">
        <v>42</v>
      </c>
      <c r="M62" s="28" t="s">
        <v>58</v>
      </c>
    </row>
    <row r="63" spans="5:13">
      <c r="H63" s="5" t="s">
        <v>59</v>
      </c>
      <c r="I63" s="13">
        <v>0</v>
      </c>
      <c r="J63" s="151"/>
      <c r="K63" s="19">
        <v>0</v>
      </c>
      <c r="L63" s="23">
        <v>0</v>
      </c>
      <c r="M63" s="24">
        <v>0</v>
      </c>
    </row>
    <row r="64" spans="5:13">
      <c r="H64" s="2" t="s">
        <v>60</v>
      </c>
      <c r="I64" s="15">
        <v>0</v>
      </c>
      <c r="J64" s="155"/>
      <c r="K64" s="15">
        <v>0</v>
      </c>
      <c r="L64" s="20">
        <v>0</v>
      </c>
      <c r="M64" s="25">
        <v>0</v>
      </c>
    </row>
    <row r="65" spans="8:13">
      <c r="H65" s="2" t="s">
        <v>61</v>
      </c>
      <c r="I65" s="15">
        <v>0</v>
      </c>
      <c r="J65" s="155"/>
      <c r="K65" s="15">
        <v>0</v>
      </c>
      <c r="L65" s="20">
        <v>0</v>
      </c>
      <c r="M65" s="25">
        <v>0</v>
      </c>
    </row>
    <row r="66" spans="8:13">
      <c r="H66" s="2" t="s">
        <v>62</v>
      </c>
      <c r="I66" s="15">
        <v>0</v>
      </c>
      <c r="J66" s="155"/>
      <c r="K66" s="15">
        <v>0</v>
      </c>
      <c r="L66" s="20">
        <v>0</v>
      </c>
      <c r="M66" s="25">
        <v>0</v>
      </c>
    </row>
    <row r="67" spans="8:13" ht="14.25" thickBot="1">
      <c r="H67" s="31" t="s">
        <v>63</v>
      </c>
      <c r="I67" s="32">
        <v>0</v>
      </c>
      <c r="J67" s="156"/>
      <c r="K67" s="32">
        <v>0</v>
      </c>
      <c r="L67" s="33">
        <v>0</v>
      </c>
      <c r="M67" s="34">
        <v>0</v>
      </c>
    </row>
    <row r="68" spans="8:13" ht="14.25" thickBot="1">
      <c r="H68" s="30" t="s">
        <v>38</v>
      </c>
      <c r="I68" s="30"/>
      <c r="J68" s="157"/>
      <c r="K68" s="30"/>
      <c r="L68" s="35"/>
      <c r="M68" s="121">
        <f>SUM(M63:M67)</f>
        <v>0</v>
      </c>
    </row>
  </sheetData>
  <mergeCells count="3">
    <mergeCell ref="E39:F39"/>
    <mergeCell ref="H39:I39"/>
    <mergeCell ref="H62:I62"/>
  </mergeCells>
  <phoneticPr fontId="19"/>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21" zoomScaleSheetLayoutView="100" workbookViewId="0">
      <selection activeCell="A126" sqref="A126"/>
    </sheetView>
  </sheetViews>
  <sheetFormatPr defaultColWidth="8.875" defaultRowHeight="13.5"/>
  <sheetData/>
  <phoneticPr fontId="19"/>
  <pageMargins left="0.75" right="0.75" top="1" bottom="1" header="0.51111111111111107" footer="0.51111111111111107"/>
  <pageSetup paperSize="9" firstPageNumber="4294963191"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zoomScaleSheetLayoutView="100" workbookViewId="0"/>
  </sheetViews>
  <sheetFormatPr defaultColWidth="8.875" defaultRowHeight="13.5"/>
  <cols>
    <col min="2" max="2" width="87.125" style="228" customWidth="1"/>
  </cols>
  <sheetData>
    <row r="1" spans="1:9">
      <c r="A1" s="123" t="s">
        <v>64</v>
      </c>
      <c r="B1" s="226"/>
      <c r="C1" s="124"/>
      <c r="D1" s="124"/>
      <c r="E1" s="124"/>
      <c r="F1" s="124"/>
      <c r="G1" s="124"/>
      <c r="H1" s="124"/>
      <c r="I1" s="127"/>
    </row>
    <row r="2" spans="1:9">
      <c r="A2" s="125" t="s">
        <v>65</v>
      </c>
      <c r="B2" s="227"/>
      <c r="C2" s="126"/>
      <c r="D2" s="126"/>
      <c r="E2" s="126"/>
      <c r="F2" s="126"/>
      <c r="G2" s="126"/>
      <c r="H2" s="126"/>
      <c r="I2" s="127"/>
    </row>
    <row r="3" spans="1:9">
      <c r="A3" s="122" t="s">
        <v>241</v>
      </c>
      <c r="D3" s="122"/>
    </row>
    <row r="4" spans="1:9">
      <c r="A4" s="132" t="s">
        <v>242</v>
      </c>
    </row>
    <row r="5" spans="1:9">
      <c r="A5" s="132" t="s">
        <v>243</v>
      </c>
    </row>
    <row r="6" spans="1:9">
      <c r="A6" s="132" t="s">
        <v>244</v>
      </c>
    </row>
    <row r="7" spans="1:9">
      <c r="A7" s="132"/>
    </row>
    <row r="9" spans="1:9">
      <c r="A9" t="s">
        <v>66</v>
      </c>
    </row>
    <row r="10" spans="1:9" ht="81">
      <c r="A10" s="200" t="s">
        <v>195</v>
      </c>
      <c r="B10" s="201" t="s">
        <v>222</v>
      </c>
    </row>
    <row r="11" spans="1:9" ht="54">
      <c r="A11" s="200" t="s">
        <v>196</v>
      </c>
      <c r="B11" s="201" t="s">
        <v>223</v>
      </c>
    </row>
    <row r="12" spans="1:9">
      <c r="A12" s="200" t="s">
        <v>198</v>
      </c>
      <c r="B12" s="201" t="s">
        <v>197</v>
      </c>
    </row>
    <row r="13" spans="1:9">
      <c r="A13" s="200" t="s">
        <v>200</v>
      </c>
      <c r="B13" s="201" t="s">
        <v>199</v>
      </c>
    </row>
    <row r="14" spans="1:9" ht="81">
      <c r="A14" s="200" t="s">
        <v>208</v>
      </c>
      <c r="B14" s="201" t="s">
        <v>249</v>
      </c>
    </row>
    <row r="15" spans="1:9" ht="27">
      <c r="A15" s="200" t="s">
        <v>219</v>
      </c>
      <c r="B15" s="201" t="s">
        <v>221</v>
      </c>
      <c r="C15" t="s">
        <v>220</v>
      </c>
    </row>
    <row r="16" spans="1:9">
      <c r="A16" s="200" t="s">
        <v>225</v>
      </c>
      <c r="B16" s="201" t="s">
        <v>224</v>
      </c>
    </row>
    <row r="17" spans="1:2" ht="27">
      <c r="A17" s="200" t="s">
        <v>226</v>
      </c>
      <c r="B17" s="201" t="s">
        <v>227</v>
      </c>
    </row>
    <row r="18" spans="1:2" ht="27">
      <c r="A18" s="200" t="s">
        <v>196</v>
      </c>
      <c r="B18" s="201" t="s">
        <v>231</v>
      </c>
    </row>
  </sheetData>
  <phoneticPr fontId="19"/>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B6422-3181-4E06-B9BA-C66DB8D27D1E}">
  <dimension ref="A1:Q55"/>
  <sheetViews>
    <sheetView zoomScaleSheetLayoutView="100" workbookViewId="0">
      <pane xSplit="3" ySplit="3" topLeftCell="D4" activePane="bottomRight" state="frozen"/>
      <selection pane="topRight" activeCell="D1" sqref="D1"/>
      <selection pane="bottomLeft" activeCell="A2" sqref="A2"/>
      <selection pane="bottomRight" activeCell="A3" sqref="A3"/>
    </sheetView>
  </sheetViews>
  <sheetFormatPr defaultColWidth="10" defaultRowHeight="13.5" customHeight="1"/>
  <cols>
    <col min="1" max="1" width="4.125" bestFit="1" customWidth="1"/>
    <col min="2" max="2" width="7" style="196" bestFit="1" customWidth="1"/>
    <col min="3" max="3" width="9.375" bestFit="1" customWidth="1"/>
    <col min="4" max="4" width="5.25" bestFit="1" customWidth="1"/>
    <col min="5" max="5" width="8.5" customWidth="1"/>
    <col min="6" max="6" width="13.125" bestFit="1" customWidth="1"/>
    <col min="7" max="7" width="7.125" bestFit="1" customWidth="1"/>
    <col min="8" max="8" width="15.625" bestFit="1" customWidth="1"/>
    <col min="9" max="9" width="13.125" customWidth="1"/>
    <col min="10" max="10" width="11" bestFit="1" customWidth="1"/>
    <col min="11" max="11" width="15.5" bestFit="1" customWidth="1"/>
    <col min="12" max="12" width="9" bestFit="1" customWidth="1"/>
    <col min="13" max="13" width="14.75" bestFit="1" customWidth="1"/>
    <col min="14" max="14" width="5.25" bestFit="1" customWidth="1"/>
    <col min="15" max="16" width="8.25" style="164" bestFit="1" customWidth="1"/>
    <col min="17" max="17" width="8.5" style="129" bestFit="1" customWidth="1"/>
    <col min="18" max="18" width="58.375" bestFit="1" customWidth="1"/>
  </cols>
  <sheetData>
    <row r="1" spans="1:17" ht="13.5" customHeight="1">
      <c r="A1" t="s">
        <v>229</v>
      </c>
    </row>
    <row r="2" spans="1:17" ht="13.5" customHeight="1" thickBot="1">
      <c r="B2" s="196" t="s">
        <v>192</v>
      </c>
      <c r="C2" t="s">
        <v>236</v>
      </c>
    </row>
    <row r="3" spans="1:17" s="233" customFormat="1" ht="14.25" thickBot="1">
      <c r="A3" s="37" t="s">
        <v>67</v>
      </c>
      <c r="B3" s="195" t="s">
        <v>190</v>
      </c>
      <c r="C3" s="37" t="s">
        <v>22</v>
      </c>
      <c r="D3" s="38" t="s">
        <v>23</v>
      </c>
      <c r="E3" s="38" t="s">
        <v>73</v>
      </c>
      <c r="F3" s="38" t="s">
        <v>24</v>
      </c>
      <c r="G3" s="38" t="s">
        <v>25</v>
      </c>
      <c r="H3" s="38" t="s">
        <v>26</v>
      </c>
      <c r="I3" s="38" t="s">
        <v>27</v>
      </c>
      <c r="J3" s="38" t="s">
        <v>28</v>
      </c>
      <c r="K3" s="38" t="s">
        <v>29</v>
      </c>
      <c r="L3" s="38" t="s">
        <v>30</v>
      </c>
      <c r="M3" s="38" t="s">
        <v>31</v>
      </c>
      <c r="N3" s="38" t="s">
        <v>32</v>
      </c>
      <c r="O3" s="162" t="s">
        <v>33</v>
      </c>
      <c r="P3" s="163" t="s">
        <v>34</v>
      </c>
      <c r="Q3" s="128" t="s">
        <v>35</v>
      </c>
    </row>
    <row r="4" spans="1:17">
      <c r="A4">
        <v>1</v>
      </c>
      <c r="B4" s="196" t="s">
        <v>192</v>
      </c>
      <c r="C4" t="s">
        <v>118</v>
      </c>
      <c r="D4" t="s">
        <v>129</v>
      </c>
      <c r="E4">
        <v>0.98</v>
      </c>
      <c r="F4" s="144" t="s">
        <v>112</v>
      </c>
      <c r="G4" t="s">
        <v>120</v>
      </c>
      <c r="H4" t="s">
        <v>230</v>
      </c>
      <c r="I4">
        <v>108.943</v>
      </c>
      <c r="J4" t="s">
        <v>120</v>
      </c>
      <c r="O4" s="165"/>
      <c r="P4" s="165"/>
    </row>
    <row r="5" spans="1:17">
      <c r="A5">
        <v>2</v>
      </c>
      <c r="O5" s="165"/>
      <c r="P5" s="165"/>
    </row>
    <row r="6" spans="1:17">
      <c r="A6">
        <v>3</v>
      </c>
      <c r="O6" s="165"/>
      <c r="P6" s="165"/>
    </row>
    <row r="7" spans="1:17">
      <c r="A7">
        <v>4</v>
      </c>
      <c r="O7" s="165"/>
      <c r="P7" s="165"/>
    </row>
    <row r="8" spans="1:17">
      <c r="A8">
        <v>5</v>
      </c>
      <c r="O8" s="165"/>
      <c r="P8" s="165"/>
    </row>
    <row r="9" spans="1:17">
      <c r="A9">
        <v>6</v>
      </c>
      <c r="O9" s="165"/>
      <c r="P9" s="165"/>
    </row>
    <row r="10" spans="1:17">
      <c r="A10">
        <v>7</v>
      </c>
      <c r="O10" s="165"/>
      <c r="P10" s="165"/>
    </row>
    <row r="11" spans="1:17">
      <c r="A11">
        <v>8</v>
      </c>
      <c r="O11" s="165"/>
      <c r="P11" s="165"/>
    </row>
    <row r="12" spans="1:17">
      <c r="A12">
        <v>9</v>
      </c>
      <c r="O12" s="165"/>
      <c r="P12" s="165"/>
    </row>
    <row r="13" spans="1:17">
      <c r="A13">
        <v>10</v>
      </c>
      <c r="O13" s="165"/>
      <c r="P13" s="165"/>
    </row>
    <row r="14" spans="1:17">
      <c r="A14">
        <v>11</v>
      </c>
      <c r="O14" s="165"/>
      <c r="P14" s="165"/>
    </row>
    <row r="15" spans="1:17">
      <c r="A15">
        <v>12</v>
      </c>
      <c r="O15" s="165"/>
      <c r="P15" s="165"/>
    </row>
    <row r="16" spans="1:17">
      <c r="A16">
        <v>13</v>
      </c>
      <c r="O16" s="165"/>
      <c r="P16" s="165"/>
    </row>
    <row r="17" spans="1:17">
      <c r="A17">
        <v>14</v>
      </c>
      <c r="O17" s="165"/>
      <c r="P17" s="165"/>
    </row>
    <row r="18" spans="1:17" ht="14.25" thickBot="1">
      <c r="A18" s="230">
        <v>15</v>
      </c>
      <c r="B18" s="197"/>
      <c r="C18" s="39"/>
      <c r="D18" s="39"/>
      <c r="E18" s="39"/>
      <c r="F18" s="39"/>
      <c r="G18" s="39"/>
      <c r="H18" s="39"/>
      <c r="I18" s="39"/>
      <c r="J18" s="39"/>
      <c r="K18" s="39"/>
      <c r="L18" s="39"/>
      <c r="M18" s="39"/>
      <c r="N18" s="39"/>
      <c r="O18" s="166"/>
      <c r="P18" s="166"/>
      <c r="Q18" s="130"/>
    </row>
    <row r="19" spans="1:17" ht="14.25" thickTop="1">
      <c r="N19" s="40" t="s">
        <v>38</v>
      </c>
      <c r="O19" s="165">
        <f>SUM(O4:O18)</f>
        <v>0</v>
      </c>
      <c r="P19" s="165">
        <f>SUM(P4:P18)</f>
        <v>0</v>
      </c>
      <c r="Q19" s="131">
        <f>SUM(Q4:Q18)</f>
        <v>0</v>
      </c>
    </row>
    <row r="20" spans="1:17">
      <c r="O20" s="165"/>
      <c r="P20" s="165"/>
    </row>
    <row r="21" spans="1:17">
      <c r="O21" s="165"/>
      <c r="P21" s="165"/>
    </row>
    <row r="23" spans="1:17">
      <c r="N23" s="10"/>
      <c r="O23" s="167"/>
      <c r="P23" s="167"/>
    </row>
    <row r="25" spans="1:17" ht="13.5" customHeight="1" thickBot="1"/>
    <row r="26" spans="1:17" ht="14.25" thickBot="1">
      <c r="E26" s="216" t="s">
        <v>39</v>
      </c>
      <c r="F26" s="217"/>
      <c r="H26" s="218" t="s">
        <v>40</v>
      </c>
      <c r="I26" s="219"/>
      <c r="J26" s="205" t="s">
        <v>41</v>
      </c>
      <c r="K26" s="29" t="s">
        <v>42</v>
      </c>
    </row>
    <row r="27" spans="1:17">
      <c r="E27" s="5" t="s">
        <v>43</v>
      </c>
      <c r="F27" s="6"/>
      <c r="H27" s="5"/>
      <c r="I27" s="13"/>
      <c r="J27" s="19"/>
      <c r="K27" s="22"/>
    </row>
    <row r="28" spans="1:17">
      <c r="E28" s="2" t="s">
        <v>44</v>
      </c>
      <c r="F28" s="1"/>
      <c r="H28" s="2"/>
      <c r="I28" s="15"/>
      <c r="J28" s="20"/>
      <c r="K28" s="16"/>
    </row>
    <row r="29" spans="1:17">
      <c r="E29" s="2" t="s">
        <v>45</v>
      </c>
      <c r="F29" s="1"/>
      <c r="H29" s="2"/>
      <c r="I29" s="15"/>
      <c r="J29" s="20"/>
      <c r="K29" s="16"/>
    </row>
    <row r="30" spans="1:17">
      <c r="E30" s="2" t="s">
        <v>46</v>
      </c>
      <c r="F30" s="1"/>
      <c r="H30" s="2"/>
      <c r="I30" s="15"/>
      <c r="J30" s="20"/>
      <c r="K30" s="16"/>
    </row>
    <row r="31" spans="1:17">
      <c r="E31" s="2" t="s">
        <v>47</v>
      </c>
      <c r="F31" s="1"/>
      <c r="H31" s="2"/>
      <c r="I31" s="15"/>
      <c r="J31" s="20"/>
      <c r="K31" s="16"/>
    </row>
    <row r="32" spans="1:17">
      <c r="E32" s="2" t="s">
        <v>48</v>
      </c>
      <c r="F32" s="4"/>
      <c r="H32" s="2"/>
      <c r="I32" s="15"/>
      <c r="J32" s="20"/>
      <c r="K32" s="16"/>
    </row>
    <row r="33" spans="5:11">
      <c r="E33" s="2" t="s">
        <v>49</v>
      </c>
      <c r="F33" s="1"/>
      <c r="H33" s="2"/>
      <c r="I33" s="15"/>
      <c r="J33" s="20"/>
      <c r="K33" s="16"/>
    </row>
    <row r="34" spans="5:11">
      <c r="E34" s="8" t="s">
        <v>50</v>
      </c>
      <c r="F34" s="9"/>
      <c r="H34" s="2"/>
      <c r="I34" s="15"/>
      <c r="J34" s="20"/>
      <c r="K34" s="16"/>
    </row>
    <row r="35" spans="5:11">
      <c r="E35" s="2" t="s">
        <v>51</v>
      </c>
      <c r="F35" s="1"/>
      <c r="H35" s="2"/>
      <c r="I35" s="15"/>
      <c r="J35" s="20"/>
      <c r="K35" s="16"/>
    </row>
    <row r="36" spans="5:11">
      <c r="E36" s="2" t="s">
        <v>52</v>
      </c>
      <c r="F36" s="4"/>
      <c r="H36" s="2"/>
      <c r="I36" s="15"/>
      <c r="J36" s="20"/>
      <c r="K36" s="16"/>
    </row>
    <row r="37" spans="5:11">
      <c r="E37" s="2" t="s">
        <v>53</v>
      </c>
      <c r="F37" s="1"/>
      <c r="H37" s="5"/>
      <c r="I37" s="13"/>
      <c r="J37" s="19"/>
      <c r="K37" s="14"/>
    </row>
    <row r="38" spans="5:11">
      <c r="E38" s="2" t="s">
        <v>15</v>
      </c>
      <c r="F38" s="11"/>
      <c r="H38" s="2"/>
      <c r="I38" s="15"/>
      <c r="J38" s="20"/>
      <c r="K38" s="16"/>
    </row>
    <row r="39" spans="5:11">
      <c r="E39" s="2" t="s">
        <v>16</v>
      </c>
      <c r="F39" s="11"/>
      <c r="H39" s="2"/>
      <c r="I39" s="15"/>
      <c r="J39" s="20"/>
      <c r="K39" s="16"/>
    </row>
    <row r="40" spans="5:11">
      <c r="E40" s="2" t="s">
        <v>54</v>
      </c>
      <c r="F40" s="1"/>
      <c r="H40" s="2"/>
      <c r="I40" s="15"/>
      <c r="J40" s="20"/>
      <c r="K40" s="16"/>
    </row>
    <row r="41" spans="5:11">
      <c r="E41" s="2" t="s">
        <v>55</v>
      </c>
      <c r="F41" s="1"/>
      <c r="H41" s="2"/>
      <c r="I41" s="15"/>
      <c r="J41" s="20"/>
      <c r="K41" s="16"/>
    </row>
    <row r="42" spans="5:11">
      <c r="E42" s="2" t="s">
        <v>56</v>
      </c>
      <c r="F42" s="12"/>
      <c r="H42" s="2"/>
      <c r="I42" s="15"/>
      <c r="J42" s="20"/>
      <c r="K42" s="16"/>
    </row>
    <row r="43" spans="5:11" ht="14.25" thickBot="1">
      <c r="E43" s="3" t="s">
        <v>14</v>
      </c>
      <c r="F43" s="7"/>
      <c r="H43" s="2"/>
      <c r="I43" s="15"/>
      <c r="J43" s="20"/>
      <c r="K43" s="16"/>
    </row>
    <row r="44" spans="5:11">
      <c r="H44" s="2"/>
      <c r="I44" s="15"/>
      <c r="J44" s="20"/>
      <c r="K44" s="16"/>
    </row>
    <row r="45" spans="5:11" ht="14.25" thickBot="1">
      <c r="H45" s="3"/>
      <c r="I45" s="17"/>
      <c r="J45" s="21"/>
      <c r="K45" s="18"/>
    </row>
    <row r="46" spans="5:11" ht="14.25" thickBot="1">
      <c r="H46" s="36" t="s">
        <v>38</v>
      </c>
      <c r="I46" s="41">
        <f>SUM(I27:I45)</f>
        <v>0</v>
      </c>
      <c r="J46" s="41">
        <f>SUM(J27:J45)</f>
        <v>0</v>
      </c>
      <c r="K46" s="41">
        <f>SUM(K27:K45)</f>
        <v>0</v>
      </c>
    </row>
    <row r="48" spans="5:11" ht="13.5" customHeight="1" thickBot="1"/>
    <row r="49" spans="8:12" ht="14.25" thickBot="1">
      <c r="H49" s="218" t="s">
        <v>57</v>
      </c>
      <c r="I49" s="219"/>
      <c r="J49" s="205" t="s">
        <v>41</v>
      </c>
      <c r="K49" s="27" t="s">
        <v>42</v>
      </c>
      <c r="L49" s="28" t="s">
        <v>58</v>
      </c>
    </row>
    <row r="50" spans="8:12">
      <c r="H50" s="5" t="s">
        <v>59</v>
      </c>
      <c r="I50" s="13">
        <v>0</v>
      </c>
      <c r="J50" s="19">
        <v>0</v>
      </c>
      <c r="K50" s="23">
        <v>0</v>
      </c>
      <c r="L50" s="24">
        <v>0</v>
      </c>
    </row>
    <row r="51" spans="8:12">
      <c r="H51" s="2" t="s">
        <v>60</v>
      </c>
      <c r="I51" s="15">
        <v>0</v>
      </c>
      <c r="J51" s="15">
        <v>0</v>
      </c>
      <c r="K51" s="20">
        <v>0</v>
      </c>
      <c r="L51" s="25">
        <v>0</v>
      </c>
    </row>
    <row r="52" spans="8:12">
      <c r="H52" s="2" t="s">
        <v>61</v>
      </c>
      <c r="I52" s="15">
        <v>0</v>
      </c>
      <c r="J52" s="15">
        <v>0</v>
      </c>
      <c r="K52" s="20">
        <v>0</v>
      </c>
      <c r="L52" s="25">
        <v>0</v>
      </c>
    </row>
    <row r="53" spans="8:12">
      <c r="H53" s="2" t="s">
        <v>62</v>
      </c>
      <c r="I53" s="15">
        <v>0</v>
      </c>
      <c r="J53" s="15">
        <v>0</v>
      </c>
      <c r="K53" s="20">
        <v>0</v>
      </c>
      <c r="L53" s="25">
        <v>0</v>
      </c>
    </row>
    <row r="54" spans="8:12" ht="14.25" thickBot="1">
      <c r="H54" s="31" t="s">
        <v>63</v>
      </c>
      <c r="I54" s="32">
        <v>0</v>
      </c>
      <c r="J54" s="32">
        <v>0</v>
      </c>
      <c r="K54" s="33">
        <v>0</v>
      </c>
      <c r="L54" s="34">
        <v>0</v>
      </c>
    </row>
    <row r="55" spans="8:12" ht="14.25" thickBot="1">
      <c r="H55" s="30" t="s">
        <v>38</v>
      </c>
      <c r="I55" s="30"/>
      <c r="J55" s="30"/>
      <c r="K55" s="35"/>
      <c r="L55" s="121">
        <f>SUM(L50:L54)</f>
        <v>0</v>
      </c>
    </row>
  </sheetData>
  <mergeCells count="3">
    <mergeCell ref="E26:F26"/>
    <mergeCell ref="H26:I26"/>
    <mergeCell ref="H49:I49"/>
  </mergeCells>
  <phoneticPr fontId="19"/>
  <pageMargins left="0.69861111111111107" right="0.69861111111111107" top="0.75" bottom="0.75" header="0.3" footer="0.3"/>
  <pageSetup paperSize="9" firstPageNumber="4294963191"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778FD-4A9B-4FAA-B6C5-E167C8D3D5BF}">
  <dimension ref="A1"/>
  <sheetViews>
    <sheetView zoomScaleSheetLayoutView="100" workbookViewId="0"/>
  </sheetViews>
  <sheetFormatPr defaultColWidth="8.875" defaultRowHeight="13.5"/>
  <sheetData/>
  <phoneticPr fontId="19"/>
  <pageMargins left="0.75" right="0.75" top="1" bottom="1" header="0.51111111111111107" footer="0.51111111111111107"/>
  <pageSetup paperSize="9" firstPageNumber="4294963191"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F223D-6312-4307-9D69-76520D192EEC}">
  <dimension ref="A1:I7"/>
  <sheetViews>
    <sheetView zoomScaleSheetLayoutView="100" workbookViewId="0">
      <selection activeCell="B12" sqref="B12"/>
    </sheetView>
  </sheetViews>
  <sheetFormatPr defaultColWidth="8.875" defaultRowHeight="13.5"/>
  <sheetData>
    <row r="1" spans="1:9">
      <c r="A1" s="123" t="s">
        <v>64</v>
      </c>
      <c r="B1" s="124"/>
      <c r="C1" s="124"/>
      <c r="D1" s="124"/>
      <c r="E1" s="124"/>
      <c r="F1" s="124"/>
      <c r="G1" s="124"/>
      <c r="H1" s="124"/>
      <c r="I1" s="122"/>
    </row>
    <row r="2" spans="1:9" ht="14.25" thickBot="1">
      <c r="A2" s="125" t="s">
        <v>65</v>
      </c>
      <c r="B2" s="126"/>
      <c r="C2" s="126"/>
      <c r="D2" s="126"/>
      <c r="E2" s="126"/>
      <c r="F2" s="126"/>
      <c r="G2" s="126"/>
      <c r="H2" s="126"/>
      <c r="I2" s="122"/>
    </row>
    <row r="3" spans="1:9" ht="14.25" thickTop="1">
      <c r="A3" s="122"/>
      <c r="D3" s="122"/>
    </row>
    <row r="7" spans="1:9">
      <c r="A7" t="s">
        <v>66</v>
      </c>
    </row>
  </sheetData>
  <phoneticPr fontId="19"/>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2055D-CC1B-4EF4-88E3-6440569214D3}">
  <dimension ref="A1:G47"/>
  <sheetViews>
    <sheetView workbookViewId="0">
      <pane ySplit="1" topLeftCell="A5" activePane="bottomLeft" state="frozen"/>
      <selection pane="bottomLeft" activeCell="A2" sqref="A2"/>
    </sheetView>
  </sheetViews>
  <sheetFormatPr defaultRowHeight="13.5"/>
  <cols>
    <col min="1" max="1" width="47" style="171" customWidth="1"/>
    <col min="2" max="2" width="28.625" style="171" customWidth="1"/>
    <col min="3" max="3" width="50" style="171" customWidth="1"/>
    <col min="4" max="5" width="9" style="133"/>
    <col min="6" max="6" width="15.875" style="133" bestFit="1" customWidth="1"/>
    <col min="7" max="7" width="11.125" style="134" bestFit="1" customWidth="1"/>
    <col min="8" max="16384" width="9" style="133"/>
  </cols>
  <sheetData>
    <row r="1" spans="1:7" s="175" customFormat="1" ht="17.25">
      <c r="A1" s="174" t="s">
        <v>149</v>
      </c>
      <c r="B1" s="174" t="s">
        <v>164</v>
      </c>
      <c r="C1" s="174" t="s">
        <v>150</v>
      </c>
      <c r="G1" s="176"/>
    </row>
    <row r="2" spans="1:7">
      <c r="A2" s="133"/>
    </row>
    <row r="3" spans="1:7" s="178" customFormat="1" ht="27">
      <c r="A3" s="177" t="s">
        <v>89</v>
      </c>
      <c r="B3" s="177"/>
      <c r="C3" s="177"/>
      <c r="G3" s="179"/>
    </row>
    <row r="5" spans="1:7" ht="27">
      <c r="A5" s="177" t="s">
        <v>88</v>
      </c>
    </row>
    <row r="6" spans="1:7" ht="27">
      <c r="A6" s="171" t="s">
        <v>87</v>
      </c>
      <c r="B6" s="182" t="s">
        <v>160</v>
      </c>
      <c r="C6" s="182" t="s">
        <v>159</v>
      </c>
    </row>
    <row r="8" spans="1:7" ht="14.25">
      <c r="A8" s="171" t="s">
        <v>86</v>
      </c>
      <c r="B8" s="133"/>
      <c r="C8" s="172" t="s">
        <v>147</v>
      </c>
      <c r="D8" s="135"/>
      <c r="E8" s="135"/>
    </row>
    <row r="9" spans="1:7">
      <c r="A9" s="171" t="s">
        <v>85</v>
      </c>
      <c r="B9" s="182" t="s">
        <v>151</v>
      </c>
      <c r="C9" s="182" t="s">
        <v>165</v>
      </c>
    </row>
    <row r="11" spans="1:7" ht="14.25">
      <c r="A11" s="171" t="s">
        <v>84</v>
      </c>
      <c r="B11" s="133"/>
      <c r="C11" s="172" t="s">
        <v>148</v>
      </c>
    </row>
    <row r="12" spans="1:7" ht="40.5">
      <c r="A12" s="182" t="s">
        <v>166</v>
      </c>
      <c r="B12" s="182" t="s">
        <v>152</v>
      </c>
      <c r="C12" s="182" t="s">
        <v>167</v>
      </c>
    </row>
    <row r="14" spans="1:7">
      <c r="A14" s="171" t="s">
        <v>83</v>
      </c>
      <c r="B14" s="183"/>
      <c r="C14" s="183"/>
    </row>
    <row r="15" spans="1:7" ht="27">
      <c r="A15" s="171" t="s">
        <v>82</v>
      </c>
      <c r="B15" s="183"/>
      <c r="C15" s="183"/>
    </row>
    <row r="16" spans="1:7">
      <c r="A16" s="171" t="s">
        <v>81</v>
      </c>
      <c r="B16" s="183"/>
      <c r="C16" s="183"/>
    </row>
    <row r="18" spans="1:7" ht="14.25">
      <c r="A18" s="171" t="s">
        <v>80</v>
      </c>
      <c r="C18" s="172" t="s">
        <v>79</v>
      </c>
    </row>
    <row r="19" spans="1:7" ht="28.5">
      <c r="A19" s="171" t="s">
        <v>78</v>
      </c>
      <c r="B19" s="182" t="s">
        <v>169</v>
      </c>
      <c r="C19" s="173" t="s">
        <v>168</v>
      </c>
    </row>
    <row r="20" spans="1:7">
      <c r="B20" s="133"/>
      <c r="C20" s="133"/>
    </row>
    <row r="21" spans="1:7" ht="14.25">
      <c r="A21" s="171" t="s">
        <v>77</v>
      </c>
      <c r="C21" s="173"/>
    </row>
    <row r="22" spans="1:7" ht="40.5">
      <c r="A22" s="171" t="s">
        <v>76</v>
      </c>
      <c r="B22" s="182" t="s">
        <v>170</v>
      </c>
      <c r="C22" s="182" t="s">
        <v>171</v>
      </c>
    </row>
    <row r="25" spans="1:7" s="178" customFormat="1" ht="27">
      <c r="A25" s="177" t="s">
        <v>153</v>
      </c>
      <c r="B25" s="177"/>
      <c r="C25" s="177"/>
      <c r="G25" s="179"/>
    </row>
    <row r="26" spans="1:7" s="178" customFormat="1" ht="108">
      <c r="A26" s="180" t="s">
        <v>154</v>
      </c>
      <c r="B26" s="177"/>
      <c r="C26" s="180" t="s">
        <v>156</v>
      </c>
      <c r="G26" s="179"/>
    </row>
    <row r="27" spans="1:7">
      <c r="A27" s="171" t="s">
        <v>140</v>
      </c>
    </row>
    <row r="28" spans="1:7" ht="14.25">
      <c r="A28" s="182" t="s">
        <v>173</v>
      </c>
      <c r="B28" s="182" t="s">
        <v>151</v>
      </c>
      <c r="C28" s="172" t="s">
        <v>147</v>
      </c>
    </row>
    <row r="29" spans="1:7">
      <c r="A29" s="182" t="s">
        <v>174</v>
      </c>
      <c r="C29" s="182" t="s">
        <v>165</v>
      </c>
    </row>
    <row r="30" spans="1:7">
      <c r="C30" s="182"/>
    </row>
    <row r="31" spans="1:7" ht="27">
      <c r="A31" s="182" t="s">
        <v>175</v>
      </c>
      <c r="B31" s="182" t="s">
        <v>152</v>
      </c>
      <c r="C31" s="172" t="s">
        <v>148</v>
      </c>
    </row>
    <row r="32" spans="1:7" ht="40.5">
      <c r="A32" s="182" t="s">
        <v>176</v>
      </c>
      <c r="C32" s="182" t="s">
        <v>172</v>
      </c>
    </row>
    <row r="33" spans="1:3">
      <c r="C33" s="182"/>
    </row>
    <row r="34" spans="1:3" ht="67.5">
      <c r="A34" s="182" t="s">
        <v>161</v>
      </c>
      <c r="B34" s="182" t="s">
        <v>162</v>
      </c>
    </row>
    <row r="35" spans="1:3">
      <c r="A35" s="171" t="s">
        <v>140</v>
      </c>
    </row>
    <row r="36" spans="1:3" ht="40.5">
      <c r="A36" s="171" t="s">
        <v>141</v>
      </c>
    </row>
    <row r="37" spans="1:3">
      <c r="A37" s="171" t="s">
        <v>140</v>
      </c>
    </row>
    <row r="38" spans="1:3" ht="40.5">
      <c r="A38" s="171" t="s">
        <v>142</v>
      </c>
      <c r="C38" s="181" t="s">
        <v>155</v>
      </c>
    </row>
    <row r="39" spans="1:3" ht="54">
      <c r="A39" s="182" t="s">
        <v>158</v>
      </c>
      <c r="B39" s="182" t="s">
        <v>163</v>
      </c>
      <c r="C39" s="182" t="s">
        <v>157</v>
      </c>
    </row>
    <row r="40" spans="1:3" ht="40.5">
      <c r="A40" s="171" t="s">
        <v>143</v>
      </c>
    </row>
    <row r="41" spans="1:3" ht="40.5">
      <c r="A41" s="171" t="s">
        <v>144</v>
      </c>
    </row>
    <row r="42" spans="1:3">
      <c r="A42" s="171" t="s">
        <v>140</v>
      </c>
    </row>
    <row r="43" spans="1:3">
      <c r="A43" s="171" t="s">
        <v>140</v>
      </c>
    </row>
    <row r="44" spans="1:3" ht="27">
      <c r="A44" s="171" t="s">
        <v>145</v>
      </c>
    </row>
    <row r="45" spans="1:3">
      <c r="A45" s="171" t="s">
        <v>140</v>
      </c>
    </row>
    <row r="46" spans="1:3">
      <c r="A46" s="171" t="s">
        <v>140</v>
      </c>
    </row>
    <row r="47" spans="1:3">
      <c r="A47" s="171" t="s">
        <v>146</v>
      </c>
    </row>
  </sheetData>
  <phoneticPr fontId="1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6B214-7985-4A7C-BB7F-CA89BA554266}">
  <dimension ref="A1:K26"/>
  <sheetViews>
    <sheetView topLeftCell="A13" zoomScale="115" zoomScaleNormal="115" workbookViewId="0">
      <selection activeCell="B12" sqref="B12"/>
    </sheetView>
  </sheetViews>
  <sheetFormatPr defaultRowHeight="13.5"/>
  <cols>
    <col min="1" max="1" width="30.125" style="136" bestFit="1" customWidth="1"/>
    <col min="2" max="2" width="11.125" style="136" bestFit="1" customWidth="1"/>
    <col min="3" max="3" width="8" style="136" bestFit="1" customWidth="1"/>
    <col min="4" max="4" width="11" style="136" customWidth="1"/>
    <col min="5" max="5" width="8" style="136" bestFit="1" customWidth="1"/>
    <col min="6" max="6" width="9" style="136"/>
    <col min="7" max="7" width="30.125" style="136" bestFit="1" customWidth="1"/>
    <col min="8" max="8" width="11.125" style="136" bestFit="1" customWidth="1"/>
    <col min="9" max="9" width="8" style="136" bestFit="1" customWidth="1"/>
    <col min="10" max="10" width="11" style="136" customWidth="1"/>
    <col min="11" max="11" width="8" style="136" bestFit="1" customWidth="1"/>
    <col min="12" max="16384" width="9" style="136"/>
  </cols>
  <sheetData>
    <row r="1" spans="1:11" ht="17.25">
      <c r="A1" s="184" t="s">
        <v>180</v>
      </c>
      <c r="G1" s="184" t="s">
        <v>188</v>
      </c>
    </row>
    <row r="2" spans="1:11">
      <c r="A2" s="170" t="s">
        <v>138</v>
      </c>
      <c r="G2" s="170" t="s">
        <v>138</v>
      </c>
    </row>
    <row r="3" spans="1:11">
      <c r="A3" s="170" t="s">
        <v>139</v>
      </c>
      <c r="B3" s="142"/>
      <c r="D3" s="145"/>
      <c r="G3" s="170" t="s">
        <v>139</v>
      </c>
      <c r="H3" s="142"/>
      <c r="J3" s="145"/>
    </row>
    <row r="4" spans="1:11">
      <c r="A4" s="170" t="s">
        <v>187</v>
      </c>
      <c r="B4" s="142"/>
      <c r="D4" s="145"/>
      <c r="G4" s="170" t="s">
        <v>189</v>
      </c>
      <c r="H4" s="142"/>
      <c r="J4" s="145"/>
    </row>
    <row r="5" spans="1:11">
      <c r="A5" s="139" t="s">
        <v>104</v>
      </c>
      <c r="B5" s="220" t="s">
        <v>183</v>
      </c>
      <c r="C5" s="221"/>
      <c r="D5" s="220" t="s">
        <v>184</v>
      </c>
      <c r="E5" s="221"/>
      <c r="G5" s="139" t="s">
        <v>104</v>
      </c>
      <c r="H5" s="220" t="s">
        <v>183</v>
      </c>
      <c r="I5" s="221"/>
      <c r="J5" s="220" t="s">
        <v>184</v>
      </c>
      <c r="K5" s="221"/>
    </row>
    <row r="6" spans="1:11">
      <c r="A6" s="139"/>
      <c r="B6" s="220"/>
      <c r="C6" s="223"/>
      <c r="D6" s="220" t="s">
        <v>137</v>
      </c>
      <c r="E6" s="222"/>
      <c r="G6" s="139"/>
      <c r="H6" s="220"/>
      <c r="I6" s="223"/>
      <c r="J6" s="220" t="s">
        <v>137</v>
      </c>
      <c r="K6" s="222"/>
    </row>
    <row r="7" spans="1:11" ht="49.5" customHeight="1">
      <c r="A7" s="139"/>
      <c r="B7" s="224" t="s">
        <v>185</v>
      </c>
      <c r="C7" s="225"/>
      <c r="D7" s="224" t="s">
        <v>186</v>
      </c>
      <c r="E7" s="225"/>
      <c r="G7" s="139"/>
      <c r="H7" s="224" t="s">
        <v>185</v>
      </c>
      <c r="I7" s="225"/>
      <c r="J7" s="224" t="s">
        <v>186</v>
      </c>
      <c r="K7" s="225"/>
    </row>
    <row r="8" spans="1:11">
      <c r="A8" s="193" t="s">
        <v>99</v>
      </c>
      <c r="B8" s="193">
        <v>0.03</v>
      </c>
      <c r="C8" s="193"/>
      <c r="D8" s="193">
        <v>0.03</v>
      </c>
      <c r="E8" s="193"/>
      <c r="G8" s="193" t="s">
        <v>99</v>
      </c>
      <c r="H8" s="193">
        <v>0.03</v>
      </c>
      <c r="I8" s="193"/>
      <c r="J8" s="193">
        <v>0.03</v>
      </c>
      <c r="K8" s="193"/>
    </row>
    <row r="9" spans="1:11">
      <c r="A9" s="139" t="s">
        <v>98</v>
      </c>
      <c r="B9" s="140">
        <f>B10*B17</f>
        <v>10851300</v>
      </c>
      <c r="C9" s="139" t="s">
        <v>90</v>
      </c>
      <c r="D9" s="140">
        <f>D10*D17</f>
        <v>10701800</v>
      </c>
      <c r="E9" s="139" t="s">
        <v>90</v>
      </c>
      <c r="G9" s="139" t="s">
        <v>98</v>
      </c>
      <c r="H9" s="140">
        <f>H10*H17</f>
        <v>10865400</v>
      </c>
      <c r="I9" s="139" t="s">
        <v>90</v>
      </c>
      <c r="J9" s="140">
        <f>J10*J17</f>
        <v>10701800</v>
      </c>
      <c r="K9" s="139" t="s">
        <v>90</v>
      </c>
    </row>
    <row r="10" spans="1:11">
      <c r="A10" s="193" t="s">
        <v>98</v>
      </c>
      <c r="B10" s="194">
        <v>100000</v>
      </c>
      <c r="C10" s="193" t="s">
        <v>97</v>
      </c>
      <c r="D10" s="194">
        <v>100000</v>
      </c>
      <c r="E10" s="193" t="s">
        <v>97</v>
      </c>
      <c r="G10" s="193" t="s">
        <v>98</v>
      </c>
      <c r="H10" s="194">
        <v>100000</v>
      </c>
      <c r="I10" s="193" t="s">
        <v>97</v>
      </c>
      <c r="J10" s="194">
        <v>100000</v>
      </c>
      <c r="K10" s="193" t="s">
        <v>97</v>
      </c>
    </row>
    <row r="11" spans="1:11">
      <c r="A11" s="187" t="s">
        <v>177</v>
      </c>
      <c r="B11" s="138">
        <v>1000000</v>
      </c>
      <c r="C11" s="137" t="s">
        <v>90</v>
      </c>
      <c r="D11" s="138">
        <v>1015131</v>
      </c>
      <c r="E11" s="137" t="s">
        <v>90</v>
      </c>
      <c r="G11" s="187" t="s">
        <v>177</v>
      </c>
      <c r="H11" s="138">
        <v>1052445</v>
      </c>
      <c r="I11" s="137" t="s">
        <v>90</v>
      </c>
      <c r="J11" s="138">
        <v>915000</v>
      </c>
      <c r="K11" s="137" t="s">
        <v>90</v>
      </c>
    </row>
    <row r="12" spans="1:11">
      <c r="A12" s="169" t="s">
        <v>178</v>
      </c>
      <c r="B12" s="140">
        <f>B11*B8</f>
        <v>30000</v>
      </c>
      <c r="C12" s="139" t="s">
        <v>90</v>
      </c>
      <c r="D12" s="140">
        <f>D11*D8</f>
        <v>30453.93</v>
      </c>
      <c r="E12" s="139" t="s">
        <v>90</v>
      </c>
      <c r="G12" s="169" t="s">
        <v>178</v>
      </c>
      <c r="H12" s="140">
        <f>H11*H8</f>
        <v>31573.35</v>
      </c>
      <c r="I12" s="139" t="s">
        <v>90</v>
      </c>
      <c r="J12" s="140">
        <f>J11*J8</f>
        <v>27450</v>
      </c>
      <c r="K12" s="139" t="s">
        <v>90</v>
      </c>
    </row>
    <row r="13" spans="1:11">
      <c r="A13" s="137" t="s">
        <v>95</v>
      </c>
      <c r="B13" s="137">
        <v>30.5</v>
      </c>
      <c r="C13" s="137" t="s">
        <v>96</v>
      </c>
      <c r="D13" s="137">
        <v>99.9</v>
      </c>
      <c r="E13" s="137" t="s">
        <v>96</v>
      </c>
      <c r="G13" s="137" t="s">
        <v>95</v>
      </c>
      <c r="H13" s="137">
        <v>23.8</v>
      </c>
      <c r="I13" s="137" t="s">
        <v>96</v>
      </c>
      <c r="J13" s="137">
        <v>99.9</v>
      </c>
      <c r="K13" s="137" t="s">
        <v>96</v>
      </c>
    </row>
    <row r="14" spans="1:11">
      <c r="A14" s="139" t="s">
        <v>95</v>
      </c>
      <c r="B14" s="139">
        <f>B13*0.01</f>
        <v>0.30499999999999999</v>
      </c>
      <c r="C14" s="139" t="s">
        <v>90</v>
      </c>
      <c r="D14" s="141">
        <f>D13*D17*0.1</f>
        <v>1069.1098200000001</v>
      </c>
      <c r="E14" s="139" t="s">
        <v>90</v>
      </c>
      <c r="G14" s="139" t="s">
        <v>95</v>
      </c>
      <c r="H14" s="139">
        <f>H13*0.01</f>
        <v>0.23800000000000002</v>
      </c>
      <c r="I14" s="139" t="s">
        <v>90</v>
      </c>
      <c r="J14" s="141">
        <f>J13*J17*0.1</f>
        <v>1069.1098200000001</v>
      </c>
      <c r="K14" s="139" t="s">
        <v>90</v>
      </c>
    </row>
    <row r="15" spans="1:11">
      <c r="A15" s="168" t="s">
        <v>130</v>
      </c>
      <c r="B15" s="139">
        <v>50</v>
      </c>
      <c r="C15" s="168" t="s">
        <v>131</v>
      </c>
      <c r="D15" s="139">
        <v>50</v>
      </c>
      <c r="E15" s="168" t="s">
        <v>131</v>
      </c>
      <c r="G15" s="168" t="s">
        <v>130</v>
      </c>
      <c r="H15" s="139">
        <v>50</v>
      </c>
      <c r="I15" s="168" t="s">
        <v>131</v>
      </c>
      <c r="J15" s="139">
        <v>50</v>
      </c>
      <c r="K15" s="168" t="s">
        <v>131</v>
      </c>
    </row>
    <row r="16" spans="1:11">
      <c r="A16" s="168" t="s">
        <v>130</v>
      </c>
      <c r="B16" s="139">
        <v>5</v>
      </c>
      <c r="C16" s="168" t="s">
        <v>132</v>
      </c>
      <c r="D16" s="139">
        <v>5</v>
      </c>
      <c r="E16" s="168" t="s">
        <v>132</v>
      </c>
      <c r="G16" s="168" t="s">
        <v>130</v>
      </c>
      <c r="H16" s="139">
        <v>5</v>
      </c>
      <c r="I16" s="168" t="s">
        <v>132</v>
      </c>
      <c r="J16" s="139">
        <v>5</v>
      </c>
      <c r="K16" s="168" t="s">
        <v>132</v>
      </c>
    </row>
    <row r="17" spans="1:11">
      <c r="A17" s="137" t="s">
        <v>101</v>
      </c>
      <c r="B17" s="137">
        <v>108.51300000000001</v>
      </c>
      <c r="C17" s="137" t="s">
        <v>102</v>
      </c>
      <c r="D17" s="137">
        <v>107.018</v>
      </c>
      <c r="E17" s="188" t="s">
        <v>102</v>
      </c>
      <c r="G17" s="137" t="s">
        <v>101</v>
      </c>
      <c r="H17" s="137">
        <v>108.654</v>
      </c>
      <c r="I17" s="137" t="s">
        <v>102</v>
      </c>
      <c r="J17" s="137">
        <v>107.018</v>
      </c>
      <c r="K17" s="188" t="s">
        <v>102</v>
      </c>
    </row>
    <row r="18" spans="1:11">
      <c r="A18" s="169" t="s">
        <v>179</v>
      </c>
      <c r="B18" s="140">
        <f>B12/B14</f>
        <v>98360.655737704918</v>
      </c>
      <c r="C18" s="139" t="s">
        <v>94</v>
      </c>
      <c r="D18" s="140">
        <f>D12/D14*1000</f>
        <v>28485.315007208515</v>
      </c>
      <c r="E18" s="169" t="s">
        <v>94</v>
      </c>
      <c r="G18" s="169" t="s">
        <v>179</v>
      </c>
      <c r="H18" s="140">
        <f>H12/H14</f>
        <v>132661.1344537815</v>
      </c>
      <c r="I18" s="139" t="s">
        <v>94</v>
      </c>
      <c r="J18" s="140">
        <f>J12/J14*1000</f>
        <v>25675.566238835967</v>
      </c>
      <c r="K18" s="169" t="s">
        <v>94</v>
      </c>
    </row>
    <row r="19" spans="1:11">
      <c r="A19" s="191" t="s">
        <v>181</v>
      </c>
      <c r="B19" s="186">
        <f>B18*B17</f>
        <v>10673409.836065574</v>
      </c>
      <c r="C19" s="185" t="s">
        <v>90</v>
      </c>
      <c r="D19" s="186">
        <f>D18*D17</f>
        <v>3048441.441441441</v>
      </c>
      <c r="E19" s="185" t="s">
        <v>90</v>
      </c>
      <c r="G19" s="191" t="s">
        <v>181</v>
      </c>
      <c r="H19" s="186">
        <f>H18*H17</f>
        <v>14414162.902941175</v>
      </c>
      <c r="I19" s="185" t="s">
        <v>90</v>
      </c>
      <c r="J19" s="186">
        <f>J18*J17</f>
        <v>2747747.7477477477</v>
      </c>
      <c r="K19" s="185" t="s">
        <v>90</v>
      </c>
    </row>
    <row r="20" spans="1:11">
      <c r="A20" s="137" t="s">
        <v>179</v>
      </c>
      <c r="B20" s="189">
        <f>B18/100000</f>
        <v>0.98360655737704916</v>
      </c>
      <c r="C20" s="137" t="s">
        <v>93</v>
      </c>
      <c r="D20" s="189">
        <f>D18/100000</f>
        <v>0.28485315007208517</v>
      </c>
      <c r="E20" s="137" t="s">
        <v>93</v>
      </c>
      <c r="G20" s="137" t="s">
        <v>179</v>
      </c>
      <c r="H20" s="189">
        <f>H18/100000</f>
        <v>1.3266113445378149</v>
      </c>
      <c r="I20" s="137" t="s">
        <v>93</v>
      </c>
      <c r="J20" s="189">
        <f>J18/100000</f>
        <v>0.25675566238835967</v>
      </c>
      <c r="K20" s="137" t="s">
        <v>93</v>
      </c>
    </row>
    <row r="21" spans="1:11">
      <c r="A21" s="193" t="s">
        <v>92</v>
      </c>
      <c r="B21" s="194">
        <v>25</v>
      </c>
      <c r="C21" s="193" t="s">
        <v>91</v>
      </c>
      <c r="D21" s="194">
        <v>25</v>
      </c>
      <c r="E21" s="193" t="s">
        <v>91</v>
      </c>
      <c r="G21" s="193" t="s">
        <v>92</v>
      </c>
      <c r="H21" s="194">
        <v>888</v>
      </c>
      <c r="I21" s="193" t="s">
        <v>91</v>
      </c>
      <c r="J21" s="194">
        <v>888</v>
      </c>
      <c r="K21" s="193" t="s">
        <v>91</v>
      </c>
    </row>
    <row r="22" spans="1:11">
      <c r="A22" s="188" t="s">
        <v>117</v>
      </c>
      <c r="B22" s="138">
        <v>1000000</v>
      </c>
      <c r="C22" s="137" t="s">
        <v>90</v>
      </c>
      <c r="D22" s="138">
        <v>968980</v>
      </c>
      <c r="E22" s="137" t="s">
        <v>90</v>
      </c>
      <c r="G22" s="146" t="s">
        <v>117</v>
      </c>
      <c r="H22" s="140">
        <v>835699</v>
      </c>
      <c r="I22" s="139" t="s">
        <v>90</v>
      </c>
      <c r="J22" s="140">
        <v>968980</v>
      </c>
      <c r="K22" s="139" t="s">
        <v>90</v>
      </c>
    </row>
    <row r="23" spans="1:11">
      <c r="A23" s="169" t="s">
        <v>100</v>
      </c>
      <c r="B23" s="140">
        <f>B19/25</f>
        <v>426936.39344262297</v>
      </c>
      <c r="C23" s="139" t="s">
        <v>103</v>
      </c>
      <c r="D23" s="140">
        <f>D19/25</f>
        <v>121937.65765765763</v>
      </c>
      <c r="E23" s="139" t="s">
        <v>103</v>
      </c>
      <c r="G23" s="169" t="s">
        <v>100</v>
      </c>
      <c r="H23" s="140">
        <f>H19/25</f>
        <v>576566.51611764694</v>
      </c>
      <c r="I23" s="139" t="s">
        <v>103</v>
      </c>
      <c r="J23" s="140">
        <f>J19/25</f>
        <v>109909.90990990991</v>
      </c>
      <c r="K23" s="139" t="s">
        <v>103</v>
      </c>
    </row>
    <row r="24" spans="1:11">
      <c r="A24" s="191" t="s">
        <v>182</v>
      </c>
      <c r="B24" s="186">
        <f>B22*B21</f>
        <v>25000000</v>
      </c>
      <c r="C24" s="185" t="s">
        <v>90</v>
      </c>
      <c r="D24" s="186">
        <f>D22*D21</f>
        <v>24224500</v>
      </c>
      <c r="E24" s="185" t="s">
        <v>90</v>
      </c>
      <c r="G24" s="187" t="s">
        <v>182</v>
      </c>
      <c r="H24" s="138">
        <f>H22*H21</f>
        <v>742100712</v>
      </c>
      <c r="I24" s="137" t="s">
        <v>90</v>
      </c>
      <c r="J24" s="138">
        <f>J22*J21</f>
        <v>860454240</v>
      </c>
      <c r="K24" s="137" t="s">
        <v>90</v>
      </c>
    </row>
    <row r="25" spans="1:11">
      <c r="A25" s="185" t="s">
        <v>182</v>
      </c>
      <c r="B25" s="186">
        <f>B24/B17</f>
        <v>230387.14255434831</v>
      </c>
      <c r="C25" s="185" t="s">
        <v>94</v>
      </c>
      <c r="D25" s="186">
        <f>D24/D17</f>
        <v>226359.1171578613</v>
      </c>
      <c r="E25" s="185" t="s">
        <v>94</v>
      </c>
      <c r="G25" s="185" t="s">
        <v>182</v>
      </c>
      <c r="H25" s="186">
        <f>H24/H17</f>
        <v>6829943.7848583581</v>
      </c>
      <c r="I25" s="185" t="s">
        <v>94</v>
      </c>
      <c r="J25" s="186">
        <f>J24/J17</f>
        <v>8040275.8414472332</v>
      </c>
      <c r="K25" s="185" t="s">
        <v>94</v>
      </c>
    </row>
    <row r="26" spans="1:11">
      <c r="A26" s="202" t="s">
        <v>182</v>
      </c>
      <c r="B26" s="202">
        <f>B25/B10</f>
        <v>2.3038714255434831</v>
      </c>
      <c r="C26" s="203" t="s">
        <v>93</v>
      </c>
      <c r="D26" s="202">
        <f>D25/D10</f>
        <v>2.263591171578613</v>
      </c>
      <c r="E26" s="203" t="s">
        <v>93</v>
      </c>
      <c r="G26" s="190" t="s">
        <v>182</v>
      </c>
      <c r="H26" s="190">
        <f>H25/H10</f>
        <v>68.29943784858358</v>
      </c>
      <c r="I26" s="192" t="s">
        <v>93</v>
      </c>
      <c r="J26" s="190">
        <f>J25/J10</f>
        <v>80.402758414472331</v>
      </c>
      <c r="K26" s="192" t="s">
        <v>93</v>
      </c>
    </row>
  </sheetData>
  <mergeCells count="12">
    <mergeCell ref="H5:I5"/>
    <mergeCell ref="J5:K5"/>
    <mergeCell ref="H6:I6"/>
    <mergeCell ref="J6:K6"/>
    <mergeCell ref="H7:I7"/>
    <mergeCell ref="J7:K7"/>
    <mergeCell ref="B5:C5"/>
    <mergeCell ref="D5:E5"/>
    <mergeCell ref="D6:E6"/>
    <mergeCell ref="B6:C6"/>
    <mergeCell ref="B7:C7"/>
    <mergeCell ref="D7:E7"/>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合計</vt:lpstr>
      <vt:lpstr>201741209</vt:lpstr>
      <vt:lpstr>画像(201741209)</vt:lpstr>
      <vt:lpstr>気づき(201741209)</vt:lpstr>
      <vt:lpstr>2017431110</vt:lpstr>
      <vt:lpstr>画像(2017431110)</vt:lpstr>
      <vt:lpstr>気づき(2017431110)</vt:lpstr>
      <vt:lpstr>ポジションサイジング</vt:lpstr>
      <vt:lpstr>計算表</vt:lpstr>
      <vt:lpstr>Sheet4</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user</cp:lastModifiedBy>
  <cp:revision/>
  <cp:lastPrinted>1899-12-30T00:00:00Z</cp:lastPrinted>
  <dcterms:created xsi:type="dcterms:W3CDTF">2013-10-09T23:04:08Z</dcterms:created>
  <dcterms:modified xsi:type="dcterms:W3CDTF">2021-03-11T10:57:11Z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