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検証シート" sheetId="1" r:id="rId1"/>
    <sheet name="検証リスク5%" sheetId="6" r:id="rId2"/>
    <sheet name="検証FIB-5" sheetId="7" r:id="rId3"/>
    <sheet name="検証リスク5%&amp;FIB-5" sheetId="8" r:id="rId4"/>
    <sheet name="画像" sheetId="5" r:id="rId5"/>
    <sheet name="気づき" sheetId="3" r:id="rId6"/>
    <sheet name="検証終了通貨" sheetId="4" r:id="rId7"/>
  </sheets>
  <calcPr calcId="144525"/>
</workbook>
</file>

<file path=xl/sharedStrings.xml><?xml version="1.0" encoding="utf-8"?>
<sst xmlns="http://schemas.openxmlformats.org/spreadsheetml/2006/main" count="238" uniqueCount="74">
  <si>
    <t>通貨ペア</t>
  </si>
  <si>
    <t>USDJPY</t>
  </si>
  <si>
    <t>時間足</t>
  </si>
  <si>
    <t>1D足</t>
  </si>
  <si>
    <t>当初資金</t>
  </si>
  <si>
    <t>エントリー理由</t>
  </si>
  <si>
    <t>10MA・20MAの両方の上側にキャンドルがあれば買い方向、下側なら売り方向。MAに触れてEB出現でエントリー待ち、EB右側ローソク足の高値or安値ブレイクでエントリー。</t>
  </si>
  <si>
    <t>決済理由</t>
  </si>
  <si>
    <t>フィボナッチターゲット1.27, 1.5, 2.0で決済(黄色で塗りつぶしたところはフィボナッチターゲット5までとれている）</t>
  </si>
  <si>
    <t>No.</t>
  </si>
  <si>
    <t>エントリー</t>
  </si>
  <si>
    <r>
      <rPr>
        <b/>
        <sz val="11"/>
        <color theme="1"/>
        <rFont val="游ゴシック"/>
        <charset val="128"/>
      </rPr>
      <t>決済</t>
    </r>
    <r>
      <rPr>
        <b/>
        <sz val="9"/>
        <color theme="1"/>
        <rFont val="游ゴシック"/>
        <charset val="128"/>
      </rPr>
      <t>(利確:1.27~2, 損切:-1,引分:0)</t>
    </r>
  </si>
  <si>
    <t>残金（円)</t>
  </si>
  <si>
    <t>損失上限（リスク3%）</t>
  </si>
  <si>
    <t>損益額</t>
  </si>
  <si>
    <t>日付</t>
  </si>
  <si>
    <t>買い1／売り2</t>
  </si>
  <si>
    <t>当初</t>
  </si>
  <si>
    <t>ヒゲと実体で２つのMAにまたがり</t>
  </si>
  <si>
    <t>勝数</t>
  </si>
  <si>
    <t>期間</t>
  </si>
  <si>
    <t>日</t>
  </si>
  <si>
    <t>負数</t>
  </si>
  <si>
    <t>利益率</t>
  </si>
  <si>
    <t>月利</t>
  </si>
  <si>
    <t>引分</t>
  </si>
  <si>
    <t>勝率</t>
  </si>
  <si>
    <t>損失上限（リスク5%）</t>
  </si>
  <si>
    <t>FIB-2達成</t>
  </si>
  <si>
    <t>10MAが20MAより上にあるので売りは間違い</t>
  </si>
  <si>
    <t>このエントリーは検証データには入れていません</t>
  </si>
  <si>
    <t>左の青四角は結果からダウントレンド末期だった</t>
  </si>
  <si>
    <t>レンジで失敗</t>
  </si>
  <si>
    <t>ヒゲと実体で２つのＭＡにまたがる</t>
  </si>
  <si>
    <t>1敗</t>
  </si>
  <si>
    <t>右のEB</t>
  </si>
  <si>
    <t>1勝1敗</t>
  </si>
  <si>
    <t>右の２つのEB</t>
  </si>
  <si>
    <t>2勝2敗</t>
  </si>
  <si>
    <t>左のEB</t>
  </si>
  <si>
    <t>3勝2敗</t>
  </si>
  <si>
    <t>トレンド継続中はいいサインになる</t>
  </si>
  <si>
    <t>4勝2敗</t>
  </si>
  <si>
    <t>一番左のEBはレンジ圏だがタイミングがよかった</t>
  </si>
  <si>
    <t>5勝2敗</t>
  </si>
  <si>
    <t>青四角　右のEBがMAにタッチしていないのは×？（画像３にもあり）</t>
  </si>
  <si>
    <t>でも画像１１に右EBがMAにタッチしていないけど成功している・・・</t>
  </si>
  <si>
    <t>この時点で同ケース　1勝2敗</t>
  </si>
  <si>
    <t>ひげを含めて2本のMAにまたがっている是非</t>
  </si>
  <si>
    <t>この時点で同ケース　5勝3敗</t>
  </si>
  <si>
    <t>トレンド終わりのレンジ圏</t>
  </si>
  <si>
    <t>見極めが難しいのでサインに従うしかない</t>
  </si>
  <si>
    <t>一番左のEB</t>
  </si>
  <si>
    <t>この時点で同ケース　5勝4敗</t>
  </si>
  <si>
    <t>この時点で同ケース　5勝5敗</t>
  </si>
  <si>
    <t>この時点で同ケース　5勝6敗</t>
  </si>
  <si>
    <t>左と右のEB</t>
  </si>
  <si>
    <t>この時点で同ケース　6勝7敗</t>
  </si>
  <si>
    <t>この時点で同ケース　7勝7敗</t>
  </si>
  <si>
    <t>気付き　質問</t>
  </si>
  <si>
    <t>●気になったケースは2点
１．右のEBがMAにタッチしていないケース
　　これは50エントリー中３回しかなく、1勝2敗だったため気にする必要はないと判断
２．EBがヒゲと実体を含めて2つのMAをまたぐケース
　　50エントリー中14エントリー　7勝7敗で5分。勝つときはほぼ利確がFIB-5まで伸びているので
　　勝率5割であれば気にせずエントリーすべきと判断
●リスク５％で検証すると残金が増えることが確認できた（ＰＢの時も同様）
●利益確定をFIB-5で検証してみると勝率は下がるが利益が伸びた
　　ＰＢの時はFIB-5にすると利益は少なくなり、FIB-1.5が一番利益の伸びが良かったためエントリーサイン
　　によって利確ラインを使い分ける必要があると気づいた
●EBではリスク5%＆FIB-5で回すことで最大利益につながることがわかった</t>
  </si>
  <si>
    <t>感想</t>
  </si>
  <si>
    <t>トレンド中なのかレンジ圏入口なのかは判断がつかないので素直にサインにしたがい淡々とエントリー
すればよいと思います。
損切が続く時がありますが、トレンド時は利確が続くのでトータル勝ちが上回るためリアルトレードでも
検証結果を信じて損切が続いても平常心を保てるメンタルが必要だと思います。</t>
  </si>
  <si>
    <t>今後</t>
  </si>
  <si>
    <t>下記のルールを検証してみたい（EBの陽線・陰線の長さが逆のもの）
①２つのローソク足で右の陽線の方が短く左の陰線に包まれている形での買いエントリー
②２つのローソク足で右の陰線の方が短く左の陽線に包まれている形での売りエントリー
①②の共通制限：「右のローソク足終値」から「MAに向かって伸びているヒゲ（2本の内MAに近いほう）」
　　　　　　　　　　　の長さが「2つのローソク足の実体部分の差」の3倍以上あること
　　　　　　　　　　　買いの時は10MAが20MAより上にあり、売りの時は逆</t>
  </si>
  <si>
    <t>検証終了通貨</t>
  </si>
  <si>
    <t>ルール</t>
  </si>
  <si>
    <t>日足</t>
  </si>
  <si>
    <t>終了日</t>
  </si>
  <si>
    <t>4Ｈ足</t>
  </si>
  <si>
    <t>１Ｈ足</t>
  </si>
  <si>
    <t>PB</t>
  </si>
  <si>
    <t>EUR/USD</t>
  </si>
  <si>
    <t>USD/JPY</t>
  </si>
</sst>
</file>

<file path=xl/styles.xml><?xml version="1.0" encoding="utf-8"?>
<styleSheet xmlns="http://schemas.openxmlformats.org/spreadsheetml/2006/main">
  <numFmts count="7">
    <numFmt numFmtId="176" formatCode="#,##0_);[Red]\(#,##0\)"/>
    <numFmt numFmtId="177" formatCode="_-&quot;\&quot;* #,##0_-\ ;\-&quot;\&quot;* #,##0_-\ ;_-&quot;\&quot;* &quot;-&quot;??_-\ ;_-@_-"/>
    <numFmt numFmtId="178" formatCode="#,##0_ "/>
    <numFmt numFmtId="179" formatCode="_-&quot;\&quot;* #,##0.00_-\ ;\-&quot;\&quot;* #,##0.00_-\ ;_-&quot;\&quot;* &quot;-&quot;??_-\ ;_-@_-"/>
    <numFmt numFmtId="180" formatCode="_ * #,##0_ ;_ * \-#,##0_ ;_ * &quot;-&quot;??_ ;_ @_ "/>
    <numFmt numFmtId="181" formatCode="yyyy/m/d;@"/>
    <numFmt numFmtId="182" formatCode="0.0%"/>
  </numFmts>
  <fonts count="32">
    <font>
      <sz val="11"/>
      <color theme="1"/>
      <name val="游ゴシック"/>
      <charset val="128"/>
      <scheme val="minor"/>
    </font>
    <font>
      <b/>
      <sz val="14"/>
      <color indexed="8"/>
      <name val="ＭＳ Ｐゴシック"/>
      <charset val="128"/>
    </font>
    <font>
      <sz val="14"/>
      <color indexed="8"/>
      <name val="ＭＳ Ｐゴシック"/>
      <charset val="128"/>
    </font>
    <font>
      <b/>
      <sz val="14"/>
      <color rgb="FFFF0000"/>
      <name val="ＭＳ Ｐゴシック"/>
      <charset val="128"/>
    </font>
    <font>
      <sz val="11"/>
      <color indexed="8"/>
      <name val="ＭＳ Ｐゴシック"/>
      <charset val="128"/>
    </font>
    <font>
      <b/>
      <sz val="11"/>
      <color theme="1"/>
      <name val="游ゴシック"/>
      <charset val="128"/>
      <scheme val="minor"/>
    </font>
    <font>
      <b/>
      <sz val="9"/>
      <color theme="1"/>
      <name val="游ゴシック"/>
      <charset val="128"/>
      <scheme val="minor"/>
    </font>
    <font>
      <b/>
      <sz val="11"/>
      <color rgb="FFFF0000"/>
      <name val="游ゴシック"/>
      <charset val="128"/>
      <scheme val="minor"/>
    </font>
    <font>
      <sz val="11"/>
      <name val="游ゴシック"/>
      <charset val="128"/>
      <scheme val="minor"/>
    </font>
    <font>
      <b/>
      <sz val="11"/>
      <name val="游ゴシック"/>
      <charset val="128"/>
      <scheme val="minor"/>
    </font>
    <font>
      <sz val="11"/>
      <color theme="1"/>
      <name val="游ゴシック"/>
      <charset val="134"/>
      <scheme val="minor"/>
    </font>
    <font>
      <b/>
      <sz val="18"/>
      <color theme="3"/>
      <name val="游ゴシック"/>
      <charset val="134"/>
      <scheme val="minor"/>
    </font>
    <font>
      <sz val="11"/>
      <color rgb="FF3F3F76"/>
      <name val="游ゴシック"/>
      <charset val="0"/>
      <scheme val="minor"/>
    </font>
    <font>
      <i/>
      <sz val="11"/>
      <color rgb="FF7F7F7F"/>
      <name val="游ゴシック"/>
      <charset val="0"/>
      <scheme val="minor"/>
    </font>
    <font>
      <sz val="11"/>
      <color rgb="FF006100"/>
      <name val="游ゴシック"/>
      <charset val="0"/>
      <scheme val="minor"/>
    </font>
    <font>
      <sz val="11"/>
      <color theme="0"/>
      <name val="游ゴシック"/>
      <charset val="0"/>
      <scheme val="minor"/>
    </font>
    <font>
      <sz val="11"/>
      <color theme="1"/>
      <name val="游ゴシック"/>
      <charset val="0"/>
      <scheme val="minor"/>
    </font>
    <font>
      <b/>
      <sz val="11"/>
      <color theme="3"/>
      <name val="游ゴシック"/>
      <charset val="134"/>
      <scheme val="minor"/>
    </font>
    <font>
      <sz val="11"/>
      <color rgb="FFFF0000"/>
      <name val="游ゴシック"/>
      <charset val="0"/>
      <scheme val="minor"/>
    </font>
    <font>
      <u/>
      <sz val="11"/>
      <color rgb="FF0000FF"/>
      <name val="游ゴシック"/>
      <charset val="0"/>
      <scheme val="minor"/>
    </font>
    <font>
      <sz val="11"/>
      <color rgb="FF9C6500"/>
      <name val="游ゴシック"/>
      <charset val="0"/>
      <scheme val="minor"/>
    </font>
    <font>
      <b/>
      <sz val="11"/>
      <color theme="1"/>
      <name val="游ゴシック"/>
      <charset val="0"/>
      <scheme val="minor"/>
    </font>
    <font>
      <u/>
      <sz val="11"/>
      <color rgb="FF800080"/>
      <name val="游ゴシック"/>
      <charset val="0"/>
      <scheme val="minor"/>
    </font>
    <font>
      <sz val="11"/>
      <color rgb="FFFA7D00"/>
      <name val="游ゴシック"/>
      <charset val="0"/>
      <scheme val="minor"/>
    </font>
    <font>
      <b/>
      <sz val="15"/>
      <color theme="3"/>
      <name val="游ゴシック"/>
      <charset val="134"/>
      <scheme val="minor"/>
    </font>
    <font>
      <b/>
      <sz val="11"/>
      <color rgb="FF3F3F3F"/>
      <name val="游ゴシック"/>
      <charset val="0"/>
      <scheme val="minor"/>
    </font>
    <font>
      <b/>
      <sz val="11"/>
      <color rgb="FFFFFFFF"/>
      <name val="游ゴシック"/>
      <charset val="0"/>
      <scheme val="minor"/>
    </font>
    <font>
      <b/>
      <sz val="13"/>
      <color theme="3"/>
      <name val="游ゴシック"/>
      <charset val="134"/>
      <scheme val="minor"/>
    </font>
    <font>
      <sz val="11"/>
      <color rgb="FF9C0006"/>
      <name val="游ゴシック"/>
      <charset val="0"/>
      <scheme val="minor"/>
    </font>
    <font>
      <b/>
      <sz val="11"/>
      <color rgb="FFFA7D00"/>
      <name val="游ゴシック"/>
      <charset val="0"/>
      <scheme val="minor"/>
    </font>
    <font>
      <b/>
      <sz val="11"/>
      <color theme="1"/>
      <name val="游ゴシック"/>
      <charset val="128"/>
    </font>
    <font>
      <b/>
      <sz val="9"/>
      <color theme="1"/>
      <name val="游ゴシック"/>
      <charset val="128"/>
    </font>
  </fonts>
  <fills count="37">
    <fill>
      <patternFill patternType="none"/>
    </fill>
    <fill>
      <patternFill patternType="gray125"/>
    </fill>
    <fill>
      <patternFill patternType="solid">
        <fgColor theme="8" tint="0.399975585192419"/>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CC99"/>
        <bgColor indexed="64"/>
      </patternFill>
    </fill>
    <fill>
      <patternFill patternType="solid">
        <fgColor rgb="FFC6EFCE"/>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4"/>
        <bgColor indexed="64"/>
      </patternFill>
    </fill>
    <fill>
      <patternFill patternType="solid">
        <fgColor rgb="FFFFEB9C"/>
        <bgColor indexed="64"/>
      </patternFill>
    </fill>
    <fill>
      <patternFill patternType="solid">
        <fgColor theme="5" tint="0.599993896298105"/>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38" fontId="0" fillId="0" borderId="0" applyFont="0" applyFill="0" applyBorder="0" applyAlignment="0" applyProtection="0">
      <alignment vertical="center"/>
    </xf>
    <xf numFmtId="0" fontId="12" fillId="7" borderId="17" applyNumberFormat="0" applyAlignment="0" applyProtection="0">
      <alignment vertical="center"/>
    </xf>
    <xf numFmtId="180" fontId="10" fillId="0" borderId="0" applyFont="0" applyFill="0" applyBorder="0" applyAlignment="0" applyProtection="0">
      <alignment vertical="center"/>
    </xf>
    <xf numFmtId="179" fontId="10" fillId="0" borderId="0" applyFont="0" applyFill="0" applyBorder="0" applyAlignment="0" applyProtection="0">
      <alignment vertical="center"/>
    </xf>
    <xf numFmtId="0" fontId="16" fillId="18" borderId="0" applyNumberFormat="0" applyBorder="0" applyAlignment="0" applyProtection="0">
      <alignment vertical="center"/>
    </xf>
    <xf numFmtId="177" fontId="10" fillId="0" borderId="0" applyFont="0" applyFill="0" applyBorder="0" applyAlignment="0" applyProtection="0">
      <alignment vertical="center"/>
    </xf>
    <xf numFmtId="0" fontId="16" fillId="15" borderId="0" applyNumberFormat="0" applyBorder="0" applyAlignment="0" applyProtection="0">
      <alignment vertical="center"/>
    </xf>
    <xf numFmtId="0" fontId="10" fillId="12" borderId="18" applyNumberFormat="0" applyFont="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7" borderId="0" applyNumberFormat="0" applyBorder="0" applyAlignment="0" applyProtection="0">
      <alignment vertical="center"/>
    </xf>
    <xf numFmtId="0" fontId="22" fillId="0" borderId="0" applyNumberFormat="0" applyFill="0" applyBorder="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21" applyNumberFormat="0" applyFill="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22" borderId="0" applyNumberFormat="0" applyBorder="0" applyAlignment="0" applyProtection="0">
      <alignment vertical="center"/>
    </xf>
    <xf numFmtId="0" fontId="25" fillId="23" borderId="23" applyNumberFormat="0" applyAlignment="0" applyProtection="0">
      <alignment vertical="center"/>
    </xf>
    <xf numFmtId="0" fontId="24" fillId="0" borderId="22" applyNumberFormat="0" applyFill="0" applyAlignment="0" applyProtection="0">
      <alignment vertical="center"/>
    </xf>
    <xf numFmtId="0" fontId="27" fillId="0" borderId="22" applyNumberFormat="0" applyFill="0" applyAlignment="0" applyProtection="0">
      <alignment vertical="center"/>
    </xf>
    <xf numFmtId="0" fontId="29" fillId="23" borderId="17" applyNumberFormat="0" applyAlignment="0" applyProtection="0">
      <alignment vertical="center"/>
    </xf>
    <xf numFmtId="0" fontId="17" fillId="0" borderId="19" applyNumberFormat="0" applyFill="0" applyAlignment="0" applyProtection="0">
      <alignment vertical="center"/>
    </xf>
    <xf numFmtId="0" fontId="17" fillId="0" borderId="0" applyNumberFormat="0" applyFill="0" applyBorder="0" applyAlignment="0" applyProtection="0">
      <alignment vertical="center"/>
    </xf>
    <xf numFmtId="0" fontId="15" fillId="2" borderId="0" applyNumberFormat="0" applyBorder="0" applyAlignment="0" applyProtection="0">
      <alignment vertical="center"/>
    </xf>
    <xf numFmtId="0" fontId="26" fillId="24" borderId="24" applyNumberFormat="0" applyAlignment="0" applyProtection="0">
      <alignment vertical="center"/>
    </xf>
    <xf numFmtId="0" fontId="16" fillId="11" borderId="0" applyNumberFormat="0" applyBorder="0" applyAlignment="0" applyProtection="0">
      <alignment vertical="center"/>
    </xf>
    <xf numFmtId="0" fontId="21" fillId="0" borderId="20" applyNumberFormat="0" applyFill="0" applyAlignment="0" applyProtection="0">
      <alignment vertical="center"/>
    </xf>
    <xf numFmtId="0" fontId="28" fillId="25" borderId="0" applyNumberFormat="0" applyBorder="0" applyAlignment="0" applyProtection="0">
      <alignment vertical="center"/>
    </xf>
    <xf numFmtId="0" fontId="20" fillId="20" borderId="0" applyNumberFormat="0" applyBorder="0" applyAlignment="0" applyProtection="0">
      <alignment vertical="center"/>
    </xf>
    <xf numFmtId="0" fontId="15" fillId="19" borderId="0" applyNumberFormat="0" applyBorder="0" applyAlignment="0" applyProtection="0">
      <alignment vertical="center"/>
    </xf>
    <xf numFmtId="0" fontId="16" fillId="16" borderId="0" applyNumberFormat="0" applyBorder="0" applyAlignment="0" applyProtection="0">
      <alignment vertical="center"/>
    </xf>
    <xf numFmtId="0" fontId="16" fillId="28" borderId="0" applyNumberFormat="0" applyBorder="0" applyAlignment="0" applyProtection="0">
      <alignment vertical="center"/>
    </xf>
    <xf numFmtId="0" fontId="15" fillId="14" borderId="0" applyNumberFormat="0" applyBorder="0" applyAlignment="0" applyProtection="0">
      <alignment vertical="center"/>
    </xf>
    <xf numFmtId="0" fontId="16" fillId="10" borderId="0" applyNumberFormat="0" applyBorder="0" applyAlignment="0" applyProtection="0">
      <alignment vertical="center"/>
    </xf>
    <xf numFmtId="0" fontId="16" fillId="21" borderId="0" applyNumberFormat="0" applyBorder="0" applyAlignment="0" applyProtection="0">
      <alignment vertical="center"/>
    </xf>
    <xf numFmtId="0" fontId="16" fillId="31" borderId="0" applyNumberFormat="0" applyBorder="0" applyAlignment="0" applyProtection="0">
      <alignment vertical="center"/>
    </xf>
    <xf numFmtId="0" fontId="15" fillId="30" borderId="0" applyNumberFormat="0" applyBorder="0" applyAlignment="0" applyProtection="0">
      <alignment vertical="center"/>
    </xf>
    <xf numFmtId="0" fontId="15" fillId="27" borderId="0" applyNumberFormat="0" applyBorder="0" applyAlignment="0" applyProtection="0">
      <alignment vertical="center"/>
    </xf>
    <xf numFmtId="0" fontId="16" fillId="34" borderId="0" applyNumberFormat="0" applyBorder="0" applyAlignment="0" applyProtection="0">
      <alignment vertical="center"/>
    </xf>
    <xf numFmtId="0" fontId="16" fillId="33" borderId="0" applyNumberFormat="0" applyBorder="0" applyAlignment="0" applyProtection="0">
      <alignment vertical="center"/>
    </xf>
    <xf numFmtId="0" fontId="15" fillId="13" borderId="0" applyNumberFormat="0" applyBorder="0" applyAlignment="0" applyProtection="0">
      <alignment vertical="center"/>
    </xf>
    <xf numFmtId="0" fontId="15" fillId="36" borderId="0" applyNumberFormat="0" applyBorder="0" applyAlignment="0" applyProtection="0">
      <alignment vertical="center"/>
    </xf>
    <xf numFmtId="0" fontId="16" fillId="29" borderId="0" applyNumberFormat="0" applyBorder="0" applyAlignment="0" applyProtection="0">
      <alignment vertical="center"/>
    </xf>
    <xf numFmtId="0" fontId="15" fillId="35" borderId="0" applyNumberFormat="0" applyBorder="0" applyAlignment="0" applyProtection="0">
      <alignment vertical="center"/>
    </xf>
    <xf numFmtId="0" fontId="15" fillId="9" borderId="0" applyNumberFormat="0" applyBorder="0" applyAlignment="0" applyProtection="0">
      <alignment vertical="center"/>
    </xf>
    <xf numFmtId="0" fontId="16" fillId="26" borderId="0" applyNumberFormat="0" applyBorder="0" applyAlignment="0" applyProtection="0">
      <alignment vertical="center"/>
    </xf>
    <xf numFmtId="0" fontId="15" fillId="32" borderId="0" applyNumberFormat="0" applyBorder="0" applyAlignment="0" applyProtection="0">
      <alignment vertical="center"/>
    </xf>
    <xf numFmtId="0" fontId="4" fillId="0" borderId="0">
      <alignment vertical="center"/>
    </xf>
  </cellStyleXfs>
  <cellXfs count="114">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0" xfId="49">
      <alignment vertical="center"/>
    </xf>
    <xf numFmtId="0" fontId="4" fillId="0" borderId="0" xfId="49" applyAlignment="1">
      <alignment horizontal="left" vertical="top" wrapText="1"/>
    </xf>
    <xf numFmtId="0" fontId="4" fillId="0" borderId="0" xfId="49" applyAlignment="1">
      <alignment horizontal="left" vertical="top"/>
    </xf>
    <xf numFmtId="0" fontId="4" fillId="0" borderId="0" xfId="49" applyAlignment="1">
      <alignment vertical="top" wrapText="1"/>
    </xf>
    <xf numFmtId="0" fontId="4" fillId="0" borderId="0" xfId="49" applyAlignment="1">
      <alignment vertical="top"/>
    </xf>
    <xf numFmtId="0" fontId="5" fillId="0" borderId="0" xfId="0" applyFont="1">
      <alignment vertical="center"/>
    </xf>
    <xf numFmtId="178" fontId="0" fillId="0" borderId="0" xfId="0" applyNumberFormat="1">
      <alignment vertical="center"/>
    </xf>
    <xf numFmtId="0" fontId="5" fillId="0" borderId="2" xfId="0" applyFont="1" applyBorder="1">
      <alignment vertical="center"/>
    </xf>
    <xf numFmtId="0" fontId="6"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lignment vertical="center"/>
    </xf>
    <xf numFmtId="0" fontId="6" fillId="0" borderId="8" xfId="0" applyFont="1" applyBorder="1">
      <alignment vertical="center"/>
    </xf>
    <xf numFmtId="0" fontId="5" fillId="0" borderId="6" xfId="0" applyFont="1" applyBorder="1">
      <alignment vertical="center"/>
    </xf>
    <xf numFmtId="0" fontId="5" fillId="0" borderId="7" xfId="0" applyFont="1" applyBorder="1">
      <alignment vertical="center"/>
    </xf>
    <xf numFmtId="0" fontId="7" fillId="0" borderId="9" xfId="0" applyFont="1" applyBorder="1">
      <alignment vertical="center"/>
    </xf>
    <xf numFmtId="0" fontId="0" fillId="0" borderId="10" xfId="0" applyFont="1" applyBorder="1">
      <alignment vertical="center"/>
    </xf>
    <xf numFmtId="14" fontId="0" fillId="0" borderId="10" xfId="0" applyNumberFormat="1" applyBorder="1">
      <alignment vertical="center"/>
    </xf>
    <xf numFmtId="0" fontId="0" fillId="0" borderId="10" xfId="0"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176" fontId="0" fillId="0" borderId="6" xfId="0" applyNumberFormat="1" applyFont="1" applyBorder="1">
      <alignment vertical="center"/>
    </xf>
    <xf numFmtId="176" fontId="0" fillId="0" borderId="7" xfId="0" applyNumberFormat="1" applyBorder="1">
      <alignment vertical="center"/>
    </xf>
    <xf numFmtId="0" fontId="0" fillId="0" borderId="11" xfId="0" applyBorder="1">
      <alignment vertical="center"/>
    </xf>
    <xf numFmtId="181" fontId="0" fillId="0" borderId="2" xfId="0" applyNumberFormat="1" applyBorder="1">
      <alignment vertical="center"/>
    </xf>
    <xf numFmtId="0" fontId="0" fillId="0" borderId="3" xfId="0" applyBorder="1" applyAlignment="1">
      <alignment horizontal="center" vertical="center"/>
    </xf>
    <xf numFmtId="0" fontId="8" fillId="0" borderId="3" xfId="0" applyNumberFormat="1" applyFont="1" applyBorder="1">
      <alignment vertical="center"/>
    </xf>
    <xf numFmtId="0" fontId="8" fillId="0" borderId="4" xfId="0" applyNumberFormat="1" applyFont="1" applyBorder="1">
      <alignment vertical="center"/>
    </xf>
    <xf numFmtId="0" fontId="8" fillId="3" borderId="5" xfId="0" applyNumberFormat="1" applyFont="1" applyFill="1" applyBorder="1">
      <alignment vertical="center"/>
    </xf>
    <xf numFmtId="176" fontId="0" fillId="0" borderId="0" xfId="0" applyNumberFormat="1" applyBorder="1">
      <alignment vertical="center"/>
    </xf>
    <xf numFmtId="181" fontId="0" fillId="0" borderId="12" xfId="0" applyNumberFormat="1" applyBorder="1">
      <alignment vertical="center"/>
    </xf>
    <xf numFmtId="0" fontId="0" fillId="0" borderId="11" xfId="0" applyBorder="1" applyAlignment="1">
      <alignment horizontal="center" vertical="center"/>
    </xf>
    <xf numFmtId="0" fontId="8" fillId="0" borderId="11" xfId="0" applyNumberFormat="1" applyFont="1" applyBorder="1">
      <alignment vertical="center"/>
    </xf>
    <xf numFmtId="0" fontId="8" fillId="0" borderId="0" xfId="0" applyNumberFormat="1" applyFont="1" applyBorder="1">
      <alignment vertical="center"/>
    </xf>
    <xf numFmtId="0" fontId="8" fillId="0" borderId="13" xfId="0" applyNumberFormat="1" applyFont="1" applyBorder="1">
      <alignment vertical="center"/>
    </xf>
    <xf numFmtId="0" fontId="8" fillId="3" borderId="13" xfId="0" applyNumberFormat="1" applyFont="1" applyFill="1" applyBorder="1">
      <alignment vertical="center"/>
    </xf>
    <xf numFmtId="181" fontId="0" fillId="0" borderId="12" xfId="0" applyNumberFormat="1" applyFont="1" applyFill="1" applyBorder="1" applyAlignment="1">
      <alignment vertical="center"/>
    </xf>
    <xf numFmtId="0" fontId="0" fillId="0" borderId="11" xfId="0" applyFont="1" applyFill="1" applyBorder="1" applyAlignment="1">
      <alignment horizontal="center"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8" fillId="3" borderId="13" xfId="0" applyNumberFormat="1" applyFont="1" applyFill="1" applyBorder="1" applyAlignment="1">
      <alignment vertical="center"/>
    </xf>
    <xf numFmtId="0" fontId="8" fillId="0" borderId="13" xfId="0" applyNumberFormat="1" applyFont="1" applyFill="1" applyBorder="1" applyAlignment="1">
      <alignment vertical="center"/>
    </xf>
    <xf numFmtId="0" fontId="0" fillId="4" borderId="11" xfId="0" applyFont="1" applyFill="1" applyBorder="1" applyAlignment="1">
      <alignment horizontal="center" vertical="center"/>
    </xf>
    <xf numFmtId="0" fontId="8" fillId="5" borderId="13" xfId="0" applyNumberFormat="1" applyFont="1" applyFill="1" applyBorder="1" applyAlignment="1">
      <alignment vertical="center"/>
    </xf>
    <xf numFmtId="0" fontId="8" fillId="5" borderId="13" xfId="0" applyNumberFormat="1" applyFont="1" applyFill="1" applyBorder="1">
      <alignment vertical="center"/>
    </xf>
    <xf numFmtId="0" fontId="0" fillId="4" borderId="11" xfId="0" applyFill="1" applyBorder="1" applyAlignment="1">
      <alignment horizontal="center" vertical="center"/>
    </xf>
    <xf numFmtId="0" fontId="8" fillId="6" borderId="13" xfId="0" applyNumberFormat="1" applyFont="1" applyFill="1" applyBorder="1">
      <alignment vertical="center"/>
    </xf>
    <xf numFmtId="0" fontId="8" fillId="0" borderId="0" xfId="0" applyNumberFormat="1" applyFont="1" applyFill="1" applyBorder="1">
      <alignment vertical="center"/>
    </xf>
    <xf numFmtId="0" fontId="0" fillId="0" borderId="0" xfId="0" applyBorder="1">
      <alignment vertical="center"/>
    </xf>
    <xf numFmtId="181" fontId="0" fillId="0" borderId="8" xfId="0" applyNumberFormat="1" applyBorder="1">
      <alignment vertical="center"/>
    </xf>
    <xf numFmtId="0" fontId="0" fillId="4" borderId="14" xfId="0" applyFill="1" applyBorder="1" applyAlignment="1">
      <alignment horizontal="center" vertical="center"/>
    </xf>
    <xf numFmtId="0" fontId="8" fillId="0" borderId="14" xfId="0" applyNumberFormat="1" applyFont="1" applyBorder="1">
      <alignment vertical="center"/>
    </xf>
    <xf numFmtId="0" fontId="8" fillId="0" borderId="15" xfId="0" applyNumberFormat="1" applyFont="1" applyBorder="1">
      <alignment vertical="center"/>
    </xf>
    <xf numFmtId="0" fontId="8" fillId="3" borderId="16" xfId="0" applyNumberFormat="1" applyFont="1" applyFill="1" applyBorder="1">
      <alignmen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lignment vertical="center"/>
    </xf>
    <xf numFmtId="0" fontId="5" fillId="0" borderId="13" xfId="0" applyFont="1" applyBorder="1">
      <alignment vertical="center"/>
    </xf>
    <xf numFmtId="176" fontId="0" fillId="0" borderId="6" xfId="0" applyNumberFormat="1" applyFill="1" applyBorder="1">
      <alignment vertical="center"/>
    </xf>
    <xf numFmtId="176" fontId="0" fillId="0" borderId="7" xfId="0" applyNumberFormat="1" applyFill="1" applyBorder="1">
      <alignmen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9" fontId="5" fillId="0" borderId="6" xfId="9" applyFont="1" applyBorder="1">
      <alignment vertical="center"/>
    </xf>
    <xf numFmtId="9" fontId="5" fillId="0" borderId="7" xfId="9" applyFont="1" applyBorder="1">
      <alignment vertical="center"/>
    </xf>
    <xf numFmtId="9" fontId="5" fillId="0" borderId="6" xfId="0" applyNumberFormat="1" applyFont="1" applyBorder="1">
      <alignment vertical="center"/>
    </xf>
    <xf numFmtId="9" fontId="5" fillId="0" borderId="7" xfId="0" applyNumberFormat="1" applyFont="1" applyBorder="1">
      <alignment vertical="center"/>
    </xf>
    <xf numFmtId="9" fontId="5" fillId="0" borderId="9" xfId="0" applyNumberFormat="1" applyFont="1" applyBorder="1">
      <alignment vertical="center"/>
    </xf>
    <xf numFmtId="9" fontId="5" fillId="0" borderId="0" xfId="0" applyNumberFormat="1" applyFont="1" applyBorder="1">
      <alignment vertical="center"/>
    </xf>
    <xf numFmtId="0" fontId="0" fillId="5" borderId="0" xfId="0" applyFill="1">
      <alignment vertical="center"/>
    </xf>
    <xf numFmtId="0" fontId="5" fillId="0" borderId="9"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5" fillId="0" borderId="9" xfId="0" applyFont="1" applyBorder="1">
      <alignment vertical="center"/>
    </xf>
    <xf numFmtId="176" fontId="0" fillId="0" borderId="9" xfId="0" applyNumberFormat="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176" fontId="0" fillId="0" borderId="0" xfId="0" applyNumberFormat="1">
      <alignment vertical="center"/>
    </xf>
    <xf numFmtId="38" fontId="0" fillId="0" borderId="11" xfId="1" applyFont="1" applyBorder="1">
      <alignment vertical="center"/>
    </xf>
    <xf numFmtId="38" fontId="0" fillId="0" borderId="0" xfId="1" applyFont="1" applyBorder="1">
      <alignment vertical="center"/>
    </xf>
    <xf numFmtId="38" fontId="0" fillId="0" borderId="13" xfId="1" applyFont="1" applyBorder="1">
      <alignment vertical="center"/>
    </xf>
    <xf numFmtId="176" fontId="0" fillId="0" borderId="9" xfId="0" applyNumberFormat="1" applyFill="1" applyBorder="1">
      <alignment vertical="center"/>
    </xf>
    <xf numFmtId="0" fontId="5" fillId="0" borderId="10" xfId="0" applyFont="1" applyBorder="1" applyAlignment="1">
      <alignment horizontal="center" vertical="center"/>
    </xf>
    <xf numFmtId="38" fontId="9" fillId="0" borderId="6" xfId="1" applyFont="1" applyFill="1" applyBorder="1">
      <alignment vertical="center"/>
    </xf>
    <xf numFmtId="0" fontId="9" fillId="0" borderId="9" xfId="0" applyFont="1" applyBorder="1">
      <alignment vertical="center"/>
    </xf>
    <xf numFmtId="38" fontId="0" fillId="0" borderId="6" xfId="0" applyNumberFormat="1" applyBorder="1">
      <alignment vertical="center"/>
    </xf>
    <xf numFmtId="38" fontId="0" fillId="0" borderId="7" xfId="0" applyNumberFormat="1" applyBorder="1">
      <alignment vertical="center"/>
    </xf>
    <xf numFmtId="38" fontId="0" fillId="0" borderId="9" xfId="0" applyNumberFormat="1" applyBorder="1">
      <alignment vertical="center"/>
    </xf>
    <xf numFmtId="0" fontId="0" fillId="0" borderId="13" xfId="0" applyBorder="1">
      <alignment vertical="center"/>
    </xf>
    <xf numFmtId="9" fontId="5" fillId="0" borderId="9" xfId="9" applyFont="1" applyBorder="1">
      <alignment vertical="center"/>
    </xf>
    <xf numFmtId="182" fontId="5" fillId="0" borderId="6" xfId="9" applyNumberFormat="1" applyFont="1" applyBorder="1">
      <alignment vertical="center"/>
    </xf>
    <xf numFmtId="182" fontId="5" fillId="0" borderId="10" xfId="9" applyNumberFormat="1"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8" fillId="0" borderId="13" xfId="0" applyNumberFormat="1" applyFont="1" applyFill="1" applyBorder="1">
      <alignmen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4" Type="http://schemas.openxmlformats.org/officeDocument/2006/relationships/image" Target="../media/image24.png"/><Relationship Id="rId23" Type="http://schemas.openxmlformats.org/officeDocument/2006/relationships/image" Target="../media/image23.png"/><Relationship Id="rId22" Type="http://schemas.openxmlformats.org/officeDocument/2006/relationships/image" Target="../media/image22.png"/><Relationship Id="rId21" Type="http://schemas.openxmlformats.org/officeDocument/2006/relationships/image" Target="../media/image21.png"/><Relationship Id="rId20" Type="http://schemas.openxmlformats.org/officeDocument/2006/relationships/image" Target="../media/image20.png"/><Relationship Id="rId2" Type="http://schemas.openxmlformats.org/officeDocument/2006/relationships/image" Target="../media/image2.png"/><Relationship Id="rId19" Type="http://schemas.openxmlformats.org/officeDocument/2006/relationships/image" Target="../media/image19.png"/><Relationship Id="rId18" Type="http://schemas.openxmlformats.org/officeDocument/2006/relationships/image" Target="../media/image18.png"/><Relationship Id="rId17" Type="http://schemas.openxmlformats.org/officeDocument/2006/relationships/image" Target="../media/image17.png"/><Relationship Id="rId16" Type="http://schemas.openxmlformats.org/officeDocument/2006/relationships/image" Target="../media/image16.png"/><Relationship Id="rId15" Type="http://schemas.openxmlformats.org/officeDocument/2006/relationships/image" Target="../media/image15.png"/><Relationship Id="rId14" Type="http://schemas.openxmlformats.org/officeDocument/2006/relationships/image" Target="../media/image14.png"/><Relationship Id="rId13" Type="http://schemas.openxmlformats.org/officeDocument/2006/relationships/image" Target="../media/image13.png"/><Relationship Id="rId12" Type="http://schemas.openxmlformats.org/officeDocument/2006/relationships/image" Target="../media/image12.png"/><Relationship Id="rId11" Type="http://schemas.openxmlformats.org/officeDocument/2006/relationships/image" Target="../media/image11.png"/><Relationship Id="rId10"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13</xdr:col>
      <xdr:colOff>565150</xdr:colOff>
      <xdr:row>18</xdr:row>
      <xdr:rowOff>38100</xdr:rowOff>
    </xdr:to>
    <xdr:pic>
      <xdr:nvPicPr>
        <xdr:cNvPr id="2" name="図形 1"/>
        <xdr:cNvPicPr>
          <a:picLocks noChangeAspect="1"/>
        </xdr:cNvPicPr>
      </xdr:nvPicPr>
      <xdr:blipFill>
        <a:blip r:embed="rId1"/>
        <a:stretch>
          <a:fillRect/>
        </a:stretch>
      </xdr:blipFill>
      <xdr:spPr>
        <a:xfrm>
          <a:off x="0" y="0"/>
          <a:ext cx="9150350" cy="4152900"/>
        </a:xfrm>
        <a:prstGeom prst="rect">
          <a:avLst/>
        </a:prstGeom>
        <a:noFill/>
        <a:ln w="9525">
          <a:noFill/>
        </a:ln>
      </xdr:spPr>
    </xdr:pic>
    <xdr:clientData/>
  </xdr:twoCellAnchor>
  <xdr:twoCellAnchor editAs="oneCell">
    <xdr:from>
      <xdr:col>0</xdr:col>
      <xdr:colOff>0</xdr:colOff>
      <xdr:row>19</xdr:row>
      <xdr:rowOff>0</xdr:rowOff>
    </xdr:from>
    <xdr:to>
      <xdr:col>13</xdr:col>
      <xdr:colOff>565150</xdr:colOff>
      <xdr:row>37</xdr:row>
      <xdr:rowOff>38100</xdr:rowOff>
    </xdr:to>
    <xdr:pic>
      <xdr:nvPicPr>
        <xdr:cNvPr id="3" name="図形 2"/>
        <xdr:cNvPicPr>
          <a:picLocks noChangeAspect="1"/>
        </xdr:cNvPicPr>
      </xdr:nvPicPr>
      <xdr:blipFill>
        <a:blip r:embed="rId2"/>
        <a:stretch>
          <a:fillRect/>
        </a:stretch>
      </xdr:blipFill>
      <xdr:spPr>
        <a:xfrm>
          <a:off x="0" y="4343400"/>
          <a:ext cx="9150350" cy="4152900"/>
        </a:xfrm>
        <a:prstGeom prst="rect">
          <a:avLst/>
        </a:prstGeom>
        <a:noFill/>
        <a:ln w="9525">
          <a:noFill/>
        </a:ln>
      </xdr:spPr>
    </xdr:pic>
    <xdr:clientData/>
  </xdr:twoCellAnchor>
  <xdr:twoCellAnchor editAs="oneCell">
    <xdr:from>
      <xdr:col>0</xdr:col>
      <xdr:colOff>0</xdr:colOff>
      <xdr:row>38</xdr:row>
      <xdr:rowOff>0</xdr:rowOff>
    </xdr:from>
    <xdr:to>
      <xdr:col>13</xdr:col>
      <xdr:colOff>565150</xdr:colOff>
      <xdr:row>56</xdr:row>
      <xdr:rowOff>38100</xdr:rowOff>
    </xdr:to>
    <xdr:pic>
      <xdr:nvPicPr>
        <xdr:cNvPr id="4" name="図形 3"/>
        <xdr:cNvPicPr>
          <a:picLocks noChangeAspect="1"/>
        </xdr:cNvPicPr>
      </xdr:nvPicPr>
      <xdr:blipFill>
        <a:blip r:embed="rId3"/>
        <a:stretch>
          <a:fillRect/>
        </a:stretch>
      </xdr:blipFill>
      <xdr:spPr>
        <a:xfrm>
          <a:off x="0" y="8686800"/>
          <a:ext cx="9150350" cy="4152900"/>
        </a:xfrm>
        <a:prstGeom prst="rect">
          <a:avLst/>
        </a:prstGeom>
        <a:noFill/>
        <a:ln w="9525">
          <a:noFill/>
        </a:ln>
      </xdr:spPr>
    </xdr:pic>
    <xdr:clientData/>
  </xdr:twoCellAnchor>
  <xdr:twoCellAnchor editAs="oneCell">
    <xdr:from>
      <xdr:col>0</xdr:col>
      <xdr:colOff>0</xdr:colOff>
      <xdr:row>57</xdr:row>
      <xdr:rowOff>0</xdr:rowOff>
    </xdr:from>
    <xdr:to>
      <xdr:col>13</xdr:col>
      <xdr:colOff>565150</xdr:colOff>
      <xdr:row>75</xdr:row>
      <xdr:rowOff>38100</xdr:rowOff>
    </xdr:to>
    <xdr:pic>
      <xdr:nvPicPr>
        <xdr:cNvPr id="5" name="図形 4"/>
        <xdr:cNvPicPr>
          <a:picLocks noChangeAspect="1"/>
        </xdr:cNvPicPr>
      </xdr:nvPicPr>
      <xdr:blipFill>
        <a:blip r:embed="rId4"/>
        <a:stretch>
          <a:fillRect/>
        </a:stretch>
      </xdr:blipFill>
      <xdr:spPr>
        <a:xfrm>
          <a:off x="0" y="13030200"/>
          <a:ext cx="9150350" cy="4152900"/>
        </a:xfrm>
        <a:prstGeom prst="rect">
          <a:avLst/>
        </a:prstGeom>
        <a:noFill/>
        <a:ln w="9525">
          <a:noFill/>
        </a:ln>
      </xdr:spPr>
    </xdr:pic>
    <xdr:clientData/>
  </xdr:twoCellAnchor>
  <xdr:twoCellAnchor editAs="oneCell">
    <xdr:from>
      <xdr:col>0</xdr:col>
      <xdr:colOff>0</xdr:colOff>
      <xdr:row>76</xdr:row>
      <xdr:rowOff>0</xdr:rowOff>
    </xdr:from>
    <xdr:to>
      <xdr:col>13</xdr:col>
      <xdr:colOff>565150</xdr:colOff>
      <xdr:row>94</xdr:row>
      <xdr:rowOff>38100</xdr:rowOff>
    </xdr:to>
    <xdr:pic>
      <xdr:nvPicPr>
        <xdr:cNvPr id="6" name="図形 5"/>
        <xdr:cNvPicPr>
          <a:picLocks noChangeAspect="1"/>
        </xdr:cNvPicPr>
      </xdr:nvPicPr>
      <xdr:blipFill>
        <a:blip r:embed="rId5"/>
        <a:stretch>
          <a:fillRect/>
        </a:stretch>
      </xdr:blipFill>
      <xdr:spPr>
        <a:xfrm>
          <a:off x="0" y="17373600"/>
          <a:ext cx="9150350" cy="4152900"/>
        </a:xfrm>
        <a:prstGeom prst="rect">
          <a:avLst/>
        </a:prstGeom>
        <a:noFill/>
        <a:ln w="9525">
          <a:noFill/>
        </a:ln>
      </xdr:spPr>
    </xdr:pic>
    <xdr:clientData/>
  </xdr:twoCellAnchor>
  <xdr:twoCellAnchor editAs="oneCell">
    <xdr:from>
      <xdr:col>0</xdr:col>
      <xdr:colOff>0</xdr:colOff>
      <xdr:row>95</xdr:row>
      <xdr:rowOff>0</xdr:rowOff>
    </xdr:from>
    <xdr:to>
      <xdr:col>13</xdr:col>
      <xdr:colOff>565150</xdr:colOff>
      <xdr:row>113</xdr:row>
      <xdr:rowOff>38100</xdr:rowOff>
    </xdr:to>
    <xdr:pic>
      <xdr:nvPicPr>
        <xdr:cNvPr id="7" name="図形 6"/>
        <xdr:cNvPicPr>
          <a:picLocks noChangeAspect="1"/>
        </xdr:cNvPicPr>
      </xdr:nvPicPr>
      <xdr:blipFill>
        <a:blip r:embed="rId6"/>
        <a:stretch>
          <a:fillRect/>
        </a:stretch>
      </xdr:blipFill>
      <xdr:spPr>
        <a:xfrm>
          <a:off x="0" y="21717000"/>
          <a:ext cx="9150350" cy="4152900"/>
        </a:xfrm>
        <a:prstGeom prst="rect">
          <a:avLst/>
        </a:prstGeom>
        <a:noFill/>
        <a:ln w="9525">
          <a:noFill/>
        </a:ln>
      </xdr:spPr>
    </xdr:pic>
    <xdr:clientData/>
  </xdr:twoCellAnchor>
  <xdr:twoCellAnchor editAs="oneCell">
    <xdr:from>
      <xdr:col>0</xdr:col>
      <xdr:colOff>0</xdr:colOff>
      <xdr:row>114</xdr:row>
      <xdr:rowOff>0</xdr:rowOff>
    </xdr:from>
    <xdr:to>
      <xdr:col>13</xdr:col>
      <xdr:colOff>565150</xdr:colOff>
      <xdr:row>132</xdr:row>
      <xdr:rowOff>38100</xdr:rowOff>
    </xdr:to>
    <xdr:pic>
      <xdr:nvPicPr>
        <xdr:cNvPr id="8" name="図形 7"/>
        <xdr:cNvPicPr>
          <a:picLocks noChangeAspect="1"/>
        </xdr:cNvPicPr>
      </xdr:nvPicPr>
      <xdr:blipFill>
        <a:blip r:embed="rId7"/>
        <a:stretch>
          <a:fillRect/>
        </a:stretch>
      </xdr:blipFill>
      <xdr:spPr>
        <a:xfrm>
          <a:off x="0" y="26060400"/>
          <a:ext cx="9150350" cy="4152900"/>
        </a:xfrm>
        <a:prstGeom prst="rect">
          <a:avLst/>
        </a:prstGeom>
        <a:noFill/>
        <a:ln w="9525">
          <a:noFill/>
        </a:ln>
      </xdr:spPr>
    </xdr:pic>
    <xdr:clientData/>
  </xdr:twoCellAnchor>
  <xdr:twoCellAnchor editAs="oneCell">
    <xdr:from>
      <xdr:col>0</xdr:col>
      <xdr:colOff>0</xdr:colOff>
      <xdr:row>133</xdr:row>
      <xdr:rowOff>0</xdr:rowOff>
    </xdr:from>
    <xdr:to>
      <xdr:col>13</xdr:col>
      <xdr:colOff>565150</xdr:colOff>
      <xdr:row>151</xdr:row>
      <xdr:rowOff>38100</xdr:rowOff>
    </xdr:to>
    <xdr:pic>
      <xdr:nvPicPr>
        <xdr:cNvPr id="9" name="図形 8"/>
        <xdr:cNvPicPr>
          <a:picLocks noChangeAspect="1"/>
        </xdr:cNvPicPr>
      </xdr:nvPicPr>
      <xdr:blipFill>
        <a:blip r:embed="rId8"/>
        <a:stretch>
          <a:fillRect/>
        </a:stretch>
      </xdr:blipFill>
      <xdr:spPr>
        <a:xfrm>
          <a:off x="0" y="30403800"/>
          <a:ext cx="9150350" cy="4152900"/>
        </a:xfrm>
        <a:prstGeom prst="rect">
          <a:avLst/>
        </a:prstGeom>
        <a:noFill/>
        <a:ln w="9525">
          <a:noFill/>
        </a:ln>
      </xdr:spPr>
    </xdr:pic>
    <xdr:clientData/>
  </xdr:twoCellAnchor>
  <xdr:twoCellAnchor editAs="oneCell">
    <xdr:from>
      <xdr:col>0</xdr:col>
      <xdr:colOff>0</xdr:colOff>
      <xdr:row>152</xdr:row>
      <xdr:rowOff>0</xdr:rowOff>
    </xdr:from>
    <xdr:to>
      <xdr:col>13</xdr:col>
      <xdr:colOff>565150</xdr:colOff>
      <xdr:row>170</xdr:row>
      <xdr:rowOff>38100</xdr:rowOff>
    </xdr:to>
    <xdr:pic>
      <xdr:nvPicPr>
        <xdr:cNvPr id="10" name="図形 9"/>
        <xdr:cNvPicPr>
          <a:picLocks noChangeAspect="1"/>
        </xdr:cNvPicPr>
      </xdr:nvPicPr>
      <xdr:blipFill>
        <a:blip r:embed="rId9"/>
        <a:stretch>
          <a:fillRect/>
        </a:stretch>
      </xdr:blipFill>
      <xdr:spPr>
        <a:xfrm>
          <a:off x="0" y="34747200"/>
          <a:ext cx="9150350" cy="4152900"/>
        </a:xfrm>
        <a:prstGeom prst="rect">
          <a:avLst/>
        </a:prstGeom>
        <a:noFill/>
        <a:ln w="9525">
          <a:noFill/>
        </a:ln>
      </xdr:spPr>
    </xdr:pic>
    <xdr:clientData/>
  </xdr:twoCellAnchor>
  <xdr:twoCellAnchor editAs="oneCell">
    <xdr:from>
      <xdr:col>0</xdr:col>
      <xdr:colOff>0</xdr:colOff>
      <xdr:row>171</xdr:row>
      <xdr:rowOff>0</xdr:rowOff>
    </xdr:from>
    <xdr:to>
      <xdr:col>13</xdr:col>
      <xdr:colOff>565150</xdr:colOff>
      <xdr:row>189</xdr:row>
      <xdr:rowOff>38100</xdr:rowOff>
    </xdr:to>
    <xdr:pic>
      <xdr:nvPicPr>
        <xdr:cNvPr id="11" name="図形 10"/>
        <xdr:cNvPicPr>
          <a:picLocks noChangeAspect="1"/>
        </xdr:cNvPicPr>
      </xdr:nvPicPr>
      <xdr:blipFill>
        <a:blip r:embed="rId10"/>
        <a:stretch>
          <a:fillRect/>
        </a:stretch>
      </xdr:blipFill>
      <xdr:spPr>
        <a:xfrm>
          <a:off x="0" y="39090600"/>
          <a:ext cx="9150350" cy="4152900"/>
        </a:xfrm>
        <a:prstGeom prst="rect">
          <a:avLst/>
        </a:prstGeom>
        <a:noFill/>
        <a:ln w="9525">
          <a:noFill/>
        </a:ln>
      </xdr:spPr>
    </xdr:pic>
    <xdr:clientData/>
  </xdr:twoCellAnchor>
  <xdr:twoCellAnchor editAs="oneCell">
    <xdr:from>
      <xdr:col>0</xdr:col>
      <xdr:colOff>0</xdr:colOff>
      <xdr:row>190</xdr:row>
      <xdr:rowOff>0</xdr:rowOff>
    </xdr:from>
    <xdr:to>
      <xdr:col>13</xdr:col>
      <xdr:colOff>565150</xdr:colOff>
      <xdr:row>208</xdr:row>
      <xdr:rowOff>38100</xdr:rowOff>
    </xdr:to>
    <xdr:pic>
      <xdr:nvPicPr>
        <xdr:cNvPr id="12" name="図形 11"/>
        <xdr:cNvPicPr>
          <a:picLocks noChangeAspect="1"/>
        </xdr:cNvPicPr>
      </xdr:nvPicPr>
      <xdr:blipFill>
        <a:blip r:embed="rId11"/>
        <a:stretch>
          <a:fillRect/>
        </a:stretch>
      </xdr:blipFill>
      <xdr:spPr>
        <a:xfrm>
          <a:off x="0" y="43434000"/>
          <a:ext cx="9150350" cy="4152900"/>
        </a:xfrm>
        <a:prstGeom prst="rect">
          <a:avLst/>
        </a:prstGeom>
        <a:noFill/>
        <a:ln w="9525">
          <a:noFill/>
        </a:ln>
      </xdr:spPr>
    </xdr:pic>
    <xdr:clientData/>
  </xdr:twoCellAnchor>
  <xdr:twoCellAnchor editAs="oneCell">
    <xdr:from>
      <xdr:col>0</xdr:col>
      <xdr:colOff>0</xdr:colOff>
      <xdr:row>209</xdr:row>
      <xdr:rowOff>0</xdr:rowOff>
    </xdr:from>
    <xdr:to>
      <xdr:col>13</xdr:col>
      <xdr:colOff>565150</xdr:colOff>
      <xdr:row>227</xdr:row>
      <xdr:rowOff>38100</xdr:rowOff>
    </xdr:to>
    <xdr:pic>
      <xdr:nvPicPr>
        <xdr:cNvPr id="13" name="図形 12"/>
        <xdr:cNvPicPr>
          <a:picLocks noChangeAspect="1"/>
        </xdr:cNvPicPr>
      </xdr:nvPicPr>
      <xdr:blipFill>
        <a:blip r:embed="rId12"/>
        <a:stretch>
          <a:fillRect/>
        </a:stretch>
      </xdr:blipFill>
      <xdr:spPr>
        <a:xfrm>
          <a:off x="0" y="47777400"/>
          <a:ext cx="9150350" cy="4152900"/>
        </a:xfrm>
        <a:prstGeom prst="rect">
          <a:avLst/>
        </a:prstGeom>
        <a:noFill/>
        <a:ln w="9525">
          <a:noFill/>
        </a:ln>
      </xdr:spPr>
    </xdr:pic>
    <xdr:clientData/>
  </xdr:twoCellAnchor>
  <xdr:twoCellAnchor editAs="oneCell">
    <xdr:from>
      <xdr:col>0</xdr:col>
      <xdr:colOff>0</xdr:colOff>
      <xdr:row>228</xdr:row>
      <xdr:rowOff>0</xdr:rowOff>
    </xdr:from>
    <xdr:to>
      <xdr:col>13</xdr:col>
      <xdr:colOff>565150</xdr:colOff>
      <xdr:row>246</xdr:row>
      <xdr:rowOff>38100</xdr:rowOff>
    </xdr:to>
    <xdr:pic>
      <xdr:nvPicPr>
        <xdr:cNvPr id="14" name="図形 13"/>
        <xdr:cNvPicPr>
          <a:picLocks noChangeAspect="1"/>
        </xdr:cNvPicPr>
      </xdr:nvPicPr>
      <xdr:blipFill>
        <a:blip r:embed="rId13"/>
        <a:stretch>
          <a:fillRect/>
        </a:stretch>
      </xdr:blipFill>
      <xdr:spPr>
        <a:xfrm>
          <a:off x="0" y="52120800"/>
          <a:ext cx="9150350" cy="4152900"/>
        </a:xfrm>
        <a:prstGeom prst="rect">
          <a:avLst/>
        </a:prstGeom>
        <a:noFill/>
        <a:ln w="9525">
          <a:noFill/>
        </a:ln>
      </xdr:spPr>
    </xdr:pic>
    <xdr:clientData/>
  </xdr:twoCellAnchor>
  <xdr:twoCellAnchor editAs="oneCell">
    <xdr:from>
      <xdr:col>0</xdr:col>
      <xdr:colOff>0</xdr:colOff>
      <xdr:row>247</xdr:row>
      <xdr:rowOff>0</xdr:rowOff>
    </xdr:from>
    <xdr:to>
      <xdr:col>13</xdr:col>
      <xdr:colOff>565150</xdr:colOff>
      <xdr:row>265</xdr:row>
      <xdr:rowOff>38100</xdr:rowOff>
    </xdr:to>
    <xdr:pic>
      <xdr:nvPicPr>
        <xdr:cNvPr id="15" name="図形 14"/>
        <xdr:cNvPicPr>
          <a:picLocks noChangeAspect="1"/>
        </xdr:cNvPicPr>
      </xdr:nvPicPr>
      <xdr:blipFill>
        <a:blip r:embed="rId14"/>
        <a:stretch>
          <a:fillRect/>
        </a:stretch>
      </xdr:blipFill>
      <xdr:spPr>
        <a:xfrm>
          <a:off x="0" y="56464200"/>
          <a:ext cx="9150350" cy="4152900"/>
        </a:xfrm>
        <a:prstGeom prst="rect">
          <a:avLst/>
        </a:prstGeom>
        <a:noFill/>
        <a:ln w="9525">
          <a:noFill/>
        </a:ln>
      </xdr:spPr>
    </xdr:pic>
    <xdr:clientData/>
  </xdr:twoCellAnchor>
  <xdr:twoCellAnchor editAs="oneCell">
    <xdr:from>
      <xdr:col>0</xdr:col>
      <xdr:colOff>0</xdr:colOff>
      <xdr:row>266</xdr:row>
      <xdr:rowOff>0</xdr:rowOff>
    </xdr:from>
    <xdr:to>
      <xdr:col>13</xdr:col>
      <xdr:colOff>565150</xdr:colOff>
      <xdr:row>284</xdr:row>
      <xdr:rowOff>38100</xdr:rowOff>
    </xdr:to>
    <xdr:pic>
      <xdr:nvPicPr>
        <xdr:cNvPr id="16" name="図形 15"/>
        <xdr:cNvPicPr>
          <a:picLocks noChangeAspect="1"/>
        </xdr:cNvPicPr>
      </xdr:nvPicPr>
      <xdr:blipFill>
        <a:blip r:embed="rId15"/>
        <a:stretch>
          <a:fillRect/>
        </a:stretch>
      </xdr:blipFill>
      <xdr:spPr>
        <a:xfrm>
          <a:off x="0" y="60807600"/>
          <a:ext cx="9150350" cy="4152900"/>
        </a:xfrm>
        <a:prstGeom prst="rect">
          <a:avLst/>
        </a:prstGeom>
        <a:noFill/>
        <a:ln w="9525">
          <a:noFill/>
        </a:ln>
      </xdr:spPr>
    </xdr:pic>
    <xdr:clientData/>
  </xdr:twoCellAnchor>
  <xdr:twoCellAnchor editAs="oneCell">
    <xdr:from>
      <xdr:col>0</xdr:col>
      <xdr:colOff>0</xdr:colOff>
      <xdr:row>285</xdr:row>
      <xdr:rowOff>0</xdr:rowOff>
    </xdr:from>
    <xdr:to>
      <xdr:col>13</xdr:col>
      <xdr:colOff>565150</xdr:colOff>
      <xdr:row>303</xdr:row>
      <xdr:rowOff>38100</xdr:rowOff>
    </xdr:to>
    <xdr:pic>
      <xdr:nvPicPr>
        <xdr:cNvPr id="17" name="図形 16"/>
        <xdr:cNvPicPr>
          <a:picLocks noChangeAspect="1"/>
        </xdr:cNvPicPr>
      </xdr:nvPicPr>
      <xdr:blipFill>
        <a:blip r:embed="rId16"/>
        <a:stretch>
          <a:fillRect/>
        </a:stretch>
      </xdr:blipFill>
      <xdr:spPr>
        <a:xfrm>
          <a:off x="0" y="65151000"/>
          <a:ext cx="9150350" cy="4152900"/>
        </a:xfrm>
        <a:prstGeom prst="rect">
          <a:avLst/>
        </a:prstGeom>
        <a:noFill/>
        <a:ln w="9525">
          <a:noFill/>
        </a:ln>
      </xdr:spPr>
    </xdr:pic>
    <xdr:clientData/>
  </xdr:twoCellAnchor>
  <xdr:twoCellAnchor editAs="oneCell">
    <xdr:from>
      <xdr:col>0</xdr:col>
      <xdr:colOff>0</xdr:colOff>
      <xdr:row>304</xdr:row>
      <xdr:rowOff>0</xdr:rowOff>
    </xdr:from>
    <xdr:to>
      <xdr:col>13</xdr:col>
      <xdr:colOff>565150</xdr:colOff>
      <xdr:row>322</xdr:row>
      <xdr:rowOff>38100</xdr:rowOff>
    </xdr:to>
    <xdr:pic>
      <xdr:nvPicPr>
        <xdr:cNvPr id="18" name="図形 17"/>
        <xdr:cNvPicPr>
          <a:picLocks noChangeAspect="1"/>
        </xdr:cNvPicPr>
      </xdr:nvPicPr>
      <xdr:blipFill>
        <a:blip r:embed="rId17"/>
        <a:stretch>
          <a:fillRect/>
        </a:stretch>
      </xdr:blipFill>
      <xdr:spPr>
        <a:xfrm>
          <a:off x="0" y="69494400"/>
          <a:ext cx="9150350" cy="4152900"/>
        </a:xfrm>
        <a:prstGeom prst="rect">
          <a:avLst/>
        </a:prstGeom>
        <a:noFill/>
        <a:ln w="9525">
          <a:noFill/>
        </a:ln>
      </xdr:spPr>
    </xdr:pic>
    <xdr:clientData/>
  </xdr:twoCellAnchor>
  <xdr:twoCellAnchor editAs="oneCell">
    <xdr:from>
      <xdr:col>0</xdr:col>
      <xdr:colOff>0</xdr:colOff>
      <xdr:row>323</xdr:row>
      <xdr:rowOff>0</xdr:rowOff>
    </xdr:from>
    <xdr:to>
      <xdr:col>13</xdr:col>
      <xdr:colOff>565150</xdr:colOff>
      <xdr:row>341</xdr:row>
      <xdr:rowOff>38100</xdr:rowOff>
    </xdr:to>
    <xdr:pic>
      <xdr:nvPicPr>
        <xdr:cNvPr id="19" name="図形 18"/>
        <xdr:cNvPicPr>
          <a:picLocks noChangeAspect="1"/>
        </xdr:cNvPicPr>
      </xdr:nvPicPr>
      <xdr:blipFill>
        <a:blip r:embed="rId18"/>
        <a:stretch>
          <a:fillRect/>
        </a:stretch>
      </xdr:blipFill>
      <xdr:spPr>
        <a:xfrm>
          <a:off x="0" y="73837800"/>
          <a:ext cx="9150350" cy="4152900"/>
        </a:xfrm>
        <a:prstGeom prst="rect">
          <a:avLst/>
        </a:prstGeom>
        <a:noFill/>
        <a:ln w="9525">
          <a:noFill/>
        </a:ln>
      </xdr:spPr>
    </xdr:pic>
    <xdr:clientData/>
  </xdr:twoCellAnchor>
  <xdr:twoCellAnchor editAs="oneCell">
    <xdr:from>
      <xdr:col>0</xdr:col>
      <xdr:colOff>0</xdr:colOff>
      <xdr:row>342</xdr:row>
      <xdr:rowOff>0</xdr:rowOff>
    </xdr:from>
    <xdr:to>
      <xdr:col>13</xdr:col>
      <xdr:colOff>565150</xdr:colOff>
      <xdr:row>360</xdr:row>
      <xdr:rowOff>38100</xdr:rowOff>
    </xdr:to>
    <xdr:pic>
      <xdr:nvPicPr>
        <xdr:cNvPr id="20" name="図形 19"/>
        <xdr:cNvPicPr>
          <a:picLocks noChangeAspect="1"/>
        </xdr:cNvPicPr>
      </xdr:nvPicPr>
      <xdr:blipFill>
        <a:blip r:embed="rId19"/>
        <a:stretch>
          <a:fillRect/>
        </a:stretch>
      </xdr:blipFill>
      <xdr:spPr>
        <a:xfrm>
          <a:off x="0" y="78181200"/>
          <a:ext cx="9150350" cy="4152900"/>
        </a:xfrm>
        <a:prstGeom prst="rect">
          <a:avLst/>
        </a:prstGeom>
        <a:noFill/>
        <a:ln w="9525">
          <a:noFill/>
        </a:ln>
      </xdr:spPr>
    </xdr:pic>
    <xdr:clientData/>
  </xdr:twoCellAnchor>
  <xdr:twoCellAnchor editAs="oneCell">
    <xdr:from>
      <xdr:col>0</xdr:col>
      <xdr:colOff>0</xdr:colOff>
      <xdr:row>361</xdr:row>
      <xdr:rowOff>0</xdr:rowOff>
    </xdr:from>
    <xdr:to>
      <xdr:col>13</xdr:col>
      <xdr:colOff>565150</xdr:colOff>
      <xdr:row>379</xdr:row>
      <xdr:rowOff>38100</xdr:rowOff>
    </xdr:to>
    <xdr:pic>
      <xdr:nvPicPr>
        <xdr:cNvPr id="21" name="図形 20"/>
        <xdr:cNvPicPr>
          <a:picLocks noChangeAspect="1"/>
        </xdr:cNvPicPr>
      </xdr:nvPicPr>
      <xdr:blipFill>
        <a:blip r:embed="rId20"/>
        <a:stretch>
          <a:fillRect/>
        </a:stretch>
      </xdr:blipFill>
      <xdr:spPr>
        <a:xfrm>
          <a:off x="0" y="82524600"/>
          <a:ext cx="9150350" cy="4152900"/>
        </a:xfrm>
        <a:prstGeom prst="rect">
          <a:avLst/>
        </a:prstGeom>
        <a:noFill/>
        <a:ln w="9525">
          <a:noFill/>
        </a:ln>
      </xdr:spPr>
    </xdr:pic>
    <xdr:clientData/>
  </xdr:twoCellAnchor>
  <xdr:twoCellAnchor editAs="oneCell">
    <xdr:from>
      <xdr:col>0</xdr:col>
      <xdr:colOff>0</xdr:colOff>
      <xdr:row>380</xdr:row>
      <xdr:rowOff>0</xdr:rowOff>
    </xdr:from>
    <xdr:to>
      <xdr:col>13</xdr:col>
      <xdr:colOff>565150</xdr:colOff>
      <xdr:row>398</xdr:row>
      <xdr:rowOff>38100</xdr:rowOff>
    </xdr:to>
    <xdr:pic>
      <xdr:nvPicPr>
        <xdr:cNvPr id="22" name="図形 21"/>
        <xdr:cNvPicPr>
          <a:picLocks noChangeAspect="1"/>
        </xdr:cNvPicPr>
      </xdr:nvPicPr>
      <xdr:blipFill>
        <a:blip r:embed="rId21"/>
        <a:stretch>
          <a:fillRect/>
        </a:stretch>
      </xdr:blipFill>
      <xdr:spPr>
        <a:xfrm>
          <a:off x="0" y="86868000"/>
          <a:ext cx="9150350" cy="4152900"/>
        </a:xfrm>
        <a:prstGeom prst="rect">
          <a:avLst/>
        </a:prstGeom>
        <a:noFill/>
        <a:ln w="9525">
          <a:noFill/>
        </a:ln>
      </xdr:spPr>
    </xdr:pic>
    <xdr:clientData/>
  </xdr:twoCellAnchor>
  <xdr:twoCellAnchor editAs="oneCell">
    <xdr:from>
      <xdr:col>0</xdr:col>
      <xdr:colOff>0</xdr:colOff>
      <xdr:row>399</xdr:row>
      <xdr:rowOff>0</xdr:rowOff>
    </xdr:from>
    <xdr:to>
      <xdr:col>13</xdr:col>
      <xdr:colOff>565150</xdr:colOff>
      <xdr:row>417</xdr:row>
      <xdr:rowOff>38100</xdr:rowOff>
    </xdr:to>
    <xdr:pic>
      <xdr:nvPicPr>
        <xdr:cNvPr id="23" name="図形 22"/>
        <xdr:cNvPicPr>
          <a:picLocks noChangeAspect="1"/>
        </xdr:cNvPicPr>
      </xdr:nvPicPr>
      <xdr:blipFill>
        <a:blip r:embed="rId22"/>
        <a:stretch>
          <a:fillRect/>
        </a:stretch>
      </xdr:blipFill>
      <xdr:spPr>
        <a:xfrm>
          <a:off x="0" y="91211400"/>
          <a:ext cx="9150350" cy="4152900"/>
        </a:xfrm>
        <a:prstGeom prst="rect">
          <a:avLst/>
        </a:prstGeom>
        <a:noFill/>
        <a:ln w="9525">
          <a:noFill/>
        </a:ln>
      </xdr:spPr>
    </xdr:pic>
    <xdr:clientData/>
  </xdr:twoCellAnchor>
  <xdr:twoCellAnchor editAs="oneCell">
    <xdr:from>
      <xdr:col>0</xdr:col>
      <xdr:colOff>0</xdr:colOff>
      <xdr:row>418</xdr:row>
      <xdr:rowOff>0</xdr:rowOff>
    </xdr:from>
    <xdr:to>
      <xdr:col>13</xdr:col>
      <xdr:colOff>565150</xdr:colOff>
      <xdr:row>436</xdr:row>
      <xdr:rowOff>38100</xdr:rowOff>
    </xdr:to>
    <xdr:pic>
      <xdr:nvPicPr>
        <xdr:cNvPr id="24" name="図形 23"/>
        <xdr:cNvPicPr>
          <a:picLocks noChangeAspect="1"/>
        </xdr:cNvPicPr>
      </xdr:nvPicPr>
      <xdr:blipFill>
        <a:blip r:embed="rId23"/>
        <a:stretch>
          <a:fillRect/>
        </a:stretch>
      </xdr:blipFill>
      <xdr:spPr>
        <a:xfrm>
          <a:off x="0" y="95554800"/>
          <a:ext cx="9150350" cy="4152900"/>
        </a:xfrm>
        <a:prstGeom prst="rect">
          <a:avLst/>
        </a:prstGeom>
        <a:noFill/>
        <a:ln w="9525">
          <a:noFill/>
        </a:ln>
      </xdr:spPr>
    </xdr:pic>
    <xdr:clientData/>
  </xdr:twoCellAnchor>
  <xdr:twoCellAnchor editAs="oneCell">
    <xdr:from>
      <xdr:col>0</xdr:col>
      <xdr:colOff>0</xdr:colOff>
      <xdr:row>437</xdr:row>
      <xdr:rowOff>0</xdr:rowOff>
    </xdr:from>
    <xdr:to>
      <xdr:col>13</xdr:col>
      <xdr:colOff>565150</xdr:colOff>
      <xdr:row>455</xdr:row>
      <xdr:rowOff>38100</xdr:rowOff>
    </xdr:to>
    <xdr:pic>
      <xdr:nvPicPr>
        <xdr:cNvPr id="25" name="図形 24"/>
        <xdr:cNvPicPr>
          <a:picLocks noChangeAspect="1"/>
        </xdr:cNvPicPr>
      </xdr:nvPicPr>
      <xdr:blipFill>
        <a:blip r:embed="rId24"/>
        <a:stretch>
          <a:fillRect/>
        </a:stretch>
      </xdr:blipFill>
      <xdr:spPr>
        <a:xfrm>
          <a:off x="0" y="99898200"/>
          <a:ext cx="9150350" cy="4152900"/>
        </a:xfrm>
        <a:prstGeom prst="rect">
          <a:avLst/>
        </a:prstGeom>
        <a:noFill/>
        <a:ln w="9525">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
  <sheetViews>
    <sheetView tabSelected="1" zoomScale="60" zoomScaleNormal="60" workbookViewId="0">
      <pane xSplit="1" ySplit="8" topLeftCell="B42" activePane="bottomRight" state="frozen"/>
      <selection/>
      <selection pane="topRight"/>
      <selection pane="bottomLeft"/>
      <selection pane="bottomRight" activeCell="Q58" sqref="Q58"/>
    </sheetView>
  </sheetViews>
  <sheetFormatPr defaultColWidth="9" defaultRowHeight="18"/>
  <cols>
    <col min="1" max="1" width="4.875" customWidth="1"/>
    <col min="2" max="2" width="12" customWidth="1"/>
    <col min="3" max="3" width="10.625" customWidth="1"/>
    <col min="4" max="6" width="8.25" customWidth="1"/>
    <col min="7" max="7" width="9.875" customWidth="1"/>
    <col min="10" max="15" width="7.75" customWidth="1"/>
  </cols>
  <sheetData>
    <row r="1" spans="1:3">
      <c r="A1" s="16" t="s">
        <v>0</v>
      </c>
      <c r="C1" t="s">
        <v>1</v>
      </c>
    </row>
    <row r="2" spans="1:3">
      <c r="A2" s="16" t="s">
        <v>2</v>
      </c>
      <c r="C2" t="s">
        <v>3</v>
      </c>
    </row>
    <row r="3" spans="1:3">
      <c r="A3" s="16" t="s">
        <v>4</v>
      </c>
      <c r="C3" s="17">
        <v>100000</v>
      </c>
    </row>
    <row r="4" spans="1:3">
      <c r="A4" s="16" t="s">
        <v>5</v>
      </c>
      <c r="C4" s="17" t="s">
        <v>6</v>
      </c>
    </row>
    <row r="5" ht="18.75" spans="1:3">
      <c r="A5" s="16" t="s">
        <v>7</v>
      </c>
      <c r="C5" s="17" t="s">
        <v>8</v>
      </c>
    </row>
    <row r="6" ht="18.75" spans="1:15">
      <c r="A6" s="18" t="s">
        <v>9</v>
      </c>
      <c r="B6" s="18" t="s">
        <v>10</v>
      </c>
      <c r="C6" s="18" t="s">
        <v>10</v>
      </c>
      <c r="D6" s="19" t="s">
        <v>11</v>
      </c>
      <c r="E6" s="20"/>
      <c r="F6" s="21"/>
      <c r="G6" s="22" t="s">
        <v>12</v>
      </c>
      <c r="H6" s="23"/>
      <c r="I6" s="83"/>
      <c r="J6" s="22" t="s">
        <v>13</v>
      </c>
      <c r="K6" s="23"/>
      <c r="L6" s="83"/>
      <c r="M6" s="22" t="s">
        <v>14</v>
      </c>
      <c r="N6" s="23"/>
      <c r="O6" s="83"/>
    </row>
    <row r="7" ht="18.75" spans="1:15">
      <c r="A7" s="24"/>
      <c r="B7" s="24" t="s">
        <v>15</v>
      </c>
      <c r="C7" s="25" t="s">
        <v>16</v>
      </c>
      <c r="D7" s="26">
        <v>1.27</v>
      </c>
      <c r="E7" s="27">
        <v>1.5</v>
      </c>
      <c r="F7" s="87">
        <v>2</v>
      </c>
      <c r="G7" s="26">
        <v>1.27</v>
      </c>
      <c r="H7" s="27">
        <v>1.5</v>
      </c>
      <c r="I7" s="87">
        <v>2</v>
      </c>
      <c r="J7" s="26">
        <v>1.27</v>
      </c>
      <c r="K7" s="27">
        <v>1.5</v>
      </c>
      <c r="L7" s="87">
        <v>2</v>
      </c>
      <c r="M7" s="26">
        <v>1.27</v>
      </c>
      <c r="N7" s="27">
        <v>1.5</v>
      </c>
      <c r="O7" s="87">
        <v>2</v>
      </c>
    </row>
    <row r="8" ht="18.75" spans="1:15">
      <c r="A8" s="29" t="s">
        <v>17</v>
      </c>
      <c r="B8" s="30"/>
      <c r="C8" s="31"/>
      <c r="D8" s="32"/>
      <c r="E8" s="33"/>
      <c r="F8" s="34"/>
      <c r="G8" s="35">
        <f>C3</f>
        <v>100000</v>
      </c>
      <c r="H8" s="36">
        <f>C3</f>
        <v>100000</v>
      </c>
      <c r="I8" s="88">
        <f>C3</f>
        <v>100000</v>
      </c>
      <c r="J8" s="89" t="s">
        <v>13</v>
      </c>
      <c r="K8" s="90"/>
      <c r="L8" s="91"/>
      <c r="M8" s="89"/>
      <c r="N8" s="90"/>
      <c r="O8" s="91"/>
    </row>
    <row r="9" spans="1:18">
      <c r="A9" s="37">
        <v>1</v>
      </c>
      <c r="B9" s="38">
        <v>39286</v>
      </c>
      <c r="C9" s="39">
        <v>2</v>
      </c>
      <c r="D9" s="40">
        <v>1.27</v>
      </c>
      <c r="E9" s="41">
        <v>1.5</v>
      </c>
      <c r="F9" s="42">
        <v>2</v>
      </c>
      <c r="G9" s="43">
        <f>IF(D9="","",G8+M9)</f>
        <v>103810</v>
      </c>
      <c r="H9" s="43">
        <f t="shared" ref="H9" si="0">IF(E9="","",H8+N9)</f>
        <v>104500</v>
      </c>
      <c r="I9" s="43">
        <f t="shared" ref="I9" si="1">IF(F9="","",I8+O9)</f>
        <v>106000</v>
      </c>
      <c r="J9" s="92">
        <f t="shared" ref="J9:L9" si="2">IF(G8="","",G8*0.03)</f>
        <v>3000</v>
      </c>
      <c r="K9" s="93">
        <f t="shared" si="2"/>
        <v>3000</v>
      </c>
      <c r="L9" s="94">
        <f t="shared" si="2"/>
        <v>3000</v>
      </c>
      <c r="M9" s="92">
        <f t="shared" ref="M9:O9" si="3">IF(D9="","",J9*D9)</f>
        <v>3810</v>
      </c>
      <c r="N9" s="93">
        <f t="shared" si="3"/>
        <v>4500</v>
      </c>
      <c r="O9" s="94">
        <f t="shared" si="3"/>
        <v>6000</v>
      </c>
      <c r="P9" s="95"/>
      <c r="Q9" s="95"/>
      <c r="R9" s="95"/>
    </row>
    <row r="10" spans="1:18">
      <c r="A10" s="37">
        <v>2</v>
      </c>
      <c r="B10" s="44">
        <v>39299</v>
      </c>
      <c r="C10" s="45">
        <v>2</v>
      </c>
      <c r="D10" s="46">
        <v>-1</v>
      </c>
      <c r="E10" s="47">
        <v>-1</v>
      </c>
      <c r="F10" s="48">
        <v>-1</v>
      </c>
      <c r="G10" s="43">
        <f t="shared" ref="G10:G43" si="4">IF(D10="","",G9+M10)</f>
        <v>100695.7</v>
      </c>
      <c r="H10" s="43">
        <f t="shared" ref="H10:H42" si="5">IF(E10="","",H9+N10)</f>
        <v>101365</v>
      </c>
      <c r="I10" s="43">
        <f t="shared" ref="I10:I42" si="6">IF(F10="","",I9+O10)</f>
        <v>102820</v>
      </c>
      <c r="J10" s="96">
        <f t="shared" ref="J10:J12" si="7">IF(G9="","",G9*0.03)</f>
        <v>3114.3</v>
      </c>
      <c r="K10" s="97">
        <f t="shared" ref="K10:K12" si="8">IF(H9="","",H9*0.03)</f>
        <v>3135</v>
      </c>
      <c r="L10" s="98">
        <f t="shared" ref="L10:L12" si="9">IF(I9="","",I9*0.03)</f>
        <v>3180</v>
      </c>
      <c r="M10" s="96">
        <f t="shared" ref="M10:M12" si="10">IF(D10="","",J10*D10)</f>
        <v>-3114.3</v>
      </c>
      <c r="N10" s="97">
        <f t="shared" ref="N10:N12" si="11">IF(E10="","",K10*E10)</f>
        <v>-3135</v>
      </c>
      <c r="O10" s="98">
        <f t="shared" ref="O10:O12" si="12">IF(F10="","",L10*F10)</f>
        <v>-3180</v>
      </c>
      <c r="P10" s="95"/>
      <c r="Q10" s="95"/>
      <c r="R10" s="95"/>
    </row>
    <row r="11" spans="1:18">
      <c r="A11" s="37">
        <v>3</v>
      </c>
      <c r="B11" s="44">
        <v>39309</v>
      </c>
      <c r="C11" s="45">
        <v>2</v>
      </c>
      <c r="D11" s="46">
        <v>1.27</v>
      </c>
      <c r="E11" s="47">
        <v>1.5</v>
      </c>
      <c r="F11" s="49">
        <v>2</v>
      </c>
      <c r="G11" s="43">
        <f t="shared" si="4"/>
        <v>104532.20617</v>
      </c>
      <c r="H11" s="43">
        <f t="shared" si="5"/>
        <v>105926.425</v>
      </c>
      <c r="I11" s="43">
        <f t="shared" si="6"/>
        <v>108989.2</v>
      </c>
      <c r="J11" s="96">
        <f t="shared" si="7"/>
        <v>3020.871</v>
      </c>
      <c r="K11" s="97">
        <f t="shared" si="8"/>
        <v>3040.95</v>
      </c>
      <c r="L11" s="98">
        <f t="shared" si="9"/>
        <v>3084.6</v>
      </c>
      <c r="M11" s="96">
        <f t="shared" si="10"/>
        <v>3836.50617</v>
      </c>
      <c r="N11" s="97">
        <f t="shared" si="11"/>
        <v>4561.425</v>
      </c>
      <c r="O11" s="98">
        <f t="shared" si="12"/>
        <v>6169.2</v>
      </c>
      <c r="P11" s="95"/>
      <c r="Q11" s="95"/>
      <c r="R11" s="95"/>
    </row>
    <row r="12" spans="1:18">
      <c r="A12" s="37">
        <v>4</v>
      </c>
      <c r="B12" s="50">
        <v>39393</v>
      </c>
      <c r="C12" s="51">
        <v>2</v>
      </c>
      <c r="D12" s="52">
        <v>1.27</v>
      </c>
      <c r="E12" s="53">
        <v>1.5</v>
      </c>
      <c r="F12" s="54">
        <v>2</v>
      </c>
      <c r="G12" s="43">
        <f t="shared" si="4"/>
        <v>108514.883225077</v>
      </c>
      <c r="H12" s="43">
        <f t="shared" si="5"/>
        <v>110693.114125</v>
      </c>
      <c r="I12" s="43">
        <f t="shared" si="6"/>
        <v>115528.552</v>
      </c>
      <c r="J12" s="96">
        <f t="shared" si="7"/>
        <v>3135.9661851</v>
      </c>
      <c r="K12" s="97">
        <f t="shared" si="8"/>
        <v>3177.79275</v>
      </c>
      <c r="L12" s="98">
        <f t="shared" si="9"/>
        <v>3269.676</v>
      </c>
      <c r="M12" s="96">
        <f t="shared" si="10"/>
        <v>3982.677055077</v>
      </c>
      <c r="N12" s="97">
        <f t="shared" si="11"/>
        <v>4766.689125</v>
      </c>
      <c r="O12" s="98">
        <f t="shared" si="12"/>
        <v>6539.352</v>
      </c>
      <c r="P12" s="95"/>
      <c r="Q12" s="95"/>
      <c r="R12" s="95"/>
    </row>
    <row r="13" spans="1:18">
      <c r="A13" s="37">
        <v>5</v>
      </c>
      <c r="B13" s="50">
        <v>39408</v>
      </c>
      <c r="C13" s="51">
        <v>2</v>
      </c>
      <c r="D13" s="52">
        <v>-1</v>
      </c>
      <c r="E13" s="53">
        <v>-1</v>
      </c>
      <c r="F13" s="55">
        <v>-1</v>
      </c>
      <c r="G13" s="43">
        <f t="shared" si="4"/>
        <v>105259.436728325</v>
      </c>
      <c r="H13" s="43">
        <f t="shared" si="5"/>
        <v>107372.32070125</v>
      </c>
      <c r="I13" s="43">
        <f t="shared" si="6"/>
        <v>112062.69544</v>
      </c>
      <c r="J13" s="96">
        <f t="shared" ref="J13:J58" si="13">IF(G12="","",G12*0.03)</f>
        <v>3255.44649675231</v>
      </c>
      <c r="K13" s="97">
        <f t="shared" ref="K13:K58" si="14">IF(H12="","",H12*0.03)</f>
        <v>3320.79342375</v>
      </c>
      <c r="L13" s="98">
        <f t="shared" ref="L13:L58" si="15">IF(I12="","",I12*0.03)</f>
        <v>3465.85656</v>
      </c>
      <c r="M13" s="96">
        <f t="shared" ref="M13:M58" si="16">IF(D13="","",J13*D13)</f>
        <v>-3255.44649675231</v>
      </c>
      <c r="N13" s="97">
        <f t="shared" ref="N13:N58" si="17">IF(E13="","",K13*E13)</f>
        <v>-3320.79342375</v>
      </c>
      <c r="O13" s="98">
        <f t="shared" ref="O13:O58" si="18">IF(F13="","",L13*F13)</f>
        <v>-3465.85656</v>
      </c>
      <c r="P13" s="95"/>
      <c r="Q13" s="95"/>
      <c r="R13" s="95"/>
    </row>
    <row r="14" spans="1:18">
      <c r="A14" s="37">
        <v>6</v>
      </c>
      <c r="B14" s="50">
        <v>39430</v>
      </c>
      <c r="C14" s="51">
        <v>1</v>
      </c>
      <c r="D14" s="52">
        <v>-1</v>
      </c>
      <c r="E14" s="53">
        <v>-1</v>
      </c>
      <c r="F14" s="55">
        <v>-1</v>
      </c>
      <c r="G14" s="43">
        <f t="shared" si="4"/>
        <v>102101.653626475</v>
      </c>
      <c r="H14" s="43">
        <f t="shared" si="5"/>
        <v>104151.151080212</v>
      </c>
      <c r="I14" s="43">
        <f t="shared" si="6"/>
        <v>108700.8145768</v>
      </c>
      <c r="J14" s="96">
        <f t="shared" si="13"/>
        <v>3157.78310184974</v>
      </c>
      <c r="K14" s="97">
        <f t="shared" si="14"/>
        <v>3221.1696210375</v>
      </c>
      <c r="L14" s="98">
        <f t="shared" si="15"/>
        <v>3361.8808632</v>
      </c>
      <c r="M14" s="96">
        <f t="shared" si="16"/>
        <v>-3157.78310184974</v>
      </c>
      <c r="N14" s="97">
        <f t="shared" si="17"/>
        <v>-3221.1696210375</v>
      </c>
      <c r="O14" s="98">
        <f t="shared" si="18"/>
        <v>-3361.8808632</v>
      </c>
      <c r="P14" s="95"/>
      <c r="Q14" s="95"/>
      <c r="R14" s="95"/>
    </row>
    <row r="15" spans="1:18">
      <c r="A15" s="37">
        <v>7</v>
      </c>
      <c r="B15" s="50">
        <v>39478</v>
      </c>
      <c r="C15" s="56">
        <v>2</v>
      </c>
      <c r="D15" s="52">
        <v>-1</v>
      </c>
      <c r="E15" s="53">
        <v>-1</v>
      </c>
      <c r="F15" s="55">
        <v>-1</v>
      </c>
      <c r="G15" s="43">
        <f t="shared" si="4"/>
        <v>99038.6040176807</v>
      </c>
      <c r="H15" s="43">
        <f t="shared" si="5"/>
        <v>101026.616547806</v>
      </c>
      <c r="I15" s="43">
        <f t="shared" si="6"/>
        <v>105439.790139496</v>
      </c>
      <c r="J15" s="96">
        <f t="shared" si="13"/>
        <v>3063.04960879425</v>
      </c>
      <c r="K15" s="97">
        <f t="shared" si="14"/>
        <v>3124.53453240637</v>
      </c>
      <c r="L15" s="98">
        <f t="shared" si="15"/>
        <v>3261.024437304</v>
      </c>
      <c r="M15" s="96">
        <f t="shared" si="16"/>
        <v>-3063.04960879425</v>
      </c>
      <c r="N15" s="97">
        <f t="shared" si="17"/>
        <v>-3124.53453240637</v>
      </c>
      <c r="O15" s="98">
        <f t="shared" si="18"/>
        <v>-3261.024437304</v>
      </c>
      <c r="P15" s="95" t="s">
        <v>18</v>
      </c>
      <c r="Q15" s="95"/>
      <c r="R15" s="95"/>
    </row>
    <row r="16" spans="1:18">
      <c r="A16" s="37">
        <v>8</v>
      </c>
      <c r="B16" s="50">
        <v>39520</v>
      </c>
      <c r="C16" s="51">
        <v>2</v>
      </c>
      <c r="D16" s="52">
        <v>1.27</v>
      </c>
      <c r="E16" s="53">
        <v>1.5</v>
      </c>
      <c r="F16" s="55">
        <v>2</v>
      </c>
      <c r="G16" s="43">
        <f t="shared" si="4"/>
        <v>102811.974830754</v>
      </c>
      <c r="H16" s="43">
        <f t="shared" si="5"/>
        <v>105572.814292457</v>
      </c>
      <c r="I16" s="43">
        <f t="shared" si="6"/>
        <v>111766.177547866</v>
      </c>
      <c r="J16" s="96">
        <f t="shared" si="13"/>
        <v>2971.15812053042</v>
      </c>
      <c r="K16" s="97">
        <f t="shared" si="14"/>
        <v>3030.79849643418</v>
      </c>
      <c r="L16" s="98">
        <f t="shared" si="15"/>
        <v>3163.19370418488</v>
      </c>
      <c r="M16" s="96">
        <f t="shared" si="16"/>
        <v>3773.37081307364</v>
      </c>
      <c r="N16" s="97">
        <f t="shared" si="17"/>
        <v>4546.19774465128</v>
      </c>
      <c r="O16" s="98">
        <f t="shared" si="18"/>
        <v>6326.38740836976</v>
      </c>
      <c r="P16" s="95"/>
      <c r="Q16" s="95"/>
      <c r="R16" s="95"/>
    </row>
    <row r="17" spans="1:18">
      <c r="A17" s="37">
        <v>9</v>
      </c>
      <c r="B17" s="50">
        <v>39554</v>
      </c>
      <c r="C17" s="56">
        <v>1</v>
      </c>
      <c r="D17" s="52">
        <v>1.27</v>
      </c>
      <c r="E17" s="53">
        <v>1.5</v>
      </c>
      <c r="F17" s="54">
        <v>2</v>
      </c>
      <c r="G17" s="43">
        <f t="shared" si="4"/>
        <v>106729.111071806</v>
      </c>
      <c r="H17" s="43">
        <f t="shared" si="5"/>
        <v>110323.590935618</v>
      </c>
      <c r="I17" s="43">
        <f t="shared" si="6"/>
        <v>118472.148200738</v>
      </c>
      <c r="J17" s="96">
        <f t="shared" si="13"/>
        <v>3084.35924492263</v>
      </c>
      <c r="K17" s="97">
        <f t="shared" si="14"/>
        <v>3167.18442877372</v>
      </c>
      <c r="L17" s="98">
        <f t="shared" si="15"/>
        <v>3352.98532643597</v>
      </c>
      <c r="M17" s="96">
        <f t="shared" si="16"/>
        <v>3917.13624105174</v>
      </c>
      <c r="N17" s="97">
        <f t="shared" si="17"/>
        <v>4750.77664316058</v>
      </c>
      <c r="O17" s="98">
        <f t="shared" si="18"/>
        <v>6705.97065287194</v>
      </c>
      <c r="P17" s="95" t="s">
        <v>18</v>
      </c>
      <c r="Q17" s="95"/>
      <c r="R17" s="95"/>
    </row>
    <row r="18" spans="1:18">
      <c r="A18" s="37">
        <v>10</v>
      </c>
      <c r="B18" s="50">
        <v>39659</v>
      </c>
      <c r="C18" s="51">
        <v>1</v>
      </c>
      <c r="D18" s="52">
        <v>1.27</v>
      </c>
      <c r="E18" s="53">
        <v>1.5</v>
      </c>
      <c r="F18" s="55">
        <v>2</v>
      </c>
      <c r="G18" s="43">
        <f t="shared" si="4"/>
        <v>110795.490203642</v>
      </c>
      <c r="H18" s="43">
        <f t="shared" si="5"/>
        <v>115288.152527721</v>
      </c>
      <c r="I18" s="43">
        <f t="shared" si="6"/>
        <v>125580.477092782</v>
      </c>
      <c r="J18" s="96">
        <f t="shared" si="13"/>
        <v>3201.87333215418</v>
      </c>
      <c r="K18" s="97">
        <f t="shared" si="14"/>
        <v>3309.70772806854</v>
      </c>
      <c r="L18" s="98">
        <f t="shared" si="15"/>
        <v>3554.16444602213</v>
      </c>
      <c r="M18" s="96">
        <f t="shared" si="16"/>
        <v>4066.37913183581</v>
      </c>
      <c r="N18" s="97">
        <f t="shared" si="17"/>
        <v>4964.56159210281</v>
      </c>
      <c r="O18" s="98">
        <f t="shared" si="18"/>
        <v>7108.32889204426</v>
      </c>
      <c r="P18" s="95"/>
      <c r="Q18" s="95"/>
      <c r="R18" s="95"/>
    </row>
    <row r="19" spans="1:18">
      <c r="A19" s="37">
        <v>11</v>
      </c>
      <c r="B19" s="50">
        <v>39665</v>
      </c>
      <c r="C19" s="51">
        <v>1</v>
      </c>
      <c r="D19" s="52">
        <v>1.27</v>
      </c>
      <c r="E19" s="53">
        <v>1.5</v>
      </c>
      <c r="F19" s="55">
        <v>2</v>
      </c>
      <c r="G19" s="43">
        <f t="shared" si="4"/>
        <v>115016.798380401</v>
      </c>
      <c r="H19" s="43">
        <f t="shared" si="5"/>
        <v>120476.119391468</v>
      </c>
      <c r="I19" s="43">
        <f t="shared" si="6"/>
        <v>133115.305718349</v>
      </c>
      <c r="J19" s="96">
        <f t="shared" si="13"/>
        <v>3323.86470610926</v>
      </c>
      <c r="K19" s="97">
        <f t="shared" si="14"/>
        <v>3458.64457583162</v>
      </c>
      <c r="L19" s="98">
        <f t="shared" si="15"/>
        <v>3767.41431278346</v>
      </c>
      <c r="M19" s="96">
        <f t="shared" si="16"/>
        <v>4221.30817675876</v>
      </c>
      <c r="N19" s="97">
        <f t="shared" si="17"/>
        <v>5187.96686374744</v>
      </c>
      <c r="O19" s="98">
        <f t="shared" si="18"/>
        <v>7534.82862556692</v>
      </c>
      <c r="P19" s="95"/>
      <c r="Q19" s="95"/>
      <c r="R19" s="95"/>
    </row>
    <row r="20" spans="1:18">
      <c r="A20" s="37">
        <v>12</v>
      </c>
      <c r="B20" s="50">
        <v>39675</v>
      </c>
      <c r="C20" s="56">
        <v>1</v>
      </c>
      <c r="D20" s="52">
        <v>-1</v>
      </c>
      <c r="E20" s="53">
        <v>-1</v>
      </c>
      <c r="F20" s="55">
        <v>-1</v>
      </c>
      <c r="G20" s="43">
        <f t="shared" si="4"/>
        <v>111566.294428989</v>
      </c>
      <c r="H20" s="43">
        <f t="shared" si="5"/>
        <v>116861.835809724</v>
      </c>
      <c r="I20" s="43">
        <f t="shared" si="6"/>
        <v>129121.846546798</v>
      </c>
      <c r="J20" s="96">
        <f t="shared" si="13"/>
        <v>3450.50395141202</v>
      </c>
      <c r="K20" s="97">
        <f t="shared" si="14"/>
        <v>3614.28358174405</v>
      </c>
      <c r="L20" s="98">
        <f t="shared" si="15"/>
        <v>3993.45917155047</v>
      </c>
      <c r="M20" s="96">
        <f t="shared" si="16"/>
        <v>-3450.50395141202</v>
      </c>
      <c r="N20" s="97">
        <f t="shared" si="17"/>
        <v>-3614.28358174405</v>
      </c>
      <c r="O20" s="98">
        <f t="shared" si="18"/>
        <v>-3993.45917155047</v>
      </c>
      <c r="P20" s="95" t="s">
        <v>18</v>
      </c>
      <c r="Q20" s="95"/>
      <c r="R20" s="95"/>
    </row>
    <row r="21" spans="1:18">
      <c r="A21" s="37">
        <v>13</v>
      </c>
      <c r="B21" s="50">
        <v>39691</v>
      </c>
      <c r="C21" s="56">
        <v>2</v>
      </c>
      <c r="D21" s="52">
        <v>1.27</v>
      </c>
      <c r="E21" s="53">
        <v>1.5</v>
      </c>
      <c r="F21" s="54">
        <v>2</v>
      </c>
      <c r="G21" s="43">
        <f t="shared" si="4"/>
        <v>115816.970246733</v>
      </c>
      <c r="H21" s="43">
        <f t="shared" si="5"/>
        <v>122120.618421162</v>
      </c>
      <c r="I21" s="43">
        <f t="shared" si="6"/>
        <v>136869.157339606</v>
      </c>
      <c r="J21" s="96">
        <f t="shared" si="13"/>
        <v>3346.98883286966</v>
      </c>
      <c r="K21" s="97">
        <f t="shared" si="14"/>
        <v>3505.85507429173</v>
      </c>
      <c r="L21" s="98">
        <f t="shared" si="15"/>
        <v>3873.65539640395</v>
      </c>
      <c r="M21" s="96">
        <f t="shared" si="16"/>
        <v>4250.67581774447</v>
      </c>
      <c r="N21" s="97">
        <f t="shared" si="17"/>
        <v>5258.78261143759</v>
      </c>
      <c r="O21" s="98">
        <f t="shared" si="18"/>
        <v>7747.3107928079</v>
      </c>
      <c r="P21" s="95" t="s">
        <v>18</v>
      </c>
      <c r="Q21" s="95"/>
      <c r="R21" s="95"/>
    </row>
    <row r="22" spans="1:18">
      <c r="A22" s="37">
        <v>14</v>
      </c>
      <c r="B22" s="50">
        <v>39721</v>
      </c>
      <c r="C22" s="56">
        <v>2</v>
      </c>
      <c r="D22" s="52">
        <v>1.27</v>
      </c>
      <c r="E22" s="53">
        <v>1.5</v>
      </c>
      <c r="F22" s="54">
        <v>2</v>
      </c>
      <c r="G22" s="43">
        <f t="shared" si="4"/>
        <v>120229.596813134</v>
      </c>
      <c r="H22" s="43">
        <f t="shared" si="5"/>
        <v>127616.046250114</v>
      </c>
      <c r="I22" s="43">
        <f t="shared" si="6"/>
        <v>145081.306779983</v>
      </c>
      <c r="J22" s="96">
        <f t="shared" si="13"/>
        <v>3474.50910740199</v>
      </c>
      <c r="K22" s="97">
        <f t="shared" si="14"/>
        <v>3663.61855263485</v>
      </c>
      <c r="L22" s="98">
        <f t="shared" si="15"/>
        <v>4106.07472018819</v>
      </c>
      <c r="M22" s="96">
        <f t="shared" si="16"/>
        <v>4412.62656640053</v>
      </c>
      <c r="N22" s="97">
        <f t="shared" si="17"/>
        <v>5495.42782895228</v>
      </c>
      <c r="O22" s="98">
        <f t="shared" si="18"/>
        <v>8212.14944037638</v>
      </c>
      <c r="P22" s="95" t="s">
        <v>18</v>
      </c>
      <c r="Q22" s="95"/>
      <c r="R22" s="95"/>
    </row>
    <row r="23" spans="1:18">
      <c r="A23" s="37">
        <v>15</v>
      </c>
      <c r="B23" s="50">
        <v>39737</v>
      </c>
      <c r="C23" s="51">
        <v>2</v>
      </c>
      <c r="D23" s="52">
        <v>-1</v>
      </c>
      <c r="E23" s="53">
        <v>-1</v>
      </c>
      <c r="F23" s="55">
        <v>-1</v>
      </c>
      <c r="G23" s="43">
        <f t="shared" si="4"/>
        <v>116622.70890874</v>
      </c>
      <c r="H23" s="43">
        <f t="shared" si="5"/>
        <v>123787.564862611</v>
      </c>
      <c r="I23" s="43">
        <f t="shared" si="6"/>
        <v>140728.867576583</v>
      </c>
      <c r="J23" s="96">
        <f t="shared" si="13"/>
        <v>3606.88790439401</v>
      </c>
      <c r="K23" s="97">
        <f t="shared" si="14"/>
        <v>3828.48138750342</v>
      </c>
      <c r="L23" s="98">
        <f t="shared" si="15"/>
        <v>4352.43920339948</v>
      </c>
      <c r="M23" s="96">
        <f t="shared" si="16"/>
        <v>-3606.88790439401</v>
      </c>
      <c r="N23" s="97">
        <f t="shared" si="17"/>
        <v>-3828.48138750342</v>
      </c>
      <c r="O23" s="98">
        <f t="shared" si="18"/>
        <v>-4352.43920339948</v>
      </c>
      <c r="P23" s="95"/>
      <c r="Q23" s="95"/>
      <c r="R23" s="95"/>
    </row>
    <row r="24" spans="1:18">
      <c r="A24" s="37">
        <v>16</v>
      </c>
      <c r="B24" s="50">
        <v>39743</v>
      </c>
      <c r="C24" s="51">
        <v>2</v>
      </c>
      <c r="D24" s="52">
        <v>1.27</v>
      </c>
      <c r="E24" s="53">
        <v>1.5</v>
      </c>
      <c r="F24" s="54">
        <v>2</v>
      </c>
      <c r="G24" s="43">
        <f t="shared" si="4"/>
        <v>121066.034118163</v>
      </c>
      <c r="H24" s="43">
        <f t="shared" si="5"/>
        <v>129358.005281428</v>
      </c>
      <c r="I24" s="43">
        <f t="shared" si="6"/>
        <v>149172.599631178</v>
      </c>
      <c r="J24" s="96">
        <f t="shared" si="13"/>
        <v>3498.68126726219</v>
      </c>
      <c r="K24" s="97">
        <f t="shared" si="14"/>
        <v>3713.62694587832</v>
      </c>
      <c r="L24" s="98">
        <f t="shared" si="15"/>
        <v>4221.8660272975</v>
      </c>
      <c r="M24" s="96">
        <f t="shared" si="16"/>
        <v>4443.32520942298</v>
      </c>
      <c r="N24" s="97">
        <f t="shared" si="17"/>
        <v>5570.44041881748</v>
      </c>
      <c r="O24" s="98">
        <f t="shared" si="18"/>
        <v>8443.73205459499</v>
      </c>
      <c r="P24" s="95"/>
      <c r="Q24" s="95"/>
      <c r="R24" s="95"/>
    </row>
    <row r="25" spans="1:18">
      <c r="A25" s="37">
        <v>17</v>
      </c>
      <c r="B25" s="44">
        <v>39772</v>
      </c>
      <c r="C25" s="45">
        <v>2</v>
      </c>
      <c r="D25" s="46">
        <v>1.27</v>
      </c>
      <c r="E25" s="47">
        <v>1.5</v>
      </c>
      <c r="F25" s="113">
        <v>2</v>
      </c>
      <c r="G25" s="43">
        <f t="shared" si="4"/>
        <v>125678.650018065</v>
      </c>
      <c r="H25" s="43">
        <f t="shared" si="5"/>
        <v>135179.115519092</v>
      </c>
      <c r="I25" s="43">
        <f t="shared" si="6"/>
        <v>158122.955609049</v>
      </c>
      <c r="J25" s="96">
        <f t="shared" si="13"/>
        <v>3631.98102354488</v>
      </c>
      <c r="K25" s="97">
        <f t="shared" si="14"/>
        <v>3880.74015844284</v>
      </c>
      <c r="L25" s="98">
        <f t="shared" si="15"/>
        <v>4475.17798893535</v>
      </c>
      <c r="M25" s="96">
        <f t="shared" si="16"/>
        <v>4612.615899902</v>
      </c>
      <c r="N25" s="97">
        <f t="shared" si="17"/>
        <v>5821.11023766426</v>
      </c>
      <c r="O25" s="98">
        <f t="shared" si="18"/>
        <v>8950.35597787069</v>
      </c>
      <c r="P25" s="95"/>
      <c r="Q25" s="95"/>
      <c r="R25" s="95"/>
    </row>
    <row r="26" spans="1:18">
      <c r="A26" s="37">
        <v>18</v>
      </c>
      <c r="B26" s="44">
        <v>39784</v>
      </c>
      <c r="C26" s="45">
        <v>2</v>
      </c>
      <c r="D26" s="46">
        <v>1.27</v>
      </c>
      <c r="E26" s="47">
        <v>1.5</v>
      </c>
      <c r="F26" s="48">
        <v>2</v>
      </c>
      <c r="G26" s="43">
        <f t="shared" si="4"/>
        <v>130467.006583753</v>
      </c>
      <c r="H26" s="43">
        <f t="shared" si="5"/>
        <v>141262.175717452</v>
      </c>
      <c r="I26" s="43">
        <f t="shared" si="6"/>
        <v>167610.332945592</v>
      </c>
      <c r="J26" s="96">
        <f t="shared" si="13"/>
        <v>3770.35950054194</v>
      </c>
      <c r="K26" s="97">
        <f t="shared" si="14"/>
        <v>4055.37346557277</v>
      </c>
      <c r="L26" s="98">
        <f t="shared" si="15"/>
        <v>4743.68866827147</v>
      </c>
      <c r="M26" s="96">
        <f t="shared" si="16"/>
        <v>4788.35656568826</v>
      </c>
      <c r="N26" s="97">
        <f t="shared" si="17"/>
        <v>6083.06019835916</v>
      </c>
      <c r="O26" s="98">
        <f t="shared" si="18"/>
        <v>9487.37733654293</v>
      </c>
      <c r="P26" s="95"/>
      <c r="Q26" s="95"/>
      <c r="R26" s="95"/>
    </row>
    <row r="27" spans="1:18">
      <c r="A27" s="37">
        <v>19</v>
      </c>
      <c r="B27" s="44">
        <v>39857</v>
      </c>
      <c r="C27" s="59">
        <v>1</v>
      </c>
      <c r="D27" s="46">
        <v>1.27</v>
      </c>
      <c r="E27" s="47">
        <v>1.5</v>
      </c>
      <c r="F27" s="49">
        <v>2</v>
      </c>
      <c r="G27" s="43">
        <f t="shared" si="4"/>
        <v>135437.799534594</v>
      </c>
      <c r="H27" s="43">
        <f t="shared" si="5"/>
        <v>147618.973624737</v>
      </c>
      <c r="I27" s="43">
        <f t="shared" si="6"/>
        <v>177666.952922327</v>
      </c>
      <c r="J27" s="96">
        <f t="shared" si="13"/>
        <v>3914.01019751259</v>
      </c>
      <c r="K27" s="97">
        <f t="shared" si="14"/>
        <v>4237.86527152355</v>
      </c>
      <c r="L27" s="98">
        <f t="shared" si="15"/>
        <v>5028.30998836776</v>
      </c>
      <c r="M27" s="96">
        <f t="shared" si="16"/>
        <v>4970.79295084098</v>
      </c>
      <c r="N27" s="97">
        <f t="shared" si="17"/>
        <v>6356.79790728532</v>
      </c>
      <c r="O27" s="98">
        <f t="shared" si="18"/>
        <v>10056.6199767355</v>
      </c>
      <c r="P27" s="95" t="s">
        <v>18</v>
      </c>
      <c r="Q27" s="95"/>
      <c r="R27" s="95"/>
    </row>
    <row r="28" spans="1:18">
      <c r="A28" s="37">
        <v>20</v>
      </c>
      <c r="B28" s="44">
        <v>40002</v>
      </c>
      <c r="C28" s="45">
        <v>2</v>
      </c>
      <c r="D28" s="46">
        <v>1.27</v>
      </c>
      <c r="E28" s="47">
        <v>1.5</v>
      </c>
      <c r="F28" s="48">
        <v>-1</v>
      </c>
      <c r="G28" s="43">
        <f t="shared" si="4"/>
        <v>140597.979696862</v>
      </c>
      <c r="H28" s="43">
        <f t="shared" si="5"/>
        <v>154261.82743785</v>
      </c>
      <c r="I28" s="43">
        <f t="shared" si="6"/>
        <v>172336.944334658</v>
      </c>
      <c r="J28" s="96">
        <f t="shared" si="13"/>
        <v>4063.13398603782</v>
      </c>
      <c r="K28" s="97">
        <f t="shared" si="14"/>
        <v>4428.56920874211</v>
      </c>
      <c r="L28" s="98">
        <f t="shared" si="15"/>
        <v>5330.00858766982</v>
      </c>
      <c r="M28" s="96">
        <f t="shared" si="16"/>
        <v>5160.18016226803</v>
      </c>
      <c r="N28" s="97">
        <f t="shared" si="17"/>
        <v>6642.85381311316</v>
      </c>
      <c r="O28" s="98">
        <f t="shared" si="18"/>
        <v>-5330.00858766982</v>
      </c>
      <c r="P28" s="95"/>
      <c r="Q28" s="95"/>
      <c r="R28" s="95"/>
    </row>
    <row r="29" spans="1:18">
      <c r="A29" s="37">
        <v>21</v>
      </c>
      <c r="B29" s="44">
        <v>40032</v>
      </c>
      <c r="C29" s="45">
        <v>1</v>
      </c>
      <c r="D29" s="46">
        <v>1.27</v>
      </c>
      <c r="E29" s="47">
        <v>1.5</v>
      </c>
      <c r="F29" s="60">
        <v>-1</v>
      </c>
      <c r="G29" s="43">
        <f t="shared" si="4"/>
        <v>145954.762723312</v>
      </c>
      <c r="H29" s="43">
        <f t="shared" si="5"/>
        <v>161203.609672553</v>
      </c>
      <c r="I29" s="43">
        <f t="shared" si="6"/>
        <v>167166.836004618</v>
      </c>
      <c r="J29" s="96">
        <f t="shared" si="13"/>
        <v>4217.93939090586</v>
      </c>
      <c r="K29" s="97">
        <f t="shared" si="14"/>
        <v>4627.8548231355</v>
      </c>
      <c r="L29" s="98">
        <f t="shared" si="15"/>
        <v>5170.10833003972</v>
      </c>
      <c r="M29" s="96">
        <f t="shared" si="16"/>
        <v>5356.78302645044</v>
      </c>
      <c r="N29" s="97">
        <f t="shared" si="17"/>
        <v>6941.78223470325</v>
      </c>
      <c r="O29" s="98">
        <f t="shared" si="18"/>
        <v>-5170.10833003972</v>
      </c>
      <c r="P29" s="95"/>
      <c r="Q29" s="95"/>
      <c r="R29" s="95"/>
    </row>
    <row r="30" spans="1:18">
      <c r="A30" s="37">
        <v>22</v>
      </c>
      <c r="B30" s="44">
        <v>40046</v>
      </c>
      <c r="C30" s="45">
        <v>2</v>
      </c>
      <c r="D30" s="46">
        <v>1.27</v>
      </c>
      <c r="E30" s="47">
        <v>1.5</v>
      </c>
      <c r="F30" s="49">
        <v>2</v>
      </c>
      <c r="G30" s="43">
        <f t="shared" si="4"/>
        <v>151515.639183071</v>
      </c>
      <c r="H30" s="43">
        <f t="shared" si="5"/>
        <v>168457.772107818</v>
      </c>
      <c r="I30" s="43">
        <f t="shared" si="6"/>
        <v>177196.846164895</v>
      </c>
      <c r="J30" s="96">
        <f t="shared" si="13"/>
        <v>4378.64288169937</v>
      </c>
      <c r="K30" s="97">
        <f t="shared" si="14"/>
        <v>4836.1082901766</v>
      </c>
      <c r="L30" s="98">
        <f t="shared" si="15"/>
        <v>5015.00508013853</v>
      </c>
      <c r="M30" s="96">
        <f t="shared" si="16"/>
        <v>5560.8764597582</v>
      </c>
      <c r="N30" s="97">
        <f t="shared" si="17"/>
        <v>7254.1624352649</v>
      </c>
      <c r="O30" s="98">
        <f t="shared" si="18"/>
        <v>10030.0101602771</v>
      </c>
      <c r="P30" s="95"/>
      <c r="Q30" s="95"/>
      <c r="R30" s="95"/>
    </row>
    <row r="31" spans="1:18">
      <c r="A31" s="37">
        <v>23</v>
      </c>
      <c r="B31" s="44">
        <v>40052</v>
      </c>
      <c r="C31" s="45">
        <v>2</v>
      </c>
      <c r="D31" s="46">
        <v>1.27</v>
      </c>
      <c r="E31" s="47">
        <v>1.5</v>
      </c>
      <c r="F31" s="49">
        <v>2</v>
      </c>
      <c r="G31" s="43">
        <f t="shared" si="4"/>
        <v>157288.385035946</v>
      </c>
      <c r="H31" s="43">
        <f t="shared" si="5"/>
        <v>176038.37185267</v>
      </c>
      <c r="I31" s="43">
        <f t="shared" si="6"/>
        <v>187828.656934789</v>
      </c>
      <c r="J31" s="96">
        <f t="shared" si="13"/>
        <v>4545.46917549212</v>
      </c>
      <c r="K31" s="97">
        <f t="shared" si="14"/>
        <v>5053.73316323455</v>
      </c>
      <c r="L31" s="98">
        <f t="shared" si="15"/>
        <v>5315.90538494685</v>
      </c>
      <c r="M31" s="96">
        <f t="shared" si="16"/>
        <v>5772.74585287499</v>
      </c>
      <c r="N31" s="97">
        <f t="shared" si="17"/>
        <v>7580.59974485182</v>
      </c>
      <c r="O31" s="98">
        <f t="shared" si="18"/>
        <v>10631.8107698937</v>
      </c>
      <c r="P31" s="95"/>
      <c r="Q31" s="95"/>
      <c r="R31" s="95"/>
    </row>
    <row r="32" spans="1:18">
      <c r="A32" s="37">
        <v>24</v>
      </c>
      <c r="B32" s="44">
        <v>40056</v>
      </c>
      <c r="C32" s="45">
        <v>2</v>
      </c>
      <c r="D32" s="46">
        <v>1.27</v>
      </c>
      <c r="E32" s="47">
        <v>1.5</v>
      </c>
      <c r="F32" s="49">
        <v>2</v>
      </c>
      <c r="G32" s="43">
        <f t="shared" si="4"/>
        <v>163281.072505815</v>
      </c>
      <c r="H32" s="43">
        <f t="shared" si="5"/>
        <v>183960.09858604</v>
      </c>
      <c r="I32" s="43">
        <f t="shared" si="6"/>
        <v>199098.376350876</v>
      </c>
      <c r="J32" s="96">
        <f t="shared" si="13"/>
        <v>4718.65155107836</v>
      </c>
      <c r="K32" s="97">
        <f t="shared" si="14"/>
        <v>5281.1511555801</v>
      </c>
      <c r="L32" s="98">
        <f t="shared" si="15"/>
        <v>5634.85970804366</v>
      </c>
      <c r="M32" s="96">
        <f t="shared" si="16"/>
        <v>5992.68746986952</v>
      </c>
      <c r="N32" s="97">
        <f t="shared" si="17"/>
        <v>7921.72673337015</v>
      </c>
      <c r="O32" s="98">
        <f t="shared" si="18"/>
        <v>11269.7194160873</v>
      </c>
      <c r="P32" s="95"/>
      <c r="Q32" s="95"/>
      <c r="R32" s="95"/>
    </row>
    <row r="33" spans="1:18">
      <c r="A33" s="37">
        <v>25</v>
      </c>
      <c r="B33" s="44">
        <v>40065</v>
      </c>
      <c r="C33" s="45">
        <v>2</v>
      </c>
      <c r="D33" s="46">
        <v>1.27</v>
      </c>
      <c r="E33" s="47">
        <v>1.5</v>
      </c>
      <c r="F33" s="49">
        <v>2</v>
      </c>
      <c r="G33" s="43">
        <f t="shared" si="4"/>
        <v>169502.081368287</v>
      </c>
      <c r="H33" s="43">
        <f t="shared" si="5"/>
        <v>192238.303022412</v>
      </c>
      <c r="I33" s="43">
        <f t="shared" si="6"/>
        <v>211044.278931928</v>
      </c>
      <c r="J33" s="96">
        <f t="shared" si="13"/>
        <v>4898.43217517445</v>
      </c>
      <c r="K33" s="97">
        <f t="shared" si="14"/>
        <v>5518.80295758121</v>
      </c>
      <c r="L33" s="98">
        <f t="shared" si="15"/>
        <v>5972.95129052628</v>
      </c>
      <c r="M33" s="96">
        <f t="shared" si="16"/>
        <v>6221.00886247155</v>
      </c>
      <c r="N33" s="97">
        <f t="shared" si="17"/>
        <v>8278.20443637181</v>
      </c>
      <c r="O33" s="98">
        <f t="shared" si="18"/>
        <v>11945.9025810526</v>
      </c>
      <c r="P33" s="95"/>
      <c r="Q33" s="95"/>
      <c r="R33" s="95"/>
    </row>
    <row r="34" spans="1:18">
      <c r="A34" s="37">
        <v>26</v>
      </c>
      <c r="B34" s="44">
        <v>40079</v>
      </c>
      <c r="C34" s="59">
        <v>2</v>
      </c>
      <c r="D34" s="46">
        <v>1.27</v>
      </c>
      <c r="E34" s="47">
        <v>1.5</v>
      </c>
      <c r="F34" s="60">
        <v>-1</v>
      </c>
      <c r="G34" s="43">
        <f t="shared" si="4"/>
        <v>175960.110668418</v>
      </c>
      <c r="H34" s="43">
        <f t="shared" si="5"/>
        <v>200889.026658421</v>
      </c>
      <c r="I34" s="43">
        <f t="shared" si="6"/>
        <v>204712.950563971</v>
      </c>
      <c r="J34" s="96">
        <f t="shared" si="13"/>
        <v>5085.0624410486</v>
      </c>
      <c r="K34" s="97">
        <f t="shared" si="14"/>
        <v>5767.14909067236</v>
      </c>
      <c r="L34" s="98">
        <f t="shared" si="15"/>
        <v>6331.32836795785</v>
      </c>
      <c r="M34" s="96">
        <f t="shared" si="16"/>
        <v>6458.02930013172</v>
      </c>
      <c r="N34" s="97">
        <f t="shared" si="17"/>
        <v>8650.72363600854</v>
      </c>
      <c r="O34" s="98">
        <f t="shared" si="18"/>
        <v>-6331.32836795785</v>
      </c>
      <c r="P34" s="95" t="s">
        <v>18</v>
      </c>
      <c r="Q34" s="95"/>
      <c r="R34" s="95"/>
    </row>
    <row r="35" spans="1:18">
      <c r="A35" s="37">
        <v>27</v>
      </c>
      <c r="B35" s="44">
        <v>40108</v>
      </c>
      <c r="C35" s="45">
        <v>1</v>
      </c>
      <c r="D35" s="46">
        <v>-1</v>
      </c>
      <c r="E35" s="47">
        <v>-1</v>
      </c>
      <c r="F35" s="60">
        <v>-1</v>
      </c>
      <c r="G35" s="43">
        <f t="shared" si="4"/>
        <v>170681.307348366</v>
      </c>
      <c r="H35" s="43">
        <f t="shared" si="5"/>
        <v>194862.355858668</v>
      </c>
      <c r="I35" s="43">
        <f t="shared" si="6"/>
        <v>198571.562047051</v>
      </c>
      <c r="J35" s="96">
        <f t="shared" si="13"/>
        <v>5278.80332005255</v>
      </c>
      <c r="K35" s="97">
        <f t="shared" si="14"/>
        <v>6026.67079975262</v>
      </c>
      <c r="L35" s="98">
        <f t="shared" si="15"/>
        <v>6141.38851691912</v>
      </c>
      <c r="M35" s="96">
        <f t="shared" si="16"/>
        <v>-5278.80332005255</v>
      </c>
      <c r="N35" s="97">
        <f t="shared" si="17"/>
        <v>-6026.67079975262</v>
      </c>
      <c r="O35" s="98">
        <f t="shared" si="18"/>
        <v>-6141.38851691912</v>
      </c>
      <c r="P35" s="95"/>
      <c r="Q35" s="95"/>
      <c r="R35" s="95"/>
    </row>
    <row r="36" spans="1:18">
      <c r="A36" s="37">
        <v>28</v>
      </c>
      <c r="B36" s="44">
        <v>40133</v>
      </c>
      <c r="C36" s="45">
        <v>2</v>
      </c>
      <c r="D36" s="46">
        <v>1.27</v>
      </c>
      <c r="E36" s="47">
        <v>1.5</v>
      </c>
      <c r="F36" s="48">
        <v>2</v>
      </c>
      <c r="G36" s="43">
        <f t="shared" si="4"/>
        <v>177184.265158339</v>
      </c>
      <c r="H36" s="43">
        <f t="shared" si="5"/>
        <v>203631.161872308</v>
      </c>
      <c r="I36" s="43">
        <f t="shared" si="6"/>
        <v>210485.855769875</v>
      </c>
      <c r="J36" s="96">
        <f t="shared" si="13"/>
        <v>5120.43922045097</v>
      </c>
      <c r="K36" s="97">
        <f t="shared" si="14"/>
        <v>5845.87067576004</v>
      </c>
      <c r="L36" s="98">
        <f t="shared" si="15"/>
        <v>5957.14686141154</v>
      </c>
      <c r="M36" s="96">
        <f t="shared" si="16"/>
        <v>6502.95780997274</v>
      </c>
      <c r="N36" s="97">
        <f t="shared" si="17"/>
        <v>8768.80601364005</v>
      </c>
      <c r="O36" s="98">
        <f t="shared" si="18"/>
        <v>11914.2937228231</v>
      </c>
      <c r="P36" s="95"/>
      <c r="Q36" s="95"/>
      <c r="R36" s="95"/>
    </row>
    <row r="37" spans="1:18">
      <c r="A37" s="37">
        <v>29</v>
      </c>
      <c r="B37" s="44">
        <v>40163</v>
      </c>
      <c r="C37" s="45">
        <v>1</v>
      </c>
      <c r="D37" s="46">
        <v>1.27</v>
      </c>
      <c r="E37" s="47">
        <v>1.5</v>
      </c>
      <c r="F37" s="48">
        <v>2</v>
      </c>
      <c r="G37" s="43">
        <f t="shared" si="4"/>
        <v>183934.985660871</v>
      </c>
      <c r="H37" s="43">
        <f t="shared" si="5"/>
        <v>212794.564156562</v>
      </c>
      <c r="I37" s="43">
        <f t="shared" si="6"/>
        <v>223115.007116067</v>
      </c>
      <c r="J37" s="96">
        <f t="shared" si="13"/>
        <v>5315.52795475016</v>
      </c>
      <c r="K37" s="97">
        <f t="shared" si="14"/>
        <v>6108.93485616924</v>
      </c>
      <c r="L37" s="98">
        <f t="shared" si="15"/>
        <v>6314.57567309624</v>
      </c>
      <c r="M37" s="96">
        <f t="shared" si="16"/>
        <v>6750.7205025327</v>
      </c>
      <c r="N37" s="97">
        <f t="shared" si="17"/>
        <v>9163.40228425386</v>
      </c>
      <c r="O37" s="98">
        <f t="shared" si="18"/>
        <v>12629.1513461925</v>
      </c>
      <c r="P37" s="95"/>
      <c r="Q37" s="95"/>
      <c r="R37" s="95"/>
    </row>
    <row r="38" spans="1:18">
      <c r="A38" s="37">
        <v>30</v>
      </c>
      <c r="B38" s="44">
        <v>40200</v>
      </c>
      <c r="C38" s="59">
        <v>2</v>
      </c>
      <c r="D38" s="46">
        <v>-1</v>
      </c>
      <c r="E38" s="47">
        <v>-1</v>
      </c>
      <c r="F38" s="48">
        <v>-1</v>
      </c>
      <c r="G38" s="43">
        <f t="shared" si="4"/>
        <v>178416.936091045</v>
      </c>
      <c r="H38" s="43">
        <f t="shared" si="5"/>
        <v>206410.727231865</v>
      </c>
      <c r="I38" s="43">
        <f t="shared" si="6"/>
        <v>216421.556902585</v>
      </c>
      <c r="J38" s="96">
        <f t="shared" si="13"/>
        <v>5518.04956982614</v>
      </c>
      <c r="K38" s="97">
        <f t="shared" si="14"/>
        <v>6383.83692469685</v>
      </c>
      <c r="L38" s="98">
        <f t="shared" si="15"/>
        <v>6693.45021348201</v>
      </c>
      <c r="M38" s="96">
        <f t="shared" si="16"/>
        <v>-5518.04956982614</v>
      </c>
      <c r="N38" s="97">
        <f t="shared" si="17"/>
        <v>-6383.83692469685</v>
      </c>
      <c r="O38" s="98">
        <f t="shared" si="18"/>
        <v>-6693.45021348201</v>
      </c>
      <c r="P38" s="95" t="s">
        <v>18</v>
      </c>
      <c r="Q38" s="95"/>
      <c r="R38" s="95"/>
    </row>
    <row r="39" spans="1:18">
      <c r="A39" s="37">
        <v>31</v>
      </c>
      <c r="B39" s="44">
        <v>40317</v>
      </c>
      <c r="C39" s="45">
        <v>2</v>
      </c>
      <c r="D39" s="46">
        <v>1.27</v>
      </c>
      <c r="E39" s="61">
        <v>1.5</v>
      </c>
      <c r="F39" s="49">
        <v>2</v>
      </c>
      <c r="G39" s="43">
        <f t="shared" si="4"/>
        <v>185214.621356114</v>
      </c>
      <c r="H39" s="43">
        <f t="shared" si="5"/>
        <v>215699.209957299</v>
      </c>
      <c r="I39" s="43">
        <f t="shared" si="6"/>
        <v>229406.85031674</v>
      </c>
      <c r="J39" s="96">
        <f t="shared" si="13"/>
        <v>5352.50808273135</v>
      </c>
      <c r="K39" s="97">
        <f t="shared" si="14"/>
        <v>6192.32181695595</v>
      </c>
      <c r="L39" s="98">
        <f t="shared" si="15"/>
        <v>6492.64670707755</v>
      </c>
      <c r="M39" s="96">
        <f t="shared" si="16"/>
        <v>6797.68526506882</v>
      </c>
      <c r="N39" s="97">
        <f t="shared" si="17"/>
        <v>9288.48272543392</v>
      </c>
      <c r="O39" s="98">
        <f t="shared" si="18"/>
        <v>12985.2934141551</v>
      </c>
      <c r="P39" s="95"/>
      <c r="Q39" s="95"/>
      <c r="R39" s="95"/>
    </row>
    <row r="40" spans="1:18">
      <c r="A40" s="37">
        <v>32</v>
      </c>
      <c r="B40" s="44">
        <v>40414</v>
      </c>
      <c r="C40" s="45">
        <v>2</v>
      </c>
      <c r="D40" s="46">
        <v>1.27</v>
      </c>
      <c r="E40" s="61">
        <v>1.5</v>
      </c>
      <c r="F40" s="48">
        <v>2</v>
      </c>
      <c r="G40" s="43">
        <f t="shared" si="4"/>
        <v>192271.298429782</v>
      </c>
      <c r="H40" s="43">
        <f t="shared" si="5"/>
        <v>225405.674405377</v>
      </c>
      <c r="I40" s="43">
        <f t="shared" si="6"/>
        <v>243171.261335745</v>
      </c>
      <c r="J40" s="96">
        <f t="shared" si="13"/>
        <v>5556.43864068342</v>
      </c>
      <c r="K40" s="97">
        <f t="shared" si="14"/>
        <v>6470.97629871897</v>
      </c>
      <c r="L40" s="98">
        <f t="shared" si="15"/>
        <v>6882.2055095022</v>
      </c>
      <c r="M40" s="96">
        <f t="shared" si="16"/>
        <v>7056.67707366794</v>
      </c>
      <c r="N40" s="97">
        <f t="shared" si="17"/>
        <v>9706.46444807845</v>
      </c>
      <c r="O40" s="98">
        <f t="shared" si="18"/>
        <v>13764.4110190044</v>
      </c>
      <c r="P40" s="95"/>
      <c r="Q40" s="95"/>
      <c r="R40" s="95"/>
    </row>
    <row r="41" spans="1:18">
      <c r="A41" s="37">
        <v>33</v>
      </c>
      <c r="B41" s="44">
        <v>40435</v>
      </c>
      <c r="C41" s="45">
        <v>2</v>
      </c>
      <c r="D41" s="46">
        <v>-1</v>
      </c>
      <c r="E41" s="61">
        <v>-1</v>
      </c>
      <c r="F41" s="60">
        <v>-1</v>
      </c>
      <c r="G41" s="43">
        <f t="shared" si="4"/>
        <v>186503.159476888</v>
      </c>
      <c r="H41" s="43">
        <f t="shared" si="5"/>
        <v>218643.504173216</v>
      </c>
      <c r="I41" s="43">
        <f t="shared" si="6"/>
        <v>235876.123495672</v>
      </c>
      <c r="J41" s="96">
        <f t="shared" si="13"/>
        <v>5768.13895289345</v>
      </c>
      <c r="K41" s="97">
        <f t="shared" si="14"/>
        <v>6762.17023216132</v>
      </c>
      <c r="L41" s="98">
        <f t="shared" si="15"/>
        <v>7295.13784007234</v>
      </c>
      <c r="M41" s="96">
        <f t="shared" si="16"/>
        <v>-5768.13895289345</v>
      </c>
      <c r="N41" s="97">
        <f t="shared" si="17"/>
        <v>-6762.17023216132</v>
      </c>
      <c r="O41" s="98">
        <f t="shared" si="18"/>
        <v>-7295.13784007234</v>
      </c>
      <c r="P41" s="95"/>
      <c r="Q41" s="95"/>
      <c r="R41" s="95"/>
    </row>
    <row r="42" spans="1:18">
      <c r="A42" s="37">
        <v>34</v>
      </c>
      <c r="B42" s="44">
        <v>40457</v>
      </c>
      <c r="C42" s="45">
        <v>2</v>
      </c>
      <c r="D42" s="46">
        <v>1.27</v>
      </c>
      <c r="E42" s="61">
        <v>1.5</v>
      </c>
      <c r="F42" s="60">
        <v>2</v>
      </c>
      <c r="G42" s="43">
        <f t="shared" si="4"/>
        <v>193608.929852958</v>
      </c>
      <c r="H42" s="43">
        <f t="shared" si="5"/>
        <v>228482.461861011</v>
      </c>
      <c r="I42" s="43">
        <f t="shared" si="6"/>
        <v>250028.690905413</v>
      </c>
      <c r="J42" s="96">
        <f t="shared" si="13"/>
        <v>5595.09478430665</v>
      </c>
      <c r="K42" s="97">
        <f t="shared" si="14"/>
        <v>6559.30512519648</v>
      </c>
      <c r="L42" s="98">
        <f t="shared" si="15"/>
        <v>7076.28370487017</v>
      </c>
      <c r="M42" s="96">
        <f t="shared" si="16"/>
        <v>7105.77037606944</v>
      </c>
      <c r="N42" s="97">
        <f t="shared" si="17"/>
        <v>9838.95768779472</v>
      </c>
      <c r="O42" s="98">
        <f t="shared" si="18"/>
        <v>14152.5674097403</v>
      </c>
      <c r="P42" s="95"/>
      <c r="Q42" s="95"/>
      <c r="R42" s="95"/>
    </row>
    <row r="43" spans="1:16">
      <c r="A43" s="62">
        <v>35</v>
      </c>
      <c r="B43" s="44">
        <v>40480</v>
      </c>
      <c r="C43" s="45">
        <v>2</v>
      </c>
      <c r="D43" s="46">
        <v>-1</v>
      </c>
      <c r="E43" s="61">
        <v>-1</v>
      </c>
      <c r="F43" s="48">
        <v>-1</v>
      </c>
      <c r="G43" s="43">
        <f t="shared" si="4"/>
        <v>187800.661957369</v>
      </c>
      <c r="H43" s="43">
        <f t="shared" ref="H43:I43" si="19">IF(E43="","",H42+N43)</f>
        <v>221627.98800518</v>
      </c>
      <c r="I43" s="43">
        <f t="shared" si="19"/>
        <v>242527.83017825</v>
      </c>
      <c r="J43" s="96">
        <f t="shared" si="13"/>
        <v>5808.26789558873</v>
      </c>
      <c r="K43" s="97">
        <f t="shared" si="14"/>
        <v>6854.47385583032</v>
      </c>
      <c r="L43" s="98">
        <f t="shared" si="15"/>
        <v>7500.86072716238</v>
      </c>
      <c r="M43" s="96">
        <f t="shared" si="16"/>
        <v>-5808.26789558873</v>
      </c>
      <c r="N43" s="97">
        <f t="shared" si="17"/>
        <v>-6854.47385583032</v>
      </c>
      <c r="O43" s="98">
        <f t="shared" si="18"/>
        <v>-7500.86072716238</v>
      </c>
      <c r="P43" s="95"/>
    </row>
    <row r="44" spans="1:15">
      <c r="A44" s="37">
        <v>36</v>
      </c>
      <c r="B44" s="44">
        <v>40507</v>
      </c>
      <c r="C44" s="45">
        <v>1</v>
      </c>
      <c r="D44" s="46">
        <v>-1</v>
      </c>
      <c r="E44" s="61">
        <v>-1</v>
      </c>
      <c r="F44" s="48">
        <v>-1</v>
      </c>
      <c r="G44" s="43">
        <f t="shared" ref="G44:G58" si="20">IF(D44="","",G43+M44)</f>
        <v>182166.642098648</v>
      </c>
      <c r="H44" s="43">
        <f t="shared" ref="H44:H58" si="21">IF(E44="","",H43+N44)</f>
        <v>214979.148365025</v>
      </c>
      <c r="I44" s="43">
        <f t="shared" ref="I44:I58" si="22">IF(F44="","",I43+O44)</f>
        <v>235251.995272903</v>
      </c>
      <c r="J44" s="96">
        <f t="shared" si="13"/>
        <v>5634.01985872107</v>
      </c>
      <c r="K44" s="97">
        <f t="shared" si="14"/>
        <v>6648.83964015541</v>
      </c>
      <c r="L44" s="98">
        <f t="shared" si="15"/>
        <v>7275.8349053475</v>
      </c>
      <c r="M44" s="96">
        <f t="shared" si="16"/>
        <v>-5634.01985872107</v>
      </c>
      <c r="N44" s="97">
        <f t="shared" si="17"/>
        <v>-6648.83964015541</v>
      </c>
      <c r="O44" s="98">
        <f t="shared" si="18"/>
        <v>-7275.8349053475</v>
      </c>
    </row>
    <row r="45" spans="1:15">
      <c r="A45" s="37">
        <v>37</v>
      </c>
      <c r="B45" s="44">
        <v>40662</v>
      </c>
      <c r="C45" s="45">
        <v>2</v>
      </c>
      <c r="D45" s="46">
        <v>1.27</v>
      </c>
      <c r="E45" s="47">
        <v>1.5</v>
      </c>
      <c r="F45" s="48">
        <v>2</v>
      </c>
      <c r="G45" s="43">
        <f t="shared" si="20"/>
        <v>189107.191162606</v>
      </c>
      <c r="H45" s="43">
        <f t="shared" si="21"/>
        <v>224653.210041451</v>
      </c>
      <c r="I45" s="43">
        <f t="shared" si="22"/>
        <v>249367.114989277</v>
      </c>
      <c r="J45" s="96">
        <f t="shared" si="13"/>
        <v>5464.99926295944</v>
      </c>
      <c r="K45" s="97">
        <f t="shared" si="14"/>
        <v>6449.37445095075</v>
      </c>
      <c r="L45" s="98">
        <f t="shared" si="15"/>
        <v>7057.55985818708</v>
      </c>
      <c r="M45" s="96">
        <f t="shared" si="16"/>
        <v>6940.54906395849</v>
      </c>
      <c r="N45" s="97">
        <f t="shared" si="17"/>
        <v>9674.06167642612</v>
      </c>
      <c r="O45" s="98">
        <f t="shared" si="18"/>
        <v>14115.1197163742</v>
      </c>
    </row>
    <row r="46" spans="1:16">
      <c r="A46" s="37">
        <v>38</v>
      </c>
      <c r="B46" s="44">
        <v>40729</v>
      </c>
      <c r="C46" s="59">
        <v>1</v>
      </c>
      <c r="D46" s="46">
        <v>-1</v>
      </c>
      <c r="E46" s="47">
        <v>-1</v>
      </c>
      <c r="F46" s="48">
        <v>-1</v>
      </c>
      <c r="G46" s="43">
        <f t="shared" si="20"/>
        <v>183433.975427728</v>
      </c>
      <c r="H46" s="43">
        <f t="shared" si="21"/>
        <v>217913.613740208</v>
      </c>
      <c r="I46" s="43">
        <f t="shared" si="22"/>
        <v>241886.101539599</v>
      </c>
      <c r="J46" s="96">
        <f t="shared" si="13"/>
        <v>5673.21573487819</v>
      </c>
      <c r="K46" s="97">
        <f t="shared" si="14"/>
        <v>6739.59630124353</v>
      </c>
      <c r="L46" s="98">
        <f t="shared" si="15"/>
        <v>7481.01344967831</v>
      </c>
      <c r="M46" s="96">
        <f t="shared" si="16"/>
        <v>-5673.21573487819</v>
      </c>
      <c r="N46" s="97">
        <f t="shared" si="17"/>
        <v>-6739.59630124353</v>
      </c>
      <c r="O46" s="98">
        <f t="shared" si="18"/>
        <v>-7481.01344967831</v>
      </c>
      <c r="P46" s="95" t="s">
        <v>18</v>
      </c>
    </row>
    <row r="47" spans="1:15">
      <c r="A47" s="37">
        <v>39</v>
      </c>
      <c r="B47" s="44">
        <v>40731</v>
      </c>
      <c r="C47" s="45">
        <v>1</v>
      </c>
      <c r="D47" s="46">
        <v>-1</v>
      </c>
      <c r="E47" s="47">
        <v>-1</v>
      </c>
      <c r="F47" s="48">
        <v>-1</v>
      </c>
      <c r="G47" s="43">
        <f t="shared" si="20"/>
        <v>177930.956164896</v>
      </c>
      <c r="H47" s="43">
        <f t="shared" si="21"/>
        <v>211376.205328001</v>
      </c>
      <c r="I47" s="43">
        <f t="shared" si="22"/>
        <v>234629.518493411</v>
      </c>
      <c r="J47" s="96">
        <f t="shared" si="13"/>
        <v>5503.01926283185</v>
      </c>
      <c r="K47" s="97">
        <f t="shared" si="14"/>
        <v>6537.40841220623</v>
      </c>
      <c r="L47" s="98">
        <f t="shared" si="15"/>
        <v>7256.58304618796</v>
      </c>
      <c r="M47" s="96">
        <f t="shared" si="16"/>
        <v>-5503.01926283185</v>
      </c>
      <c r="N47" s="97">
        <f t="shared" si="17"/>
        <v>-6537.40841220623</v>
      </c>
      <c r="O47" s="98">
        <f t="shared" si="18"/>
        <v>-7256.58304618796</v>
      </c>
    </row>
    <row r="48" spans="1:15">
      <c r="A48" s="37">
        <v>40</v>
      </c>
      <c r="B48" s="44">
        <v>40732</v>
      </c>
      <c r="C48" s="45">
        <v>1</v>
      </c>
      <c r="D48" s="46">
        <v>-1</v>
      </c>
      <c r="E48" s="47">
        <v>-1</v>
      </c>
      <c r="F48" s="48">
        <v>-1</v>
      </c>
      <c r="G48" s="43">
        <f t="shared" si="20"/>
        <v>172593.02747995</v>
      </c>
      <c r="H48" s="43">
        <f t="shared" si="21"/>
        <v>205034.919168161</v>
      </c>
      <c r="I48" s="43">
        <f t="shared" si="22"/>
        <v>227590.632938608</v>
      </c>
      <c r="J48" s="96">
        <f t="shared" si="13"/>
        <v>5337.92868494689</v>
      </c>
      <c r="K48" s="97">
        <f t="shared" si="14"/>
        <v>6341.28615984004</v>
      </c>
      <c r="L48" s="98">
        <f t="shared" si="15"/>
        <v>7038.88555480232</v>
      </c>
      <c r="M48" s="96">
        <f t="shared" si="16"/>
        <v>-5337.92868494689</v>
      </c>
      <c r="N48" s="97">
        <f t="shared" si="17"/>
        <v>-6341.28615984004</v>
      </c>
      <c r="O48" s="98">
        <f t="shared" si="18"/>
        <v>-7038.88555480232</v>
      </c>
    </row>
    <row r="49" spans="1:15">
      <c r="A49" s="37">
        <v>41</v>
      </c>
      <c r="B49" s="44">
        <v>40786</v>
      </c>
      <c r="C49" s="45">
        <v>2</v>
      </c>
      <c r="D49" s="46">
        <v>-1</v>
      </c>
      <c r="E49" s="47">
        <v>-1</v>
      </c>
      <c r="F49" s="48">
        <v>-1</v>
      </c>
      <c r="G49" s="43">
        <f t="shared" si="20"/>
        <v>167415.236655551</v>
      </c>
      <c r="H49" s="43">
        <f t="shared" si="21"/>
        <v>198883.871593116</v>
      </c>
      <c r="I49" s="43">
        <f t="shared" si="22"/>
        <v>220762.91395045</v>
      </c>
      <c r="J49" s="96">
        <f t="shared" si="13"/>
        <v>5177.79082439849</v>
      </c>
      <c r="K49" s="97">
        <f t="shared" si="14"/>
        <v>6151.04757504484</v>
      </c>
      <c r="L49" s="98">
        <f t="shared" si="15"/>
        <v>6827.71898815825</v>
      </c>
      <c r="M49" s="96">
        <f t="shared" si="16"/>
        <v>-5177.79082439849</v>
      </c>
      <c r="N49" s="97">
        <f t="shared" si="17"/>
        <v>-6151.04757504484</v>
      </c>
      <c r="O49" s="98">
        <f t="shared" si="18"/>
        <v>-6827.71898815825</v>
      </c>
    </row>
    <row r="50" spans="1:16">
      <c r="A50" s="37">
        <v>42</v>
      </c>
      <c r="B50" s="44">
        <v>40795</v>
      </c>
      <c r="C50" s="59">
        <v>1</v>
      </c>
      <c r="D50" s="46">
        <v>-1</v>
      </c>
      <c r="E50" s="47">
        <v>-1</v>
      </c>
      <c r="F50" s="48">
        <v>-1</v>
      </c>
      <c r="G50" s="43">
        <f t="shared" si="20"/>
        <v>162392.779555885</v>
      </c>
      <c r="H50" s="43">
        <f t="shared" si="21"/>
        <v>192917.355445323</v>
      </c>
      <c r="I50" s="43">
        <f t="shared" si="22"/>
        <v>214140.026531937</v>
      </c>
      <c r="J50" s="96">
        <f t="shared" si="13"/>
        <v>5022.45709966653</v>
      </c>
      <c r="K50" s="97">
        <f t="shared" si="14"/>
        <v>5966.51614779349</v>
      </c>
      <c r="L50" s="98">
        <f t="shared" si="15"/>
        <v>6622.8874185135</v>
      </c>
      <c r="M50" s="96">
        <f t="shared" si="16"/>
        <v>-5022.45709966653</v>
      </c>
      <c r="N50" s="97">
        <f t="shared" si="17"/>
        <v>-5966.51614779349</v>
      </c>
      <c r="O50" s="98">
        <f t="shared" si="18"/>
        <v>-6622.8874185135</v>
      </c>
      <c r="P50" s="95" t="s">
        <v>18</v>
      </c>
    </row>
    <row r="51" spans="1:16">
      <c r="A51" s="37">
        <v>43</v>
      </c>
      <c r="B51" s="44">
        <v>40899</v>
      </c>
      <c r="C51" s="59">
        <v>1</v>
      </c>
      <c r="D51" s="46">
        <v>-1</v>
      </c>
      <c r="E51" s="47">
        <v>-1</v>
      </c>
      <c r="F51" s="60">
        <v>-1</v>
      </c>
      <c r="G51" s="43">
        <f t="shared" si="20"/>
        <v>157520.996169208</v>
      </c>
      <c r="H51" s="43">
        <f t="shared" si="21"/>
        <v>187129.834781963</v>
      </c>
      <c r="I51" s="43">
        <f t="shared" si="22"/>
        <v>207715.825735978</v>
      </c>
      <c r="J51" s="96">
        <f t="shared" si="13"/>
        <v>4871.78338667653</v>
      </c>
      <c r="K51" s="97">
        <f t="shared" si="14"/>
        <v>5787.52066335969</v>
      </c>
      <c r="L51" s="98">
        <f t="shared" si="15"/>
        <v>6424.2007959581</v>
      </c>
      <c r="M51" s="96">
        <f t="shared" si="16"/>
        <v>-4871.78338667653</v>
      </c>
      <c r="N51" s="97">
        <f t="shared" si="17"/>
        <v>-5787.52066335969</v>
      </c>
      <c r="O51" s="98">
        <f t="shared" si="18"/>
        <v>-6424.2007959581</v>
      </c>
      <c r="P51" s="95" t="s">
        <v>18</v>
      </c>
    </row>
    <row r="52" spans="1:16">
      <c r="A52" s="37">
        <v>44</v>
      </c>
      <c r="B52" s="44">
        <v>41059</v>
      </c>
      <c r="C52" s="59">
        <v>2</v>
      </c>
      <c r="D52" s="46">
        <v>1.27</v>
      </c>
      <c r="E52" s="47">
        <v>1.5</v>
      </c>
      <c r="F52" s="48">
        <v>2</v>
      </c>
      <c r="G52" s="43">
        <f t="shared" si="20"/>
        <v>163522.546123255</v>
      </c>
      <c r="H52" s="43">
        <f t="shared" si="21"/>
        <v>195550.677347152</v>
      </c>
      <c r="I52" s="43">
        <f t="shared" si="22"/>
        <v>220178.775280137</v>
      </c>
      <c r="J52" s="96">
        <f t="shared" si="13"/>
        <v>4725.62988507624</v>
      </c>
      <c r="K52" s="97">
        <f t="shared" si="14"/>
        <v>5613.8950434589</v>
      </c>
      <c r="L52" s="98">
        <f t="shared" si="15"/>
        <v>6231.47477207935</v>
      </c>
      <c r="M52" s="96">
        <f t="shared" si="16"/>
        <v>6001.54995404682</v>
      </c>
      <c r="N52" s="97">
        <f t="shared" si="17"/>
        <v>8420.84256518835</v>
      </c>
      <c r="O52" s="98">
        <f t="shared" si="18"/>
        <v>12462.9495441587</v>
      </c>
      <c r="P52" s="95" t="s">
        <v>18</v>
      </c>
    </row>
    <row r="53" spans="1:15">
      <c r="A53" s="37">
        <v>45</v>
      </c>
      <c r="B53" s="44">
        <v>41060</v>
      </c>
      <c r="C53" s="45">
        <v>2</v>
      </c>
      <c r="D53" s="46">
        <v>1.27</v>
      </c>
      <c r="E53" s="47">
        <v>1.5</v>
      </c>
      <c r="F53" s="48">
        <v>-1</v>
      </c>
      <c r="G53" s="43">
        <f t="shared" si="20"/>
        <v>169752.755130551</v>
      </c>
      <c r="H53" s="43">
        <f t="shared" si="21"/>
        <v>204350.457827773</v>
      </c>
      <c r="I53" s="43">
        <f t="shared" si="22"/>
        <v>213573.412021733</v>
      </c>
      <c r="J53" s="96">
        <f t="shared" si="13"/>
        <v>4905.67638369764</v>
      </c>
      <c r="K53" s="97">
        <f t="shared" si="14"/>
        <v>5866.52032041455</v>
      </c>
      <c r="L53" s="98">
        <f t="shared" si="15"/>
        <v>6605.36325840411</v>
      </c>
      <c r="M53" s="96">
        <f t="shared" si="16"/>
        <v>6230.20900729601</v>
      </c>
      <c r="N53" s="97">
        <f t="shared" si="17"/>
        <v>8799.78048062182</v>
      </c>
      <c r="O53" s="98">
        <f t="shared" si="18"/>
        <v>-6605.36325840411</v>
      </c>
    </row>
    <row r="54" spans="1:16">
      <c r="A54" s="37">
        <v>46</v>
      </c>
      <c r="B54" s="44">
        <v>41095</v>
      </c>
      <c r="C54" s="59">
        <v>1</v>
      </c>
      <c r="D54" s="46">
        <v>-1</v>
      </c>
      <c r="E54" s="47">
        <v>-1</v>
      </c>
      <c r="F54" s="48">
        <v>-1</v>
      </c>
      <c r="G54" s="43">
        <f t="shared" si="20"/>
        <v>164660.172476634</v>
      </c>
      <c r="H54" s="43">
        <f t="shared" si="21"/>
        <v>198219.94409294</v>
      </c>
      <c r="I54" s="43">
        <f t="shared" si="22"/>
        <v>207166.209661081</v>
      </c>
      <c r="J54" s="96">
        <f t="shared" si="13"/>
        <v>5092.58265391652</v>
      </c>
      <c r="K54" s="97">
        <f t="shared" si="14"/>
        <v>6130.5137348332</v>
      </c>
      <c r="L54" s="98">
        <f t="shared" si="15"/>
        <v>6407.20236065199</v>
      </c>
      <c r="M54" s="96">
        <f t="shared" si="16"/>
        <v>-5092.58265391652</v>
      </c>
      <c r="N54" s="97">
        <f t="shared" si="17"/>
        <v>-6130.5137348332</v>
      </c>
      <c r="O54" s="98">
        <f t="shared" si="18"/>
        <v>-6407.20236065199</v>
      </c>
      <c r="P54" s="95" t="s">
        <v>18</v>
      </c>
    </row>
    <row r="55" spans="1:15">
      <c r="A55" s="37">
        <v>47</v>
      </c>
      <c r="B55" s="44">
        <v>41249</v>
      </c>
      <c r="C55" s="45">
        <v>1</v>
      </c>
      <c r="D55" s="46">
        <v>1.27</v>
      </c>
      <c r="E55" s="47">
        <v>1.5</v>
      </c>
      <c r="F55" s="49">
        <v>2</v>
      </c>
      <c r="G55" s="43">
        <f t="shared" si="20"/>
        <v>170933.725047994</v>
      </c>
      <c r="H55" s="43">
        <f t="shared" si="21"/>
        <v>207139.841577123</v>
      </c>
      <c r="I55" s="43">
        <f t="shared" si="22"/>
        <v>219596.182240746</v>
      </c>
      <c r="J55" s="96">
        <f t="shared" si="13"/>
        <v>4939.80517429903</v>
      </c>
      <c r="K55" s="97">
        <f t="shared" si="14"/>
        <v>5946.59832278821</v>
      </c>
      <c r="L55" s="98">
        <f t="shared" si="15"/>
        <v>6214.98628983243</v>
      </c>
      <c r="M55" s="96">
        <f t="shared" si="16"/>
        <v>6273.55257135976</v>
      </c>
      <c r="N55" s="97">
        <f t="shared" si="17"/>
        <v>8919.89748418231</v>
      </c>
      <c r="O55" s="98">
        <f t="shared" si="18"/>
        <v>12429.9725796649</v>
      </c>
    </row>
    <row r="56" spans="1:15">
      <c r="A56" s="37">
        <v>48</v>
      </c>
      <c r="B56" s="44">
        <v>41284</v>
      </c>
      <c r="C56" s="45">
        <v>1</v>
      </c>
      <c r="D56" s="46">
        <v>1.27</v>
      </c>
      <c r="E56" s="47">
        <v>1.5</v>
      </c>
      <c r="F56" s="49">
        <v>2</v>
      </c>
      <c r="G56" s="43">
        <f t="shared" si="20"/>
        <v>177446.299972323</v>
      </c>
      <c r="H56" s="43">
        <f t="shared" si="21"/>
        <v>216461.134448093</v>
      </c>
      <c r="I56" s="43">
        <f t="shared" si="22"/>
        <v>232771.953175191</v>
      </c>
      <c r="J56" s="96">
        <f t="shared" si="13"/>
        <v>5128.01175143982</v>
      </c>
      <c r="K56" s="97">
        <f t="shared" si="14"/>
        <v>6214.19524731368</v>
      </c>
      <c r="L56" s="98">
        <f t="shared" si="15"/>
        <v>6587.88546722238</v>
      </c>
      <c r="M56" s="96">
        <f t="shared" si="16"/>
        <v>6512.57492432857</v>
      </c>
      <c r="N56" s="97">
        <f t="shared" si="17"/>
        <v>9321.29287097052</v>
      </c>
      <c r="O56" s="98">
        <f t="shared" si="18"/>
        <v>13175.7709344448</v>
      </c>
    </row>
    <row r="57" spans="1:15">
      <c r="A57" s="37">
        <v>49</v>
      </c>
      <c r="B57" s="44">
        <v>41292</v>
      </c>
      <c r="C57" s="45">
        <v>1</v>
      </c>
      <c r="D57" s="46">
        <v>1.27</v>
      </c>
      <c r="E57" s="47">
        <v>1.5</v>
      </c>
      <c r="F57" s="49">
        <v>2</v>
      </c>
      <c r="G57" s="43">
        <f t="shared" si="20"/>
        <v>184207.004001268</v>
      </c>
      <c r="H57" s="43">
        <f t="shared" si="21"/>
        <v>226201.885498257</v>
      </c>
      <c r="I57" s="43">
        <f t="shared" si="22"/>
        <v>246738.270365702</v>
      </c>
      <c r="J57" s="96">
        <f t="shared" si="13"/>
        <v>5323.38899916968</v>
      </c>
      <c r="K57" s="97">
        <f t="shared" si="14"/>
        <v>6493.83403344279</v>
      </c>
      <c r="L57" s="98">
        <f t="shared" si="15"/>
        <v>6983.15859525572</v>
      </c>
      <c r="M57" s="96">
        <f t="shared" si="16"/>
        <v>6760.70402894549</v>
      </c>
      <c r="N57" s="97">
        <f t="shared" si="17"/>
        <v>9740.75105016419</v>
      </c>
      <c r="O57" s="98">
        <f t="shared" si="18"/>
        <v>13966.3171905114</v>
      </c>
    </row>
    <row r="58" ht="18.75" spans="1:16">
      <c r="A58" s="37">
        <v>50</v>
      </c>
      <c r="B58" s="63">
        <v>41299</v>
      </c>
      <c r="C58" s="64">
        <v>1</v>
      </c>
      <c r="D58" s="65">
        <v>1.27</v>
      </c>
      <c r="E58" s="66">
        <v>1.5</v>
      </c>
      <c r="F58" s="67">
        <v>2</v>
      </c>
      <c r="G58" s="43">
        <f t="shared" si="20"/>
        <v>191225.290853716</v>
      </c>
      <c r="H58" s="43">
        <f t="shared" si="21"/>
        <v>236380.970345679</v>
      </c>
      <c r="I58" s="43">
        <f t="shared" si="22"/>
        <v>261542.566587644</v>
      </c>
      <c r="J58" s="96">
        <f t="shared" si="13"/>
        <v>5526.21012003804</v>
      </c>
      <c r="K58" s="97">
        <f t="shared" si="14"/>
        <v>6786.05656494772</v>
      </c>
      <c r="L58" s="98">
        <f t="shared" si="15"/>
        <v>7402.14811097106</v>
      </c>
      <c r="M58" s="96">
        <f t="shared" si="16"/>
        <v>7018.28685244831</v>
      </c>
      <c r="N58" s="97">
        <f t="shared" si="17"/>
        <v>10179.0848474216</v>
      </c>
      <c r="O58" s="98">
        <f t="shared" si="18"/>
        <v>14804.2962219421</v>
      </c>
      <c r="P58" s="95" t="s">
        <v>18</v>
      </c>
    </row>
    <row r="59" ht="18.75" spans="1:15">
      <c r="A59" s="37"/>
      <c r="B59" s="68" t="s">
        <v>19</v>
      </c>
      <c r="C59" s="69"/>
      <c r="D59" s="70">
        <f>COUNTIF(D9:D58,1.27)</f>
        <v>32</v>
      </c>
      <c r="E59" s="70">
        <f>COUNTIF(E9:E58,1.5)</f>
        <v>32</v>
      </c>
      <c r="F59" s="71">
        <f>COUNTIF(F9:F58,2)</f>
        <v>28</v>
      </c>
      <c r="G59" s="72">
        <f t="shared" ref="G59:I59" si="23">M59+G8</f>
        <v>191225.290853716</v>
      </c>
      <c r="H59" s="73">
        <f t="shared" si="23"/>
        <v>236380.970345679</v>
      </c>
      <c r="I59" s="99">
        <f t="shared" si="23"/>
        <v>261542.566587644</v>
      </c>
      <c r="J59" s="100" t="s">
        <v>20</v>
      </c>
      <c r="K59" s="101">
        <f>B58-B9</f>
        <v>2013</v>
      </c>
      <c r="L59" s="102" t="s">
        <v>21</v>
      </c>
      <c r="M59" s="103">
        <f t="shared" ref="M59:O59" si="24">SUM(M9:M58)</f>
        <v>91225.2908537164</v>
      </c>
      <c r="N59" s="104">
        <f t="shared" si="24"/>
        <v>136380.970345679</v>
      </c>
      <c r="O59" s="105">
        <f t="shared" si="24"/>
        <v>161542.566587644</v>
      </c>
    </row>
    <row r="60" ht="18.75" spans="1:15">
      <c r="A60" s="37"/>
      <c r="B60" s="74" t="s">
        <v>22</v>
      </c>
      <c r="C60" s="75"/>
      <c r="D60" s="70">
        <f t="shared" ref="D60:F60" si="25">COUNTIF(D9:D58,-1)</f>
        <v>18</v>
      </c>
      <c r="E60" s="70">
        <f t="shared" si="25"/>
        <v>18</v>
      </c>
      <c r="F60" s="71">
        <f t="shared" si="25"/>
        <v>22</v>
      </c>
      <c r="G60" s="22" t="s">
        <v>23</v>
      </c>
      <c r="H60" s="23"/>
      <c r="I60" s="83"/>
      <c r="J60" s="22" t="s">
        <v>24</v>
      </c>
      <c r="K60" s="23"/>
      <c r="L60" s="83"/>
      <c r="M60" s="37"/>
      <c r="N60" s="62"/>
      <c r="O60" s="106"/>
    </row>
    <row r="61" ht="18.75" spans="1:15">
      <c r="A61" s="37"/>
      <c r="B61" s="74" t="s">
        <v>25</v>
      </c>
      <c r="C61" s="75"/>
      <c r="D61" s="70">
        <f t="shared" ref="D61:F61" si="26">COUNTIF(D9:D58,0)</f>
        <v>0</v>
      </c>
      <c r="E61" s="70">
        <f t="shared" si="26"/>
        <v>0</v>
      </c>
      <c r="F61" s="70">
        <f t="shared" si="26"/>
        <v>0</v>
      </c>
      <c r="G61" s="76">
        <f>G59/G8</f>
        <v>1.91225290853716</v>
      </c>
      <c r="H61" s="77">
        <f t="shared" ref="H61:I61" si="27">H59/H8</f>
        <v>2.36380970345679</v>
      </c>
      <c r="I61" s="107">
        <f t="shared" si="27"/>
        <v>2.61542566587644</v>
      </c>
      <c r="J61" s="108">
        <f>(G61-100%)*30/K59</f>
        <v>0.0135954233761127</v>
      </c>
      <c r="K61" s="108">
        <f>(H61-100%)*30/K59</f>
        <v>0.0203250328384022</v>
      </c>
      <c r="L61" s="109">
        <f>(I61-100%)*30/K59</f>
        <v>0.0240748981501705</v>
      </c>
      <c r="M61" s="110"/>
      <c r="N61" s="111"/>
      <c r="O61" s="112"/>
    </row>
    <row r="62" ht="18.75" spans="1:6">
      <c r="A62" s="62"/>
      <c r="B62" s="22" t="s">
        <v>26</v>
      </c>
      <c r="C62" s="23"/>
      <c r="D62" s="78">
        <f t="shared" ref="D62:F62" si="28">D59/(D59+D60+D61)</f>
        <v>0.64</v>
      </c>
      <c r="E62" s="79">
        <f t="shared" si="28"/>
        <v>0.64</v>
      </c>
      <c r="F62" s="80">
        <f t="shared" si="28"/>
        <v>0.56</v>
      </c>
    </row>
    <row r="64" spans="4:6">
      <c r="D64" s="81"/>
      <c r="E64" s="81"/>
      <c r="F64" s="81"/>
    </row>
  </sheetData>
  <mergeCells count="11">
    <mergeCell ref="G6:I6"/>
    <mergeCell ref="J6:L6"/>
    <mergeCell ref="M6:O6"/>
    <mergeCell ref="J8:L8"/>
    <mergeCell ref="M8:O8"/>
    <mergeCell ref="B59:C59"/>
    <mergeCell ref="B60:C60"/>
    <mergeCell ref="G60:I60"/>
    <mergeCell ref="J60:L60"/>
    <mergeCell ref="B61:C61"/>
    <mergeCell ref="B62:C6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
  <sheetViews>
    <sheetView zoomScale="60" zoomScaleNormal="60" workbookViewId="0">
      <pane xSplit="1" ySplit="8" topLeftCell="B42" activePane="bottomRight" state="frozen"/>
      <selection/>
      <selection pane="topRight"/>
      <selection pane="bottomLeft"/>
      <selection pane="bottomRight" activeCell="C9" sqref="C9:C58"/>
    </sheetView>
  </sheetViews>
  <sheetFormatPr defaultColWidth="9" defaultRowHeight="18"/>
  <cols>
    <col min="1" max="1" width="4.875" customWidth="1"/>
    <col min="2" max="2" width="12" customWidth="1"/>
    <col min="3" max="3" width="10.625" customWidth="1"/>
    <col min="4" max="6" width="8.25" customWidth="1"/>
    <col min="7" max="7" width="9.875" customWidth="1"/>
    <col min="10" max="15" width="7.75" customWidth="1"/>
  </cols>
  <sheetData>
    <row r="1" spans="1:3">
      <c r="A1" s="16" t="s">
        <v>0</v>
      </c>
      <c r="C1" t="s">
        <v>1</v>
      </c>
    </row>
    <row r="2" spans="1:3">
      <c r="A2" s="16" t="s">
        <v>2</v>
      </c>
      <c r="C2" t="s">
        <v>3</v>
      </c>
    </row>
    <row r="3" spans="1:3">
      <c r="A3" s="16" t="s">
        <v>4</v>
      </c>
      <c r="C3" s="17">
        <v>100000</v>
      </c>
    </row>
    <row r="4" spans="1:3">
      <c r="A4" s="16" t="s">
        <v>5</v>
      </c>
      <c r="C4" s="17" t="s">
        <v>6</v>
      </c>
    </row>
    <row r="5" ht="18.75" spans="1:3">
      <c r="A5" s="16" t="s">
        <v>7</v>
      </c>
      <c r="C5" s="17" t="s">
        <v>8</v>
      </c>
    </row>
    <row r="6" ht="18.75" spans="1:15">
      <c r="A6" s="18" t="s">
        <v>9</v>
      </c>
      <c r="B6" s="18" t="s">
        <v>10</v>
      </c>
      <c r="C6" s="18" t="s">
        <v>10</v>
      </c>
      <c r="D6" s="19" t="s">
        <v>11</v>
      </c>
      <c r="E6" s="20"/>
      <c r="F6" s="21"/>
      <c r="G6" s="22" t="s">
        <v>12</v>
      </c>
      <c r="H6" s="23"/>
      <c r="I6" s="83"/>
      <c r="J6" s="84" t="s">
        <v>27</v>
      </c>
      <c r="K6" s="85"/>
      <c r="L6" s="86"/>
      <c r="M6" s="22" t="s">
        <v>14</v>
      </c>
      <c r="N6" s="23"/>
      <c r="O6" s="83"/>
    </row>
    <row r="7" ht="18.75" spans="1:15">
      <c r="A7" s="24"/>
      <c r="B7" s="24" t="s">
        <v>15</v>
      </c>
      <c r="C7" s="25" t="s">
        <v>16</v>
      </c>
      <c r="D7" s="26">
        <v>1.27</v>
      </c>
      <c r="E7" s="27">
        <v>1.5</v>
      </c>
      <c r="F7" s="87">
        <v>2</v>
      </c>
      <c r="G7" s="26">
        <v>1.27</v>
      </c>
      <c r="H7" s="27">
        <v>1.5</v>
      </c>
      <c r="I7" s="87">
        <v>2</v>
      </c>
      <c r="J7" s="26">
        <v>1.27</v>
      </c>
      <c r="K7" s="27">
        <v>1.5</v>
      </c>
      <c r="L7" s="87">
        <v>2</v>
      </c>
      <c r="M7" s="26">
        <v>1.27</v>
      </c>
      <c r="N7" s="27">
        <v>1.5</v>
      </c>
      <c r="O7" s="87">
        <v>2</v>
      </c>
    </row>
    <row r="8" ht="18.75" spans="1:15">
      <c r="A8" s="29" t="s">
        <v>17</v>
      </c>
      <c r="B8" s="30"/>
      <c r="C8" s="31"/>
      <c r="D8" s="32"/>
      <c r="E8" s="33"/>
      <c r="F8" s="34"/>
      <c r="G8" s="35">
        <f>C3</f>
        <v>100000</v>
      </c>
      <c r="H8" s="36">
        <f>C3</f>
        <v>100000</v>
      </c>
      <c r="I8" s="88">
        <f>C3</f>
        <v>100000</v>
      </c>
      <c r="J8" s="89" t="s">
        <v>27</v>
      </c>
      <c r="K8" s="90"/>
      <c r="L8" s="91"/>
      <c r="M8" s="89"/>
      <c r="N8" s="90"/>
      <c r="O8" s="91"/>
    </row>
    <row r="9" spans="1:18">
      <c r="A9" s="37">
        <v>1</v>
      </c>
      <c r="B9" s="38">
        <v>39286</v>
      </c>
      <c r="C9" s="39">
        <v>2</v>
      </c>
      <c r="D9" s="40">
        <v>1.27</v>
      </c>
      <c r="E9" s="41">
        <v>1.5</v>
      </c>
      <c r="F9" s="42">
        <v>2</v>
      </c>
      <c r="G9" s="43">
        <f t="shared" ref="G9:I9" si="0">IF(D9="","",G8+M9)</f>
        <v>106350</v>
      </c>
      <c r="H9" s="43">
        <f t="shared" si="0"/>
        <v>107500</v>
      </c>
      <c r="I9" s="43">
        <f t="shared" si="0"/>
        <v>110000</v>
      </c>
      <c r="J9" s="92">
        <f t="shared" ref="J9:J41" si="1">IF(G8="","",G8*0.05)</f>
        <v>5000</v>
      </c>
      <c r="K9" s="93">
        <f t="shared" ref="K9:K41" si="2">IF(H8="","",H8*0.05)</f>
        <v>5000</v>
      </c>
      <c r="L9" s="94">
        <f t="shared" ref="L9:L41" si="3">IF(I8="","",I8*0.05)</f>
        <v>5000</v>
      </c>
      <c r="M9" s="92">
        <f t="shared" ref="M9:O9" si="4">IF(D9="","",J9*D9)</f>
        <v>6350</v>
      </c>
      <c r="N9" s="93">
        <f t="shared" si="4"/>
        <v>7500</v>
      </c>
      <c r="O9" s="94">
        <f t="shared" si="4"/>
        <v>10000</v>
      </c>
      <c r="P9" s="95"/>
      <c r="Q9" s="95"/>
      <c r="R9" s="95"/>
    </row>
    <row r="10" spans="1:18">
      <c r="A10" s="37">
        <v>2</v>
      </c>
      <c r="B10" s="44">
        <v>39299</v>
      </c>
      <c r="C10" s="45">
        <v>2</v>
      </c>
      <c r="D10" s="46">
        <v>-1</v>
      </c>
      <c r="E10" s="47">
        <v>-1</v>
      </c>
      <c r="F10" s="48">
        <v>-1</v>
      </c>
      <c r="G10" s="43">
        <f t="shared" ref="G10:I10" si="5">IF(D10="","",G9+M10)</f>
        <v>101032.5</v>
      </c>
      <c r="H10" s="43">
        <f t="shared" si="5"/>
        <v>102125</v>
      </c>
      <c r="I10" s="43">
        <f t="shared" si="5"/>
        <v>104500</v>
      </c>
      <c r="J10" s="96">
        <f t="shared" si="1"/>
        <v>5317.5</v>
      </c>
      <c r="K10" s="97">
        <f t="shared" si="2"/>
        <v>5375</v>
      </c>
      <c r="L10" s="98">
        <f t="shared" si="3"/>
        <v>5500</v>
      </c>
      <c r="M10" s="96">
        <f t="shared" ref="M10:O10" si="6">IF(D10="","",J10*D10)</f>
        <v>-5317.5</v>
      </c>
      <c r="N10" s="97">
        <f t="shared" si="6"/>
        <v>-5375</v>
      </c>
      <c r="O10" s="98">
        <f t="shared" si="6"/>
        <v>-5500</v>
      </c>
      <c r="P10" s="95"/>
      <c r="Q10" s="95"/>
      <c r="R10" s="95"/>
    </row>
    <row r="11" spans="1:18">
      <c r="A11" s="37">
        <v>3</v>
      </c>
      <c r="B11" s="44">
        <v>39309</v>
      </c>
      <c r="C11" s="45">
        <v>2</v>
      </c>
      <c r="D11" s="46">
        <v>1.27</v>
      </c>
      <c r="E11" s="47">
        <v>1.5</v>
      </c>
      <c r="F11" s="49">
        <v>2</v>
      </c>
      <c r="G11" s="43">
        <f t="shared" ref="G11:I11" si="7">IF(D11="","",G10+M11)</f>
        <v>107448.06375</v>
      </c>
      <c r="H11" s="43">
        <f t="shared" si="7"/>
        <v>109784.375</v>
      </c>
      <c r="I11" s="43">
        <f t="shared" si="7"/>
        <v>114950</v>
      </c>
      <c r="J11" s="96">
        <f t="shared" si="1"/>
        <v>5051.625</v>
      </c>
      <c r="K11" s="97">
        <f t="shared" si="2"/>
        <v>5106.25</v>
      </c>
      <c r="L11" s="98">
        <f t="shared" si="3"/>
        <v>5225</v>
      </c>
      <c r="M11" s="96">
        <f t="shared" ref="M11:O11" si="8">IF(D11="","",J11*D11)</f>
        <v>6415.56375</v>
      </c>
      <c r="N11" s="97">
        <f t="shared" si="8"/>
        <v>7659.375</v>
      </c>
      <c r="O11" s="98">
        <f t="shared" si="8"/>
        <v>10450</v>
      </c>
      <c r="P11" s="95"/>
      <c r="Q11" s="95"/>
      <c r="R11" s="95"/>
    </row>
    <row r="12" spans="1:18">
      <c r="A12" s="37">
        <v>4</v>
      </c>
      <c r="B12" s="50">
        <v>39393</v>
      </c>
      <c r="C12" s="51">
        <v>2</v>
      </c>
      <c r="D12" s="52">
        <v>1.27</v>
      </c>
      <c r="E12" s="53">
        <v>1.5</v>
      </c>
      <c r="F12" s="54">
        <v>2</v>
      </c>
      <c r="G12" s="43">
        <f t="shared" ref="G12:I12" si="9">IF(D12="","",G11+M12)</f>
        <v>114271.015798125</v>
      </c>
      <c r="H12" s="43">
        <f t="shared" si="9"/>
        <v>118018.203125</v>
      </c>
      <c r="I12" s="43">
        <f t="shared" si="9"/>
        <v>126445</v>
      </c>
      <c r="J12" s="96">
        <f t="shared" si="1"/>
        <v>5372.4031875</v>
      </c>
      <c r="K12" s="97">
        <f t="shared" si="2"/>
        <v>5489.21875</v>
      </c>
      <c r="L12" s="98">
        <f t="shared" si="3"/>
        <v>5747.5</v>
      </c>
      <c r="M12" s="96">
        <f t="shared" ref="M12:O12" si="10">IF(D12="","",J12*D12)</f>
        <v>6822.952048125</v>
      </c>
      <c r="N12" s="97">
        <f t="shared" si="10"/>
        <v>8233.828125</v>
      </c>
      <c r="O12" s="98">
        <f t="shared" si="10"/>
        <v>11495</v>
      </c>
      <c r="P12" s="95"/>
      <c r="Q12" s="95"/>
      <c r="R12" s="95"/>
    </row>
    <row r="13" spans="1:18">
      <c r="A13" s="37">
        <v>5</v>
      </c>
      <c r="B13" s="50">
        <v>39408</v>
      </c>
      <c r="C13" s="51">
        <v>2</v>
      </c>
      <c r="D13" s="52">
        <v>-1</v>
      </c>
      <c r="E13" s="53">
        <v>-1</v>
      </c>
      <c r="F13" s="55">
        <v>-1</v>
      </c>
      <c r="G13" s="43">
        <f t="shared" ref="G13:I13" si="11">IF(D13="","",G12+M13)</f>
        <v>108557.465008219</v>
      </c>
      <c r="H13" s="43">
        <f t="shared" si="11"/>
        <v>112117.29296875</v>
      </c>
      <c r="I13" s="43">
        <f t="shared" si="11"/>
        <v>120122.75</v>
      </c>
      <c r="J13" s="96">
        <f t="shared" si="1"/>
        <v>5713.55078990625</v>
      </c>
      <c r="K13" s="97">
        <f t="shared" si="2"/>
        <v>5900.91015625</v>
      </c>
      <c r="L13" s="98">
        <f t="shared" si="3"/>
        <v>6322.25</v>
      </c>
      <c r="M13" s="96">
        <f t="shared" ref="M13:O13" si="12">IF(D13="","",J13*D13)</f>
        <v>-5713.55078990625</v>
      </c>
      <c r="N13" s="97">
        <f t="shared" si="12"/>
        <v>-5900.91015625</v>
      </c>
      <c r="O13" s="98">
        <f t="shared" si="12"/>
        <v>-6322.25</v>
      </c>
      <c r="P13" s="95"/>
      <c r="Q13" s="95"/>
      <c r="R13" s="95"/>
    </row>
    <row r="14" spans="1:18">
      <c r="A14" s="37">
        <v>6</v>
      </c>
      <c r="B14" s="50">
        <v>39430</v>
      </c>
      <c r="C14" s="51">
        <v>1</v>
      </c>
      <c r="D14" s="52">
        <v>-1</v>
      </c>
      <c r="E14" s="53">
        <v>-1</v>
      </c>
      <c r="F14" s="55">
        <v>-1</v>
      </c>
      <c r="G14" s="43">
        <f t="shared" ref="G14:I14" si="13">IF(D14="","",G13+M14)</f>
        <v>103129.591757808</v>
      </c>
      <c r="H14" s="43">
        <f t="shared" si="13"/>
        <v>106511.428320312</v>
      </c>
      <c r="I14" s="43">
        <f t="shared" si="13"/>
        <v>114116.6125</v>
      </c>
      <c r="J14" s="96">
        <f t="shared" si="1"/>
        <v>5427.87325041094</v>
      </c>
      <c r="K14" s="97">
        <f t="shared" si="2"/>
        <v>5605.8646484375</v>
      </c>
      <c r="L14" s="98">
        <f t="shared" si="3"/>
        <v>6006.1375</v>
      </c>
      <c r="M14" s="96">
        <f t="shared" ref="M14:O14" si="14">IF(D14="","",J14*D14)</f>
        <v>-5427.87325041094</v>
      </c>
      <c r="N14" s="97">
        <f t="shared" si="14"/>
        <v>-5605.8646484375</v>
      </c>
      <c r="O14" s="98">
        <f t="shared" si="14"/>
        <v>-6006.1375</v>
      </c>
      <c r="P14" s="95"/>
      <c r="Q14" s="95"/>
      <c r="R14" s="95"/>
    </row>
    <row r="15" spans="1:18">
      <c r="A15" s="37">
        <v>7</v>
      </c>
      <c r="B15" s="50">
        <v>39478</v>
      </c>
      <c r="C15" s="56">
        <v>2</v>
      </c>
      <c r="D15" s="52">
        <v>-1</v>
      </c>
      <c r="E15" s="53">
        <v>-1</v>
      </c>
      <c r="F15" s="55">
        <v>-1</v>
      </c>
      <c r="G15" s="43">
        <f t="shared" ref="G15:I15" si="15">IF(D15="","",G14+M15)</f>
        <v>97973.1121699174</v>
      </c>
      <c r="H15" s="43">
        <f t="shared" si="15"/>
        <v>101185.856904297</v>
      </c>
      <c r="I15" s="43">
        <f t="shared" si="15"/>
        <v>108410.781875</v>
      </c>
      <c r="J15" s="96">
        <f t="shared" si="1"/>
        <v>5156.47958789039</v>
      </c>
      <c r="K15" s="97">
        <f t="shared" si="2"/>
        <v>5325.57141601562</v>
      </c>
      <c r="L15" s="98">
        <f t="shared" si="3"/>
        <v>5705.830625</v>
      </c>
      <c r="M15" s="96">
        <f t="shared" ref="M15:O15" si="16">IF(D15="","",J15*D15)</f>
        <v>-5156.47958789039</v>
      </c>
      <c r="N15" s="97">
        <f t="shared" si="16"/>
        <v>-5325.57141601562</v>
      </c>
      <c r="O15" s="98">
        <f t="shared" si="16"/>
        <v>-5705.830625</v>
      </c>
      <c r="P15" s="95" t="s">
        <v>18</v>
      </c>
      <c r="Q15" s="95"/>
      <c r="R15" s="95"/>
    </row>
    <row r="16" spans="1:18">
      <c r="A16" s="37">
        <v>8</v>
      </c>
      <c r="B16" s="50">
        <v>39520</v>
      </c>
      <c r="C16" s="51">
        <v>2</v>
      </c>
      <c r="D16" s="52">
        <v>1.27</v>
      </c>
      <c r="E16" s="53">
        <v>1.5</v>
      </c>
      <c r="F16" s="55">
        <v>2</v>
      </c>
      <c r="G16" s="43">
        <f t="shared" ref="G16:I16" si="17">IF(D16="","",G15+M16)</f>
        <v>104194.404792707</v>
      </c>
      <c r="H16" s="43">
        <f t="shared" si="17"/>
        <v>108774.796172119</v>
      </c>
      <c r="I16" s="43">
        <f t="shared" si="17"/>
        <v>119251.8600625</v>
      </c>
      <c r="J16" s="96">
        <f t="shared" si="1"/>
        <v>4898.65560849587</v>
      </c>
      <c r="K16" s="97">
        <f t="shared" si="2"/>
        <v>5059.29284521484</v>
      </c>
      <c r="L16" s="98">
        <f t="shared" si="3"/>
        <v>5420.53909375</v>
      </c>
      <c r="M16" s="96">
        <f t="shared" ref="M16:O16" si="18">IF(D16="","",J16*D16)</f>
        <v>6221.29262278976</v>
      </c>
      <c r="N16" s="97">
        <f t="shared" si="18"/>
        <v>7588.93926782227</v>
      </c>
      <c r="O16" s="98">
        <f t="shared" si="18"/>
        <v>10841.0781875</v>
      </c>
      <c r="P16" s="95"/>
      <c r="Q16" s="95"/>
      <c r="R16" s="95"/>
    </row>
    <row r="17" spans="1:18">
      <c r="A17" s="37">
        <v>9</v>
      </c>
      <c r="B17" s="50">
        <v>39554</v>
      </c>
      <c r="C17" s="56">
        <v>1</v>
      </c>
      <c r="D17" s="52">
        <v>1.27</v>
      </c>
      <c r="E17" s="53">
        <v>1.5</v>
      </c>
      <c r="F17" s="54">
        <v>2</v>
      </c>
      <c r="G17" s="43">
        <f t="shared" ref="G17:I17" si="19">IF(D17="","",G16+M17)</f>
        <v>110810.749497044</v>
      </c>
      <c r="H17" s="43">
        <f t="shared" si="19"/>
        <v>116932.905885028</v>
      </c>
      <c r="I17" s="43">
        <f t="shared" si="19"/>
        <v>131177.04606875</v>
      </c>
      <c r="J17" s="96">
        <f t="shared" si="1"/>
        <v>5209.72023963536</v>
      </c>
      <c r="K17" s="97">
        <f t="shared" si="2"/>
        <v>5438.73980860596</v>
      </c>
      <c r="L17" s="98">
        <f t="shared" si="3"/>
        <v>5962.593003125</v>
      </c>
      <c r="M17" s="96">
        <f t="shared" ref="M17:O17" si="20">IF(D17="","",J17*D17)</f>
        <v>6616.34470433691</v>
      </c>
      <c r="N17" s="97">
        <f t="shared" si="20"/>
        <v>8158.10971290894</v>
      </c>
      <c r="O17" s="98">
        <f t="shared" si="20"/>
        <v>11925.18600625</v>
      </c>
      <c r="P17" s="95" t="s">
        <v>18</v>
      </c>
      <c r="Q17" s="95"/>
      <c r="R17" s="95"/>
    </row>
    <row r="18" spans="1:18">
      <c r="A18" s="37">
        <v>10</v>
      </c>
      <c r="B18" s="50">
        <v>39659</v>
      </c>
      <c r="C18" s="51">
        <v>1</v>
      </c>
      <c r="D18" s="52">
        <v>1.27</v>
      </c>
      <c r="E18" s="53">
        <v>1.5</v>
      </c>
      <c r="F18" s="55">
        <v>2</v>
      </c>
      <c r="G18" s="43">
        <f t="shared" ref="G18:I18" si="21">IF(D18="","",G17+M18)</f>
        <v>117847.232090106</v>
      </c>
      <c r="H18" s="43">
        <f t="shared" si="21"/>
        <v>125702.873826405</v>
      </c>
      <c r="I18" s="43">
        <f t="shared" si="21"/>
        <v>144294.750675625</v>
      </c>
      <c r="J18" s="96">
        <f t="shared" si="1"/>
        <v>5540.5374748522</v>
      </c>
      <c r="K18" s="97">
        <f t="shared" si="2"/>
        <v>5846.6452942514</v>
      </c>
      <c r="L18" s="98">
        <f t="shared" si="3"/>
        <v>6558.8523034375</v>
      </c>
      <c r="M18" s="96">
        <f t="shared" ref="M18:O18" si="22">IF(D18="","",J18*D18)</f>
        <v>7036.4825930623</v>
      </c>
      <c r="N18" s="97">
        <f t="shared" si="22"/>
        <v>8769.96794137711</v>
      </c>
      <c r="O18" s="98">
        <f t="shared" si="22"/>
        <v>13117.704606875</v>
      </c>
      <c r="P18" s="95"/>
      <c r="Q18" s="95"/>
      <c r="R18" s="95"/>
    </row>
    <row r="19" spans="1:18">
      <c r="A19" s="37">
        <v>11</v>
      </c>
      <c r="B19" s="50">
        <v>39665</v>
      </c>
      <c r="C19" s="51">
        <v>1</v>
      </c>
      <c r="D19" s="52">
        <v>1.27</v>
      </c>
      <c r="E19" s="53">
        <v>1.5</v>
      </c>
      <c r="F19" s="55">
        <v>2</v>
      </c>
      <c r="G19" s="43">
        <f t="shared" ref="G19:I19" si="23">IF(D19="","",G18+M19)</f>
        <v>125330.531327828</v>
      </c>
      <c r="H19" s="43">
        <f t="shared" si="23"/>
        <v>135130.589363386</v>
      </c>
      <c r="I19" s="43">
        <f t="shared" si="23"/>
        <v>158724.225743188</v>
      </c>
      <c r="J19" s="96">
        <f t="shared" si="1"/>
        <v>5892.36160450532</v>
      </c>
      <c r="K19" s="97">
        <f t="shared" si="2"/>
        <v>6285.14369132026</v>
      </c>
      <c r="L19" s="98">
        <f t="shared" si="3"/>
        <v>7214.73753378125</v>
      </c>
      <c r="M19" s="96">
        <f t="shared" ref="M19:O19" si="24">IF(D19="","",J19*D19)</f>
        <v>7483.29923772176</v>
      </c>
      <c r="N19" s="97">
        <f t="shared" si="24"/>
        <v>9427.71553698039</v>
      </c>
      <c r="O19" s="98">
        <f t="shared" si="24"/>
        <v>14429.4750675625</v>
      </c>
      <c r="P19" s="95"/>
      <c r="Q19" s="95"/>
      <c r="R19" s="95"/>
    </row>
    <row r="20" spans="1:18">
      <c r="A20" s="37">
        <v>12</v>
      </c>
      <c r="B20" s="50">
        <v>39675</v>
      </c>
      <c r="C20" s="56">
        <v>1</v>
      </c>
      <c r="D20" s="52">
        <v>-1</v>
      </c>
      <c r="E20" s="53">
        <v>-1</v>
      </c>
      <c r="F20" s="55">
        <v>-1</v>
      </c>
      <c r="G20" s="43">
        <f t="shared" ref="G20:I20" si="25">IF(D20="","",G19+M20)</f>
        <v>119064.004761437</v>
      </c>
      <c r="H20" s="43">
        <f t="shared" si="25"/>
        <v>128374.059895216</v>
      </c>
      <c r="I20" s="43">
        <f t="shared" si="25"/>
        <v>150788.014456028</v>
      </c>
      <c r="J20" s="96">
        <f t="shared" si="1"/>
        <v>6266.52656639141</v>
      </c>
      <c r="K20" s="97">
        <f t="shared" si="2"/>
        <v>6756.52946816928</v>
      </c>
      <c r="L20" s="98">
        <f t="shared" si="3"/>
        <v>7936.21128715938</v>
      </c>
      <c r="M20" s="96">
        <f t="shared" ref="M20:O20" si="26">IF(D20="","",J20*D20)</f>
        <v>-6266.52656639141</v>
      </c>
      <c r="N20" s="97">
        <f t="shared" si="26"/>
        <v>-6756.52946816928</v>
      </c>
      <c r="O20" s="98">
        <f t="shared" si="26"/>
        <v>-7936.21128715938</v>
      </c>
      <c r="P20" s="95" t="s">
        <v>18</v>
      </c>
      <c r="Q20" s="95"/>
      <c r="R20" s="95"/>
    </row>
    <row r="21" spans="1:18">
      <c r="A21" s="37">
        <v>13</v>
      </c>
      <c r="B21" s="50">
        <v>39691</v>
      </c>
      <c r="C21" s="56">
        <v>2</v>
      </c>
      <c r="D21" s="52">
        <v>1.27</v>
      </c>
      <c r="E21" s="53">
        <v>1.5</v>
      </c>
      <c r="F21" s="54">
        <v>2</v>
      </c>
      <c r="G21" s="43">
        <f t="shared" ref="G21:I21" si="27">IF(D21="","",G20+M21)</f>
        <v>126624.569063788</v>
      </c>
      <c r="H21" s="43">
        <f t="shared" si="27"/>
        <v>138002.114387358</v>
      </c>
      <c r="I21" s="43">
        <f t="shared" si="27"/>
        <v>165866.815901631</v>
      </c>
      <c r="J21" s="96">
        <f t="shared" si="1"/>
        <v>5953.20023807184</v>
      </c>
      <c r="K21" s="97">
        <f t="shared" si="2"/>
        <v>6418.70299476082</v>
      </c>
      <c r="L21" s="98">
        <f t="shared" si="3"/>
        <v>7539.40072280141</v>
      </c>
      <c r="M21" s="96">
        <f t="shared" ref="M21:O21" si="28">IF(D21="","",J21*D21)</f>
        <v>7560.56430235123</v>
      </c>
      <c r="N21" s="97">
        <f t="shared" si="28"/>
        <v>9628.05449214122</v>
      </c>
      <c r="O21" s="98">
        <f t="shared" si="28"/>
        <v>15078.8014456028</v>
      </c>
      <c r="P21" s="95" t="s">
        <v>18</v>
      </c>
      <c r="Q21" s="95"/>
      <c r="R21" s="95"/>
    </row>
    <row r="22" spans="1:18">
      <c r="A22" s="37">
        <v>14</v>
      </c>
      <c r="B22" s="50">
        <v>39721</v>
      </c>
      <c r="C22" s="56">
        <v>2</v>
      </c>
      <c r="D22" s="52">
        <v>1.27</v>
      </c>
      <c r="E22" s="53">
        <v>1.5</v>
      </c>
      <c r="F22" s="54">
        <v>2</v>
      </c>
      <c r="G22" s="43">
        <f t="shared" ref="G22:I22" si="29">IF(D22="","",G21+M22)</f>
        <v>134665.229199339</v>
      </c>
      <c r="H22" s="43">
        <f t="shared" si="29"/>
        <v>148352.272966409</v>
      </c>
      <c r="I22" s="43">
        <f t="shared" si="29"/>
        <v>182453.497491794</v>
      </c>
      <c r="J22" s="96">
        <f t="shared" si="1"/>
        <v>6331.2284531894</v>
      </c>
      <c r="K22" s="97">
        <f t="shared" si="2"/>
        <v>6900.10571936788</v>
      </c>
      <c r="L22" s="98">
        <f t="shared" si="3"/>
        <v>8293.34079508155</v>
      </c>
      <c r="M22" s="96">
        <f t="shared" ref="M22:O22" si="30">IF(D22="","",J22*D22)</f>
        <v>8040.66013555054</v>
      </c>
      <c r="N22" s="97">
        <f t="shared" si="30"/>
        <v>10350.1585790518</v>
      </c>
      <c r="O22" s="98">
        <f t="shared" si="30"/>
        <v>16586.6815901631</v>
      </c>
      <c r="P22" s="95" t="s">
        <v>18</v>
      </c>
      <c r="Q22" s="95"/>
      <c r="R22" s="95"/>
    </row>
    <row r="23" spans="1:18">
      <c r="A23" s="37">
        <v>15</v>
      </c>
      <c r="B23" s="50">
        <v>39737</v>
      </c>
      <c r="C23" s="51">
        <v>2</v>
      </c>
      <c r="D23" s="52">
        <v>-1</v>
      </c>
      <c r="E23" s="53">
        <v>-1</v>
      </c>
      <c r="F23" s="55">
        <v>-1</v>
      </c>
      <c r="G23" s="43">
        <f t="shared" ref="G23:I23" si="31">IF(D23="","",G22+M23)</f>
        <v>127931.967739372</v>
      </c>
      <c r="H23" s="43">
        <f t="shared" si="31"/>
        <v>140934.659318089</v>
      </c>
      <c r="I23" s="43">
        <f t="shared" si="31"/>
        <v>173330.822617204</v>
      </c>
      <c r="J23" s="96">
        <f t="shared" si="1"/>
        <v>6733.26145996693</v>
      </c>
      <c r="K23" s="97">
        <f t="shared" si="2"/>
        <v>7417.61364832047</v>
      </c>
      <c r="L23" s="98">
        <f t="shared" si="3"/>
        <v>9122.6748745897</v>
      </c>
      <c r="M23" s="96">
        <f t="shared" ref="M23:O23" si="32">IF(D23="","",J23*D23)</f>
        <v>-6733.26145996693</v>
      </c>
      <c r="N23" s="97">
        <f t="shared" si="32"/>
        <v>-7417.61364832047</v>
      </c>
      <c r="O23" s="98">
        <f t="shared" si="32"/>
        <v>-9122.6748745897</v>
      </c>
      <c r="P23" s="95"/>
      <c r="Q23" s="95"/>
      <c r="R23" s="95"/>
    </row>
    <row r="24" spans="1:18">
      <c r="A24" s="37">
        <v>16</v>
      </c>
      <c r="B24" s="50">
        <v>39743</v>
      </c>
      <c r="C24" s="51">
        <v>2</v>
      </c>
      <c r="D24" s="52">
        <v>1.27</v>
      </c>
      <c r="E24" s="53">
        <v>1.5</v>
      </c>
      <c r="F24" s="54">
        <v>2</v>
      </c>
      <c r="G24" s="43">
        <f t="shared" ref="G24:I24" si="33">IF(D24="","",G23+M24)</f>
        <v>136055.647690822</v>
      </c>
      <c r="H24" s="43">
        <f t="shared" si="33"/>
        <v>151504.758766946</v>
      </c>
      <c r="I24" s="43">
        <f t="shared" si="33"/>
        <v>190663.904878925</v>
      </c>
      <c r="J24" s="96">
        <f t="shared" si="1"/>
        <v>6396.59838696858</v>
      </c>
      <c r="K24" s="97">
        <f t="shared" si="2"/>
        <v>7046.73296590444</v>
      </c>
      <c r="L24" s="98">
        <f t="shared" si="3"/>
        <v>8666.54113086022</v>
      </c>
      <c r="M24" s="96">
        <f t="shared" ref="M24:O24" si="34">IF(D24="","",J24*D24)</f>
        <v>8123.6799514501</v>
      </c>
      <c r="N24" s="97">
        <f t="shared" si="34"/>
        <v>10570.0994488567</v>
      </c>
      <c r="O24" s="98">
        <f t="shared" si="34"/>
        <v>17333.0822617204</v>
      </c>
      <c r="P24" s="95"/>
      <c r="Q24" s="95"/>
      <c r="R24" s="95"/>
    </row>
    <row r="25" spans="1:18">
      <c r="A25" s="37">
        <v>17</v>
      </c>
      <c r="B25" s="44">
        <v>39772</v>
      </c>
      <c r="C25" s="45">
        <v>2</v>
      </c>
      <c r="D25" s="46">
        <v>1.27</v>
      </c>
      <c r="E25" s="47">
        <v>1.5</v>
      </c>
      <c r="F25" s="113">
        <v>2</v>
      </c>
      <c r="G25" s="43">
        <f t="shared" ref="G25:I25" si="35">IF(D25="","",G24+M25)</f>
        <v>144695.181319189</v>
      </c>
      <c r="H25" s="43">
        <f t="shared" si="35"/>
        <v>162867.615674466</v>
      </c>
      <c r="I25" s="43">
        <f t="shared" si="35"/>
        <v>209730.295366817</v>
      </c>
      <c r="J25" s="96">
        <f t="shared" si="1"/>
        <v>6802.78238454109</v>
      </c>
      <c r="K25" s="97">
        <f t="shared" si="2"/>
        <v>7575.23793834728</v>
      </c>
      <c r="L25" s="98">
        <f t="shared" si="3"/>
        <v>9533.19524394624</v>
      </c>
      <c r="M25" s="96">
        <f t="shared" ref="M25:O25" si="36">IF(D25="","",J25*D25)</f>
        <v>8639.53362836718</v>
      </c>
      <c r="N25" s="97">
        <f t="shared" si="36"/>
        <v>11362.8569075209</v>
      </c>
      <c r="O25" s="98">
        <f t="shared" si="36"/>
        <v>19066.3904878925</v>
      </c>
      <c r="P25" s="95"/>
      <c r="Q25" s="95"/>
      <c r="R25" s="95"/>
    </row>
    <row r="26" spans="1:18">
      <c r="A26" s="37">
        <v>18</v>
      </c>
      <c r="B26" s="44">
        <v>39784</v>
      </c>
      <c r="C26" s="45">
        <v>2</v>
      </c>
      <c r="D26" s="46">
        <v>1.27</v>
      </c>
      <c r="E26" s="47">
        <v>1.5</v>
      </c>
      <c r="F26" s="48">
        <v>2</v>
      </c>
      <c r="G26" s="43">
        <f t="shared" ref="G26:I26" si="37">IF(D26="","",G25+M26)</f>
        <v>153883.325332957</v>
      </c>
      <c r="H26" s="43">
        <f t="shared" si="37"/>
        <v>175082.686850051</v>
      </c>
      <c r="I26" s="43">
        <f t="shared" si="37"/>
        <v>230703.324903499</v>
      </c>
      <c r="J26" s="96">
        <f t="shared" si="1"/>
        <v>7234.75906595944</v>
      </c>
      <c r="K26" s="97">
        <f t="shared" si="2"/>
        <v>8143.38078372332</v>
      </c>
      <c r="L26" s="98">
        <f t="shared" si="3"/>
        <v>10486.5147683409</v>
      </c>
      <c r="M26" s="96">
        <f t="shared" ref="M26:O26" si="38">IF(D26="","",J26*D26)</f>
        <v>9188.14401376849</v>
      </c>
      <c r="N26" s="97">
        <f t="shared" si="38"/>
        <v>12215.071175585</v>
      </c>
      <c r="O26" s="98">
        <f t="shared" si="38"/>
        <v>20973.0295366817</v>
      </c>
      <c r="P26" s="95"/>
      <c r="Q26" s="95"/>
      <c r="R26" s="95"/>
    </row>
    <row r="27" spans="1:18">
      <c r="A27" s="37">
        <v>19</v>
      </c>
      <c r="B27" s="44">
        <v>39857</v>
      </c>
      <c r="C27" s="59">
        <v>1</v>
      </c>
      <c r="D27" s="46">
        <v>1.27</v>
      </c>
      <c r="E27" s="47">
        <v>1.5</v>
      </c>
      <c r="F27" s="49">
        <v>2</v>
      </c>
      <c r="G27" s="43">
        <f t="shared" ref="G27:I27" si="39">IF(D27="","",G26+M27)</f>
        <v>163654.9164916</v>
      </c>
      <c r="H27" s="43">
        <f t="shared" si="39"/>
        <v>188213.888363805</v>
      </c>
      <c r="I27" s="43">
        <f t="shared" si="39"/>
        <v>253773.657393849</v>
      </c>
      <c r="J27" s="96">
        <f t="shared" si="1"/>
        <v>7694.16626664787</v>
      </c>
      <c r="K27" s="97">
        <f t="shared" si="2"/>
        <v>8754.13434250257</v>
      </c>
      <c r="L27" s="98">
        <f t="shared" si="3"/>
        <v>11535.1662451749</v>
      </c>
      <c r="M27" s="96">
        <f t="shared" ref="M27:O27" si="40">IF(D27="","",J27*D27)</f>
        <v>9771.59115864279</v>
      </c>
      <c r="N27" s="97">
        <f t="shared" si="40"/>
        <v>13131.2015137539</v>
      </c>
      <c r="O27" s="98">
        <f t="shared" si="40"/>
        <v>23070.3324903499</v>
      </c>
      <c r="P27" s="95" t="s">
        <v>18</v>
      </c>
      <c r="Q27" s="95"/>
      <c r="R27" s="95"/>
    </row>
    <row r="28" spans="1:18">
      <c r="A28" s="37">
        <v>20</v>
      </c>
      <c r="B28" s="44">
        <v>40002</v>
      </c>
      <c r="C28" s="45">
        <v>2</v>
      </c>
      <c r="D28" s="46">
        <v>1.27</v>
      </c>
      <c r="E28" s="47">
        <v>1.5</v>
      </c>
      <c r="F28" s="48">
        <v>-1</v>
      </c>
      <c r="G28" s="43">
        <f t="shared" ref="G28:I28" si="41">IF(D28="","",G27+M28)</f>
        <v>174047.003688817</v>
      </c>
      <c r="H28" s="43">
        <f t="shared" si="41"/>
        <v>202329.929991091</v>
      </c>
      <c r="I28" s="43">
        <f t="shared" si="41"/>
        <v>241084.974524156</v>
      </c>
      <c r="J28" s="96">
        <f t="shared" si="1"/>
        <v>8182.74582458001</v>
      </c>
      <c r="K28" s="97">
        <f t="shared" si="2"/>
        <v>9410.69441819026</v>
      </c>
      <c r="L28" s="98">
        <f t="shared" si="3"/>
        <v>12688.6828696924</v>
      </c>
      <c r="M28" s="96">
        <f t="shared" ref="M28:O28" si="42">IF(D28="","",J28*D28)</f>
        <v>10392.0871972166</v>
      </c>
      <c r="N28" s="97">
        <f t="shared" si="42"/>
        <v>14116.0416272854</v>
      </c>
      <c r="O28" s="98">
        <f t="shared" si="42"/>
        <v>-12688.6828696924</v>
      </c>
      <c r="P28" s="95"/>
      <c r="Q28" s="95"/>
      <c r="R28" s="95"/>
    </row>
    <row r="29" spans="1:18">
      <c r="A29" s="37">
        <v>21</v>
      </c>
      <c r="B29" s="44">
        <v>40032</v>
      </c>
      <c r="C29" s="45">
        <v>1</v>
      </c>
      <c r="D29" s="46">
        <v>1.27</v>
      </c>
      <c r="E29" s="47">
        <v>1.5</v>
      </c>
      <c r="F29" s="60">
        <v>-1</v>
      </c>
      <c r="G29" s="43">
        <f t="shared" ref="G29:I29" si="43">IF(D29="","",G28+M29)</f>
        <v>185098.988423057</v>
      </c>
      <c r="H29" s="43">
        <f t="shared" si="43"/>
        <v>217504.674740422</v>
      </c>
      <c r="I29" s="43">
        <f t="shared" si="43"/>
        <v>229030.725797949</v>
      </c>
      <c r="J29" s="96">
        <f t="shared" si="1"/>
        <v>8702.35018444084</v>
      </c>
      <c r="K29" s="97">
        <f t="shared" si="2"/>
        <v>10116.4964995545</v>
      </c>
      <c r="L29" s="98">
        <f t="shared" si="3"/>
        <v>12054.2487262078</v>
      </c>
      <c r="M29" s="96">
        <f t="shared" ref="M29:O29" si="44">IF(D29="","",J29*D29)</f>
        <v>11051.9847342399</v>
      </c>
      <c r="N29" s="97">
        <f t="shared" si="44"/>
        <v>15174.7447493318</v>
      </c>
      <c r="O29" s="98">
        <f t="shared" si="44"/>
        <v>-12054.2487262078</v>
      </c>
      <c r="P29" s="95"/>
      <c r="Q29" s="95"/>
      <c r="R29" s="95"/>
    </row>
    <row r="30" spans="1:18">
      <c r="A30" s="37">
        <v>22</v>
      </c>
      <c r="B30" s="44">
        <v>40046</v>
      </c>
      <c r="C30" s="45">
        <v>2</v>
      </c>
      <c r="D30" s="46">
        <v>1.27</v>
      </c>
      <c r="E30" s="47">
        <v>1.5</v>
      </c>
      <c r="F30" s="49">
        <v>2</v>
      </c>
      <c r="G30" s="43">
        <f t="shared" ref="G30:I30" si="45">IF(D30="","",G29+M30)</f>
        <v>196852.774187921</v>
      </c>
      <c r="H30" s="43">
        <f t="shared" si="45"/>
        <v>233817.525345954</v>
      </c>
      <c r="I30" s="43">
        <f t="shared" si="45"/>
        <v>251933.798377743</v>
      </c>
      <c r="J30" s="96">
        <f t="shared" si="1"/>
        <v>9254.94942115283</v>
      </c>
      <c r="K30" s="97">
        <f t="shared" si="2"/>
        <v>10875.2337370211</v>
      </c>
      <c r="L30" s="98">
        <f t="shared" si="3"/>
        <v>11451.5362898974</v>
      </c>
      <c r="M30" s="96">
        <f t="shared" ref="M30:O30" si="46">IF(D30="","",J30*D30)</f>
        <v>11753.7857648641</v>
      </c>
      <c r="N30" s="97">
        <f t="shared" si="46"/>
        <v>16312.8506055317</v>
      </c>
      <c r="O30" s="98">
        <f t="shared" si="46"/>
        <v>22903.0725797949</v>
      </c>
      <c r="P30" s="95"/>
      <c r="Q30" s="95"/>
      <c r="R30" s="95"/>
    </row>
    <row r="31" spans="1:18">
      <c r="A31" s="37">
        <v>23</v>
      </c>
      <c r="B31" s="44">
        <v>40052</v>
      </c>
      <c r="C31" s="45">
        <v>2</v>
      </c>
      <c r="D31" s="46">
        <v>1.27</v>
      </c>
      <c r="E31" s="47">
        <v>1.5</v>
      </c>
      <c r="F31" s="49">
        <v>2</v>
      </c>
      <c r="G31" s="43">
        <f t="shared" ref="G31:I31" si="47">IF(D31="","",G30+M31)</f>
        <v>209352.925348854</v>
      </c>
      <c r="H31" s="43">
        <f t="shared" si="47"/>
        <v>251353.839746901</v>
      </c>
      <c r="I31" s="43">
        <f t="shared" si="47"/>
        <v>277127.178215518</v>
      </c>
      <c r="J31" s="96">
        <f t="shared" si="1"/>
        <v>9842.63870939604</v>
      </c>
      <c r="K31" s="97">
        <f t="shared" si="2"/>
        <v>11690.8762672977</v>
      </c>
      <c r="L31" s="98">
        <f t="shared" si="3"/>
        <v>12596.6899188872</v>
      </c>
      <c r="M31" s="96">
        <f t="shared" ref="M31:O31" si="48">IF(D31="","",J31*D31)</f>
        <v>12500.151160933</v>
      </c>
      <c r="N31" s="97">
        <f t="shared" si="48"/>
        <v>17536.3144009466</v>
      </c>
      <c r="O31" s="98">
        <f t="shared" si="48"/>
        <v>25193.3798377743</v>
      </c>
      <c r="P31" s="95"/>
      <c r="Q31" s="95"/>
      <c r="R31" s="95"/>
    </row>
    <row r="32" spans="1:18">
      <c r="A32" s="37">
        <v>24</v>
      </c>
      <c r="B32" s="44">
        <v>40056</v>
      </c>
      <c r="C32" s="45">
        <v>2</v>
      </c>
      <c r="D32" s="46">
        <v>1.27</v>
      </c>
      <c r="E32" s="47">
        <v>1.5</v>
      </c>
      <c r="F32" s="49">
        <v>2</v>
      </c>
      <c r="G32" s="43">
        <f t="shared" ref="G32:I32" si="49">IF(D32="","",G31+M32)</f>
        <v>222646.836108506</v>
      </c>
      <c r="H32" s="43">
        <f t="shared" si="49"/>
        <v>270205.377727918</v>
      </c>
      <c r="I32" s="43">
        <f t="shared" si="49"/>
        <v>304839.89603707</v>
      </c>
      <c r="J32" s="96">
        <f t="shared" si="1"/>
        <v>10467.6462674427</v>
      </c>
      <c r="K32" s="97">
        <f t="shared" si="2"/>
        <v>12567.691987345</v>
      </c>
      <c r="L32" s="98">
        <f t="shared" si="3"/>
        <v>13856.3589107759</v>
      </c>
      <c r="M32" s="96">
        <f t="shared" ref="M32:O32" si="50">IF(D32="","",J32*D32)</f>
        <v>13293.9107596522</v>
      </c>
      <c r="N32" s="97">
        <f t="shared" si="50"/>
        <v>18851.5379810176</v>
      </c>
      <c r="O32" s="98">
        <f t="shared" si="50"/>
        <v>27712.7178215518</v>
      </c>
      <c r="P32" s="95"/>
      <c r="Q32" s="95"/>
      <c r="R32" s="95"/>
    </row>
    <row r="33" spans="1:18">
      <c r="A33" s="37">
        <v>25</v>
      </c>
      <c r="B33" s="44">
        <v>40065</v>
      </c>
      <c r="C33" s="45">
        <v>2</v>
      </c>
      <c r="D33" s="46">
        <v>1.27</v>
      </c>
      <c r="E33" s="47">
        <v>1.5</v>
      </c>
      <c r="F33" s="49">
        <v>2</v>
      </c>
      <c r="G33" s="43">
        <f t="shared" ref="G33:I33" si="51">IF(D33="","",G32+M33)</f>
        <v>236784.910201396</v>
      </c>
      <c r="H33" s="43">
        <f t="shared" si="51"/>
        <v>290470.781057512</v>
      </c>
      <c r="I33" s="43">
        <f t="shared" si="51"/>
        <v>335323.885640776</v>
      </c>
      <c r="J33" s="96">
        <f t="shared" si="1"/>
        <v>11132.3418054253</v>
      </c>
      <c r="K33" s="97">
        <f t="shared" si="2"/>
        <v>13510.2688863959</v>
      </c>
      <c r="L33" s="98">
        <f t="shared" si="3"/>
        <v>15241.9948018535</v>
      </c>
      <c r="M33" s="96">
        <f t="shared" ref="M33:O33" si="52">IF(D33="","",J33*D33)</f>
        <v>14138.0740928901</v>
      </c>
      <c r="N33" s="97">
        <f t="shared" si="52"/>
        <v>20265.4033295939</v>
      </c>
      <c r="O33" s="98">
        <f t="shared" si="52"/>
        <v>30483.989603707</v>
      </c>
      <c r="P33" s="95"/>
      <c r="Q33" s="95"/>
      <c r="R33" s="95"/>
    </row>
    <row r="34" spans="1:18">
      <c r="A34" s="37">
        <v>26</v>
      </c>
      <c r="B34" s="44">
        <v>40079</v>
      </c>
      <c r="C34" s="59">
        <v>2</v>
      </c>
      <c r="D34" s="46">
        <v>1.27</v>
      </c>
      <c r="E34" s="47">
        <v>1.5</v>
      </c>
      <c r="F34" s="60">
        <v>-1</v>
      </c>
      <c r="G34" s="43">
        <f t="shared" ref="G34:I34" si="53">IF(D34="","",G33+M34)</f>
        <v>251820.751999185</v>
      </c>
      <c r="H34" s="43">
        <f t="shared" si="53"/>
        <v>312256.089636826</v>
      </c>
      <c r="I34" s="43">
        <f t="shared" si="53"/>
        <v>318557.691358738</v>
      </c>
      <c r="J34" s="96">
        <f t="shared" si="1"/>
        <v>11839.2455100698</v>
      </c>
      <c r="K34" s="97">
        <f t="shared" si="2"/>
        <v>14523.5390528756</v>
      </c>
      <c r="L34" s="98">
        <f t="shared" si="3"/>
        <v>16766.1942820388</v>
      </c>
      <c r="M34" s="96">
        <f t="shared" ref="M34:O34" si="54">IF(D34="","",J34*D34)</f>
        <v>15035.8417977886</v>
      </c>
      <c r="N34" s="97">
        <f t="shared" si="54"/>
        <v>21785.3085793134</v>
      </c>
      <c r="O34" s="98">
        <f t="shared" si="54"/>
        <v>-16766.1942820388</v>
      </c>
      <c r="P34" s="95" t="s">
        <v>18</v>
      </c>
      <c r="Q34" s="95"/>
      <c r="R34" s="95"/>
    </row>
    <row r="35" spans="1:18">
      <c r="A35" s="37">
        <v>27</v>
      </c>
      <c r="B35" s="44">
        <v>40108</v>
      </c>
      <c r="C35" s="45">
        <v>1</v>
      </c>
      <c r="D35" s="46">
        <v>-1</v>
      </c>
      <c r="E35" s="47">
        <v>-1</v>
      </c>
      <c r="F35" s="60">
        <v>-1</v>
      </c>
      <c r="G35" s="43">
        <f t="shared" ref="G35:I35" si="55">IF(D35="","",G34+M35)</f>
        <v>239229.714399225</v>
      </c>
      <c r="H35" s="43">
        <f t="shared" si="55"/>
        <v>296643.285154984</v>
      </c>
      <c r="I35" s="43">
        <f t="shared" si="55"/>
        <v>302629.806790801</v>
      </c>
      <c r="J35" s="96">
        <f t="shared" si="1"/>
        <v>12591.0375999592</v>
      </c>
      <c r="K35" s="97">
        <f t="shared" si="2"/>
        <v>15612.8044818413</v>
      </c>
      <c r="L35" s="98">
        <f t="shared" si="3"/>
        <v>15927.8845679369</v>
      </c>
      <c r="M35" s="96">
        <f t="shared" ref="M35:O35" si="56">IF(D35="","",J35*D35)</f>
        <v>-12591.0375999592</v>
      </c>
      <c r="N35" s="97">
        <f t="shared" si="56"/>
        <v>-15612.8044818413</v>
      </c>
      <c r="O35" s="98">
        <f t="shared" si="56"/>
        <v>-15927.8845679369</v>
      </c>
      <c r="P35" s="95"/>
      <c r="Q35" s="95"/>
      <c r="R35" s="95"/>
    </row>
    <row r="36" spans="1:18">
      <c r="A36" s="37">
        <v>28</v>
      </c>
      <c r="B36" s="44">
        <v>40133</v>
      </c>
      <c r="C36" s="45">
        <v>2</v>
      </c>
      <c r="D36" s="46">
        <v>1.27</v>
      </c>
      <c r="E36" s="47">
        <v>1.5</v>
      </c>
      <c r="F36" s="48">
        <v>2</v>
      </c>
      <c r="G36" s="43">
        <f t="shared" ref="G36:I36" si="57">IF(D36="","",G35+M36)</f>
        <v>254420.801263576</v>
      </c>
      <c r="H36" s="43">
        <f t="shared" si="57"/>
        <v>318891.531541608</v>
      </c>
      <c r="I36" s="43">
        <f t="shared" si="57"/>
        <v>332892.787469881</v>
      </c>
      <c r="J36" s="96">
        <f t="shared" si="1"/>
        <v>11961.4857199613</v>
      </c>
      <c r="K36" s="97">
        <f t="shared" si="2"/>
        <v>14832.1642577492</v>
      </c>
      <c r="L36" s="98">
        <f t="shared" si="3"/>
        <v>15131.49033954</v>
      </c>
      <c r="M36" s="96">
        <f t="shared" ref="M36:O36" si="58">IF(D36="","",J36*D36)</f>
        <v>15191.0868643508</v>
      </c>
      <c r="N36" s="97">
        <f t="shared" si="58"/>
        <v>22248.2463866238</v>
      </c>
      <c r="O36" s="98">
        <f t="shared" si="58"/>
        <v>30262.9806790801</v>
      </c>
      <c r="P36" s="95"/>
      <c r="Q36" s="95"/>
      <c r="R36" s="95"/>
    </row>
    <row r="37" spans="1:18">
      <c r="A37" s="37">
        <v>29</v>
      </c>
      <c r="B37" s="44">
        <v>40163</v>
      </c>
      <c r="C37" s="45">
        <v>1</v>
      </c>
      <c r="D37" s="46">
        <v>1.27</v>
      </c>
      <c r="E37" s="47">
        <v>1.5</v>
      </c>
      <c r="F37" s="48">
        <v>2</v>
      </c>
      <c r="G37" s="43">
        <f t="shared" ref="G37:I37" si="59">IF(D37="","",G36+M37)</f>
        <v>270576.522143813</v>
      </c>
      <c r="H37" s="43">
        <f t="shared" si="59"/>
        <v>342808.396407229</v>
      </c>
      <c r="I37" s="43">
        <f t="shared" si="59"/>
        <v>366182.066216869</v>
      </c>
      <c r="J37" s="96">
        <f t="shared" si="1"/>
        <v>12721.0400631788</v>
      </c>
      <c r="K37" s="97">
        <f t="shared" si="2"/>
        <v>15944.5765770804</v>
      </c>
      <c r="L37" s="98">
        <f t="shared" si="3"/>
        <v>16644.639373494</v>
      </c>
      <c r="M37" s="96">
        <f t="shared" ref="M37:O37" si="60">IF(D37="","",J37*D37)</f>
        <v>16155.7208802371</v>
      </c>
      <c r="N37" s="97">
        <f t="shared" si="60"/>
        <v>23916.8648656206</v>
      </c>
      <c r="O37" s="98">
        <f t="shared" si="60"/>
        <v>33289.2787469881</v>
      </c>
      <c r="P37" s="95"/>
      <c r="Q37" s="95"/>
      <c r="R37" s="95"/>
    </row>
    <row r="38" spans="1:18">
      <c r="A38" s="37">
        <v>30</v>
      </c>
      <c r="B38" s="44">
        <v>40200</v>
      </c>
      <c r="C38" s="59">
        <v>2</v>
      </c>
      <c r="D38" s="46">
        <v>-1</v>
      </c>
      <c r="E38" s="47">
        <v>-1</v>
      </c>
      <c r="F38" s="48">
        <v>-1</v>
      </c>
      <c r="G38" s="43">
        <f t="shared" ref="G38:I38" si="61">IF(D38="","",G37+M38)</f>
        <v>257047.696036623</v>
      </c>
      <c r="H38" s="43">
        <f t="shared" si="61"/>
        <v>325667.976586867</v>
      </c>
      <c r="I38" s="43">
        <f t="shared" si="61"/>
        <v>347872.962906025</v>
      </c>
      <c r="J38" s="96">
        <f t="shared" si="1"/>
        <v>13528.8261071907</v>
      </c>
      <c r="K38" s="97">
        <f t="shared" si="2"/>
        <v>17140.4198203614</v>
      </c>
      <c r="L38" s="98">
        <f t="shared" si="3"/>
        <v>18309.1033108434</v>
      </c>
      <c r="M38" s="96">
        <f t="shared" ref="M38:O38" si="62">IF(D38="","",J38*D38)</f>
        <v>-13528.8261071907</v>
      </c>
      <c r="N38" s="97">
        <f t="shared" si="62"/>
        <v>-17140.4198203614</v>
      </c>
      <c r="O38" s="98">
        <f t="shared" si="62"/>
        <v>-18309.1033108434</v>
      </c>
      <c r="P38" s="95" t="s">
        <v>18</v>
      </c>
      <c r="Q38" s="95"/>
      <c r="R38" s="95"/>
    </row>
    <row r="39" spans="1:18">
      <c r="A39" s="37">
        <v>31</v>
      </c>
      <c r="B39" s="44">
        <v>40317</v>
      </c>
      <c r="C39" s="45">
        <v>2</v>
      </c>
      <c r="D39" s="46">
        <v>1.27</v>
      </c>
      <c r="E39" s="61">
        <v>1.5</v>
      </c>
      <c r="F39" s="49">
        <v>2</v>
      </c>
      <c r="G39" s="43">
        <f t="shared" ref="G39:I39" si="63">IF(D39="","",G38+M39)</f>
        <v>273370.224734948</v>
      </c>
      <c r="H39" s="43">
        <f t="shared" si="63"/>
        <v>350093.074830882</v>
      </c>
      <c r="I39" s="43">
        <f t="shared" si="63"/>
        <v>382660.259196628</v>
      </c>
      <c r="J39" s="96">
        <f t="shared" si="1"/>
        <v>12852.3848018311</v>
      </c>
      <c r="K39" s="97">
        <f t="shared" si="2"/>
        <v>16283.3988293434</v>
      </c>
      <c r="L39" s="98">
        <f t="shared" si="3"/>
        <v>17393.6481453013</v>
      </c>
      <c r="M39" s="96">
        <f t="shared" ref="M39:O39" si="64">IF(D39="","",J39*D39)</f>
        <v>16322.5286983255</v>
      </c>
      <c r="N39" s="97">
        <f t="shared" si="64"/>
        <v>24425.098244015</v>
      </c>
      <c r="O39" s="98">
        <f t="shared" si="64"/>
        <v>34787.2962906025</v>
      </c>
      <c r="P39" s="95"/>
      <c r="Q39" s="95"/>
      <c r="R39" s="95"/>
    </row>
    <row r="40" spans="1:18">
      <c r="A40" s="37">
        <v>32</v>
      </c>
      <c r="B40" s="44">
        <v>40414</v>
      </c>
      <c r="C40" s="45">
        <v>2</v>
      </c>
      <c r="D40" s="46">
        <v>1.27</v>
      </c>
      <c r="E40" s="61">
        <v>1.5</v>
      </c>
      <c r="F40" s="48">
        <v>2</v>
      </c>
      <c r="G40" s="43">
        <f t="shared" ref="G40:I40" si="65">IF(D40="","",G39+M40)</f>
        <v>290729.234005617</v>
      </c>
      <c r="H40" s="43">
        <f t="shared" si="65"/>
        <v>376350.055443199</v>
      </c>
      <c r="I40" s="43">
        <f t="shared" si="65"/>
        <v>420926.285116291</v>
      </c>
      <c r="J40" s="96">
        <f t="shared" si="1"/>
        <v>13668.5112367474</v>
      </c>
      <c r="K40" s="97">
        <f t="shared" si="2"/>
        <v>17504.6537415441</v>
      </c>
      <c r="L40" s="98">
        <f t="shared" si="3"/>
        <v>19133.0129598314</v>
      </c>
      <c r="M40" s="96">
        <f t="shared" ref="M40:O40" si="66">IF(D40="","",J40*D40)</f>
        <v>17359.0092706692</v>
      </c>
      <c r="N40" s="97">
        <f t="shared" si="66"/>
        <v>26256.9806123162</v>
      </c>
      <c r="O40" s="98">
        <f t="shared" si="66"/>
        <v>38266.0259196628</v>
      </c>
      <c r="P40" s="95"/>
      <c r="Q40" s="95"/>
      <c r="R40" s="95"/>
    </row>
    <row r="41" spans="1:18">
      <c r="A41" s="37">
        <v>33</v>
      </c>
      <c r="B41" s="44">
        <v>40435</v>
      </c>
      <c r="C41" s="45">
        <v>2</v>
      </c>
      <c r="D41" s="46">
        <v>-1</v>
      </c>
      <c r="E41" s="61">
        <v>-1</v>
      </c>
      <c r="F41" s="60">
        <v>-1</v>
      </c>
      <c r="G41" s="43">
        <f t="shared" ref="G41:I41" si="67">IF(D41="","",G40+M41)</f>
        <v>276192.772305337</v>
      </c>
      <c r="H41" s="43">
        <f t="shared" si="67"/>
        <v>357532.552671039</v>
      </c>
      <c r="I41" s="43">
        <f t="shared" si="67"/>
        <v>399879.970860476</v>
      </c>
      <c r="J41" s="96">
        <f t="shared" si="1"/>
        <v>14536.4617002809</v>
      </c>
      <c r="K41" s="97">
        <f t="shared" si="2"/>
        <v>18817.5027721599</v>
      </c>
      <c r="L41" s="98">
        <f t="shared" si="3"/>
        <v>21046.3142558145</v>
      </c>
      <c r="M41" s="96">
        <f t="shared" ref="M41:O41" si="68">IF(D41="","",J41*D41)</f>
        <v>-14536.4617002809</v>
      </c>
      <c r="N41" s="97">
        <f t="shared" si="68"/>
        <v>-18817.5027721599</v>
      </c>
      <c r="O41" s="98">
        <f t="shared" si="68"/>
        <v>-21046.3142558145</v>
      </c>
      <c r="P41" s="95"/>
      <c r="Q41" s="95"/>
      <c r="R41" s="95"/>
    </row>
    <row r="42" spans="1:18">
      <c r="A42" s="37">
        <v>34</v>
      </c>
      <c r="B42" s="44">
        <v>40457</v>
      </c>
      <c r="C42" s="45">
        <v>2</v>
      </c>
      <c r="D42" s="46">
        <v>1.27</v>
      </c>
      <c r="E42" s="61">
        <v>1.5</v>
      </c>
      <c r="F42" s="60">
        <v>2</v>
      </c>
      <c r="G42" s="43">
        <f t="shared" ref="G42:I42" si="69">IF(D42="","",G41+M42)</f>
        <v>293731.013346725</v>
      </c>
      <c r="H42" s="43">
        <f t="shared" si="69"/>
        <v>384347.494121367</v>
      </c>
      <c r="I42" s="43">
        <f t="shared" si="69"/>
        <v>439867.967946524</v>
      </c>
      <c r="J42" s="96">
        <f t="shared" ref="J42:J58" si="70">IF(G41="","",G41*0.05)</f>
        <v>13809.6386152668</v>
      </c>
      <c r="K42" s="97">
        <f t="shared" ref="K42:K58" si="71">IF(H41="","",H41*0.05)</f>
        <v>17876.6276335519</v>
      </c>
      <c r="L42" s="98">
        <f t="shared" ref="L42:L58" si="72">IF(I41="","",I41*0.05)</f>
        <v>19993.9985430238</v>
      </c>
      <c r="M42" s="96">
        <f t="shared" ref="M42:O42" si="73">IF(D42="","",J42*D42)</f>
        <v>17538.2410413889</v>
      </c>
      <c r="N42" s="97">
        <f t="shared" si="73"/>
        <v>26814.9414503279</v>
      </c>
      <c r="O42" s="98">
        <f t="shared" si="73"/>
        <v>39987.9970860476</v>
      </c>
      <c r="P42" s="95"/>
      <c r="Q42" s="95"/>
      <c r="R42" s="95"/>
    </row>
    <row r="43" spans="1:16">
      <c r="A43" s="62">
        <v>35</v>
      </c>
      <c r="B43" s="44">
        <v>40480</v>
      </c>
      <c r="C43" s="45">
        <v>2</v>
      </c>
      <c r="D43" s="46">
        <v>-1</v>
      </c>
      <c r="E43" s="61">
        <v>-1</v>
      </c>
      <c r="F43" s="48">
        <v>-1</v>
      </c>
      <c r="G43" s="43">
        <f t="shared" ref="G43:I43" si="74">IF(D43="","",G42+M43)</f>
        <v>279044.462679389</v>
      </c>
      <c r="H43" s="43">
        <f t="shared" si="74"/>
        <v>365130.119415298</v>
      </c>
      <c r="I43" s="43">
        <f t="shared" si="74"/>
        <v>417874.569549198</v>
      </c>
      <c r="J43" s="96">
        <f t="shared" si="70"/>
        <v>14686.5506673363</v>
      </c>
      <c r="K43" s="97">
        <f t="shared" si="71"/>
        <v>19217.3747060683</v>
      </c>
      <c r="L43" s="98">
        <f t="shared" si="72"/>
        <v>21993.3983973262</v>
      </c>
      <c r="M43" s="96">
        <f t="shared" ref="M43:O43" si="75">IF(D43="","",J43*D43)</f>
        <v>-14686.5506673363</v>
      </c>
      <c r="N43" s="97">
        <f t="shared" si="75"/>
        <v>-19217.3747060683</v>
      </c>
      <c r="O43" s="98">
        <f t="shared" si="75"/>
        <v>-21993.3983973262</v>
      </c>
      <c r="P43" s="95"/>
    </row>
    <row r="44" spans="1:15">
      <c r="A44" s="37">
        <v>36</v>
      </c>
      <c r="B44" s="44">
        <v>40507</v>
      </c>
      <c r="C44" s="45">
        <v>1</v>
      </c>
      <c r="D44" s="46">
        <v>-1</v>
      </c>
      <c r="E44" s="61">
        <v>-1</v>
      </c>
      <c r="F44" s="48">
        <v>-1</v>
      </c>
      <c r="G44" s="43">
        <f t="shared" ref="G44:I44" si="76">IF(D44="","",G43+M44)</f>
        <v>265092.23954542</v>
      </c>
      <c r="H44" s="43">
        <f t="shared" si="76"/>
        <v>346873.613444533</v>
      </c>
      <c r="I44" s="43">
        <f t="shared" si="76"/>
        <v>396980.841071738</v>
      </c>
      <c r="J44" s="96">
        <f t="shared" si="70"/>
        <v>13952.2231339695</v>
      </c>
      <c r="K44" s="97">
        <f t="shared" si="71"/>
        <v>18256.5059707649</v>
      </c>
      <c r="L44" s="98">
        <f t="shared" si="72"/>
        <v>20893.7284774599</v>
      </c>
      <c r="M44" s="96">
        <f t="shared" ref="M44:O44" si="77">IF(D44="","",J44*D44)</f>
        <v>-13952.2231339695</v>
      </c>
      <c r="N44" s="97">
        <f t="shared" si="77"/>
        <v>-18256.5059707649</v>
      </c>
      <c r="O44" s="98">
        <f t="shared" si="77"/>
        <v>-20893.7284774599</v>
      </c>
    </row>
    <row r="45" spans="1:15">
      <c r="A45" s="37">
        <v>37</v>
      </c>
      <c r="B45" s="44">
        <v>40662</v>
      </c>
      <c r="C45" s="45">
        <v>2</v>
      </c>
      <c r="D45" s="46">
        <v>1.27</v>
      </c>
      <c r="E45" s="47">
        <v>1.5</v>
      </c>
      <c r="F45" s="48">
        <v>2</v>
      </c>
      <c r="G45" s="43">
        <f t="shared" ref="G45:I45" si="78">IF(D45="","",G44+M45)</f>
        <v>281925.596756554</v>
      </c>
      <c r="H45" s="43">
        <f t="shared" si="78"/>
        <v>372889.134452873</v>
      </c>
      <c r="I45" s="43">
        <f t="shared" si="78"/>
        <v>436678.925178912</v>
      </c>
      <c r="J45" s="96">
        <f t="shared" si="70"/>
        <v>13254.611977271</v>
      </c>
      <c r="K45" s="97">
        <f t="shared" si="71"/>
        <v>17343.6806722267</v>
      </c>
      <c r="L45" s="98">
        <f t="shared" si="72"/>
        <v>19849.0420535869</v>
      </c>
      <c r="M45" s="96">
        <f t="shared" ref="M45:O45" si="79">IF(D45="","",J45*D45)</f>
        <v>16833.3572111342</v>
      </c>
      <c r="N45" s="97">
        <f t="shared" si="79"/>
        <v>26015.52100834</v>
      </c>
      <c r="O45" s="98">
        <f t="shared" si="79"/>
        <v>39698.0841071738</v>
      </c>
    </row>
    <row r="46" spans="1:16">
      <c r="A46" s="37">
        <v>38</v>
      </c>
      <c r="B46" s="44">
        <v>40729</v>
      </c>
      <c r="C46" s="59">
        <v>1</v>
      </c>
      <c r="D46" s="46">
        <v>-1</v>
      </c>
      <c r="E46" s="47">
        <v>-1</v>
      </c>
      <c r="F46" s="48">
        <v>-1</v>
      </c>
      <c r="G46" s="43">
        <f t="shared" ref="G46:I46" si="80">IF(D46="","",G45+M46)</f>
        <v>267829.316918726</v>
      </c>
      <c r="H46" s="43">
        <f t="shared" si="80"/>
        <v>354244.67773023</v>
      </c>
      <c r="I46" s="43">
        <f t="shared" si="80"/>
        <v>414844.978919966</v>
      </c>
      <c r="J46" s="96">
        <f t="shared" si="70"/>
        <v>14096.2798378277</v>
      </c>
      <c r="K46" s="97">
        <f t="shared" si="71"/>
        <v>18644.4567226437</v>
      </c>
      <c r="L46" s="98">
        <f t="shared" si="72"/>
        <v>21833.9462589456</v>
      </c>
      <c r="M46" s="96">
        <f t="shared" ref="M46:O46" si="81">IF(D46="","",J46*D46)</f>
        <v>-14096.2798378277</v>
      </c>
      <c r="N46" s="97">
        <f t="shared" si="81"/>
        <v>-18644.4567226437</v>
      </c>
      <c r="O46" s="98">
        <f t="shared" si="81"/>
        <v>-21833.9462589456</v>
      </c>
      <c r="P46" s="95" t="s">
        <v>18</v>
      </c>
    </row>
    <row r="47" spans="1:15">
      <c r="A47" s="37">
        <v>39</v>
      </c>
      <c r="B47" s="44">
        <v>40731</v>
      </c>
      <c r="C47" s="45">
        <v>1</v>
      </c>
      <c r="D47" s="46">
        <v>-1</v>
      </c>
      <c r="E47" s="47">
        <v>-1</v>
      </c>
      <c r="F47" s="48">
        <v>-1</v>
      </c>
      <c r="G47" s="43">
        <f t="shared" ref="G47:I47" si="82">IF(D47="","",G46+M47)</f>
        <v>254437.85107279</v>
      </c>
      <c r="H47" s="43">
        <f t="shared" si="82"/>
        <v>336532.443843718</v>
      </c>
      <c r="I47" s="43">
        <f t="shared" si="82"/>
        <v>394102.729973968</v>
      </c>
      <c r="J47" s="96">
        <f t="shared" si="70"/>
        <v>13391.4658459363</v>
      </c>
      <c r="K47" s="97">
        <f t="shared" si="71"/>
        <v>17712.2338865115</v>
      </c>
      <c r="L47" s="98">
        <f t="shared" si="72"/>
        <v>20742.2489459983</v>
      </c>
      <c r="M47" s="96">
        <f t="shared" ref="M47:O47" si="83">IF(D47="","",J47*D47)</f>
        <v>-13391.4658459363</v>
      </c>
      <c r="N47" s="97">
        <f t="shared" si="83"/>
        <v>-17712.2338865115</v>
      </c>
      <c r="O47" s="98">
        <f t="shared" si="83"/>
        <v>-20742.2489459983</v>
      </c>
    </row>
    <row r="48" spans="1:15">
      <c r="A48" s="37">
        <v>40</v>
      </c>
      <c r="B48" s="44">
        <v>40732</v>
      </c>
      <c r="C48" s="45">
        <v>1</v>
      </c>
      <c r="D48" s="46">
        <v>-1</v>
      </c>
      <c r="E48" s="47">
        <v>-1</v>
      </c>
      <c r="F48" s="48">
        <v>-1</v>
      </c>
      <c r="G48" s="43">
        <f t="shared" ref="G48:I48" si="84">IF(D48="","",G47+M48)</f>
        <v>241715.95851915</v>
      </c>
      <c r="H48" s="43">
        <f t="shared" si="84"/>
        <v>319705.821651532</v>
      </c>
      <c r="I48" s="43">
        <f t="shared" si="84"/>
        <v>374397.593475269</v>
      </c>
      <c r="J48" s="96">
        <f t="shared" si="70"/>
        <v>12721.8925536395</v>
      </c>
      <c r="K48" s="97">
        <f t="shared" si="71"/>
        <v>16826.6221921859</v>
      </c>
      <c r="L48" s="98">
        <f t="shared" si="72"/>
        <v>19705.1364986984</v>
      </c>
      <c r="M48" s="96">
        <f t="shared" ref="M48:O48" si="85">IF(D48="","",J48*D48)</f>
        <v>-12721.8925536395</v>
      </c>
      <c r="N48" s="97">
        <f t="shared" si="85"/>
        <v>-16826.6221921859</v>
      </c>
      <c r="O48" s="98">
        <f t="shared" si="85"/>
        <v>-19705.1364986984</v>
      </c>
    </row>
    <row r="49" spans="1:15">
      <c r="A49" s="37">
        <v>41</v>
      </c>
      <c r="B49" s="44">
        <v>40786</v>
      </c>
      <c r="C49" s="45">
        <v>2</v>
      </c>
      <c r="D49" s="46">
        <v>-1</v>
      </c>
      <c r="E49" s="47">
        <v>-1</v>
      </c>
      <c r="F49" s="48">
        <v>-1</v>
      </c>
      <c r="G49" s="43">
        <f t="shared" ref="G49:I49" si="86">IF(D49="","",G48+M49)</f>
        <v>229630.160593193</v>
      </c>
      <c r="H49" s="43">
        <f t="shared" si="86"/>
        <v>303720.530568956</v>
      </c>
      <c r="I49" s="43">
        <f t="shared" si="86"/>
        <v>355677.713801506</v>
      </c>
      <c r="J49" s="96">
        <f t="shared" si="70"/>
        <v>12085.7979259575</v>
      </c>
      <c r="K49" s="97">
        <f t="shared" si="71"/>
        <v>15985.2910825766</v>
      </c>
      <c r="L49" s="98">
        <f t="shared" si="72"/>
        <v>18719.8796737635</v>
      </c>
      <c r="M49" s="96">
        <f t="shared" ref="M49:O49" si="87">IF(D49="","",J49*D49)</f>
        <v>-12085.7979259575</v>
      </c>
      <c r="N49" s="97">
        <f t="shared" si="87"/>
        <v>-15985.2910825766</v>
      </c>
      <c r="O49" s="98">
        <f t="shared" si="87"/>
        <v>-18719.8796737635</v>
      </c>
    </row>
    <row r="50" spans="1:16">
      <c r="A50" s="37">
        <v>42</v>
      </c>
      <c r="B50" s="44">
        <v>40795</v>
      </c>
      <c r="C50" s="59">
        <v>1</v>
      </c>
      <c r="D50" s="46">
        <v>-1</v>
      </c>
      <c r="E50" s="47">
        <v>-1</v>
      </c>
      <c r="F50" s="48">
        <v>-1</v>
      </c>
      <c r="G50" s="43">
        <f t="shared" ref="G50:I50" si="88">IF(D50="","",G49+M50)</f>
        <v>218148.652563533</v>
      </c>
      <c r="H50" s="43">
        <f t="shared" si="88"/>
        <v>288534.504040508</v>
      </c>
      <c r="I50" s="43">
        <f t="shared" si="88"/>
        <v>337893.828111431</v>
      </c>
      <c r="J50" s="96">
        <f t="shared" si="70"/>
        <v>11481.5080296596</v>
      </c>
      <c r="K50" s="97">
        <f t="shared" si="71"/>
        <v>15186.0265284478</v>
      </c>
      <c r="L50" s="98">
        <f t="shared" si="72"/>
        <v>17783.8856900753</v>
      </c>
      <c r="M50" s="96">
        <f t="shared" ref="M50:O50" si="89">IF(D50="","",J50*D50)</f>
        <v>-11481.5080296596</v>
      </c>
      <c r="N50" s="97">
        <f t="shared" si="89"/>
        <v>-15186.0265284478</v>
      </c>
      <c r="O50" s="98">
        <f t="shared" si="89"/>
        <v>-17783.8856900753</v>
      </c>
      <c r="P50" s="95" t="s">
        <v>18</v>
      </c>
    </row>
    <row r="51" spans="1:16">
      <c r="A51" s="37">
        <v>43</v>
      </c>
      <c r="B51" s="44">
        <v>40899</v>
      </c>
      <c r="C51" s="59">
        <v>1</v>
      </c>
      <c r="D51" s="46">
        <v>-1</v>
      </c>
      <c r="E51" s="47">
        <v>-1</v>
      </c>
      <c r="F51" s="60">
        <v>-1</v>
      </c>
      <c r="G51" s="43">
        <f t="shared" ref="G51:I51" si="90">IF(D51="","",G50+M51)</f>
        <v>207241.219935357</v>
      </c>
      <c r="H51" s="43">
        <f t="shared" si="90"/>
        <v>274107.778838482</v>
      </c>
      <c r="I51" s="43">
        <f t="shared" si="90"/>
        <v>320999.136705859</v>
      </c>
      <c r="J51" s="96">
        <f t="shared" si="70"/>
        <v>10907.4326281767</v>
      </c>
      <c r="K51" s="97">
        <f t="shared" si="71"/>
        <v>14426.7252020254</v>
      </c>
      <c r="L51" s="98">
        <f t="shared" si="72"/>
        <v>16894.6914055715</v>
      </c>
      <c r="M51" s="96">
        <f t="shared" ref="M51:O51" si="91">IF(D51="","",J51*D51)</f>
        <v>-10907.4326281767</v>
      </c>
      <c r="N51" s="97">
        <f t="shared" si="91"/>
        <v>-14426.7252020254</v>
      </c>
      <c r="O51" s="98">
        <f t="shared" si="91"/>
        <v>-16894.6914055715</v>
      </c>
      <c r="P51" s="95" t="s">
        <v>18</v>
      </c>
    </row>
    <row r="52" spans="1:16">
      <c r="A52" s="37">
        <v>44</v>
      </c>
      <c r="B52" s="44">
        <v>41059</v>
      </c>
      <c r="C52" s="59">
        <v>2</v>
      </c>
      <c r="D52" s="46">
        <v>1.27</v>
      </c>
      <c r="E52" s="47">
        <v>1.5</v>
      </c>
      <c r="F52" s="48">
        <v>2</v>
      </c>
      <c r="G52" s="43">
        <f t="shared" ref="G52:I52" si="92">IF(D52="","",G51+M52)</f>
        <v>220401.037401252</v>
      </c>
      <c r="H52" s="43">
        <f t="shared" si="92"/>
        <v>294665.862251369</v>
      </c>
      <c r="I52" s="43">
        <f t="shared" si="92"/>
        <v>353099.050376445</v>
      </c>
      <c r="J52" s="96">
        <f t="shared" si="70"/>
        <v>10362.0609967678</v>
      </c>
      <c r="K52" s="97">
        <f t="shared" si="71"/>
        <v>13705.3889419241</v>
      </c>
      <c r="L52" s="98">
        <f t="shared" si="72"/>
        <v>16049.956835293</v>
      </c>
      <c r="M52" s="96">
        <f t="shared" ref="M52:O52" si="93">IF(D52="","",J52*D52)</f>
        <v>13159.8174658951</v>
      </c>
      <c r="N52" s="97">
        <f t="shared" si="93"/>
        <v>20558.0834128862</v>
      </c>
      <c r="O52" s="98">
        <f t="shared" si="93"/>
        <v>32099.9136705859</v>
      </c>
      <c r="P52" s="95" t="s">
        <v>18</v>
      </c>
    </row>
    <row r="53" spans="1:15">
      <c r="A53" s="37">
        <v>45</v>
      </c>
      <c r="B53" s="44">
        <v>41060</v>
      </c>
      <c r="C53" s="45">
        <v>2</v>
      </c>
      <c r="D53" s="46">
        <v>1.27</v>
      </c>
      <c r="E53" s="47">
        <v>1.5</v>
      </c>
      <c r="F53" s="48">
        <v>-1</v>
      </c>
      <c r="G53" s="43">
        <f t="shared" ref="G53:I53" si="94">IF(D53="","",G52+M53)</f>
        <v>234396.503276231</v>
      </c>
      <c r="H53" s="43">
        <f t="shared" si="94"/>
        <v>316765.801920221</v>
      </c>
      <c r="I53" s="43">
        <f t="shared" si="94"/>
        <v>335444.097857623</v>
      </c>
      <c r="J53" s="96">
        <f t="shared" si="70"/>
        <v>11020.0518700626</v>
      </c>
      <c r="K53" s="97">
        <f t="shared" si="71"/>
        <v>14733.2931125684</v>
      </c>
      <c r="L53" s="98">
        <f t="shared" si="72"/>
        <v>17654.9525188223</v>
      </c>
      <c r="M53" s="96">
        <f t="shared" ref="M53:O53" si="95">IF(D53="","",J53*D53)</f>
        <v>13995.4658749795</v>
      </c>
      <c r="N53" s="97">
        <f t="shared" si="95"/>
        <v>22099.9396688527</v>
      </c>
      <c r="O53" s="98">
        <f t="shared" si="95"/>
        <v>-17654.9525188223</v>
      </c>
    </row>
    <row r="54" spans="1:16">
      <c r="A54" s="37">
        <v>46</v>
      </c>
      <c r="B54" s="44">
        <v>41095</v>
      </c>
      <c r="C54" s="59">
        <v>1</v>
      </c>
      <c r="D54" s="46">
        <v>-1</v>
      </c>
      <c r="E54" s="47">
        <v>-1</v>
      </c>
      <c r="F54" s="48">
        <v>-1</v>
      </c>
      <c r="G54" s="43">
        <f t="shared" ref="G54:I54" si="96">IF(D54="","",G53+M54)</f>
        <v>222676.67811242</v>
      </c>
      <c r="H54" s="43">
        <f t="shared" si="96"/>
        <v>300927.51182421</v>
      </c>
      <c r="I54" s="43">
        <f t="shared" si="96"/>
        <v>318671.892964742</v>
      </c>
      <c r="J54" s="96">
        <f t="shared" si="70"/>
        <v>11719.8251638116</v>
      </c>
      <c r="K54" s="97">
        <f t="shared" si="71"/>
        <v>15838.2900960111</v>
      </c>
      <c r="L54" s="98">
        <f t="shared" si="72"/>
        <v>16772.2048928811</v>
      </c>
      <c r="M54" s="96">
        <f t="shared" ref="M54:O54" si="97">IF(D54="","",J54*D54)</f>
        <v>-11719.8251638116</v>
      </c>
      <c r="N54" s="97">
        <f t="shared" si="97"/>
        <v>-15838.2900960111</v>
      </c>
      <c r="O54" s="98">
        <f t="shared" si="97"/>
        <v>-16772.2048928811</v>
      </c>
      <c r="P54" s="95" t="s">
        <v>18</v>
      </c>
    </row>
    <row r="55" spans="1:15">
      <c r="A55" s="37">
        <v>47</v>
      </c>
      <c r="B55" s="44">
        <v>41249</v>
      </c>
      <c r="C55" s="45">
        <v>1</v>
      </c>
      <c r="D55" s="46">
        <v>1.27</v>
      </c>
      <c r="E55" s="47">
        <v>1.5</v>
      </c>
      <c r="F55" s="49">
        <v>2</v>
      </c>
      <c r="G55" s="43">
        <f t="shared" ref="G55:I55" si="98">IF(D55="","",G54+M55)</f>
        <v>236816.647172558</v>
      </c>
      <c r="H55" s="43">
        <f t="shared" si="98"/>
        <v>323497.075211026</v>
      </c>
      <c r="I55" s="43">
        <f t="shared" si="98"/>
        <v>350539.082261216</v>
      </c>
      <c r="J55" s="96">
        <f t="shared" si="70"/>
        <v>11133.833905621</v>
      </c>
      <c r="K55" s="97">
        <f t="shared" si="71"/>
        <v>15046.3755912105</v>
      </c>
      <c r="L55" s="98">
        <f t="shared" si="72"/>
        <v>15933.5946482371</v>
      </c>
      <c r="M55" s="96">
        <f t="shared" ref="M55:O55" si="99">IF(D55="","",J55*D55)</f>
        <v>14139.9690601386</v>
      </c>
      <c r="N55" s="97">
        <f t="shared" si="99"/>
        <v>22569.5633868158</v>
      </c>
      <c r="O55" s="98">
        <f t="shared" si="99"/>
        <v>31867.1892964742</v>
      </c>
    </row>
    <row r="56" spans="1:15">
      <c r="A56" s="37">
        <v>48</v>
      </c>
      <c r="B56" s="44">
        <v>41284</v>
      </c>
      <c r="C56" s="45">
        <v>1</v>
      </c>
      <c r="D56" s="46">
        <v>1.27</v>
      </c>
      <c r="E56" s="47">
        <v>1.5</v>
      </c>
      <c r="F56" s="49">
        <v>2</v>
      </c>
      <c r="G56" s="43">
        <f t="shared" ref="G56:I56" si="100">IF(D56="","",G55+M56)</f>
        <v>251854.504268016</v>
      </c>
      <c r="H56" s="43">
        <f t="shared" si="100"/>
        <v>347759.355851853</v>
      </c>
      <c r="I56" s="43">
        <f t="shared" si="100"/>
        <v>385592.990487337</v>
      </c>
      <c r="J56" s="96">
        <f t="shared" si="70"/>
        <v>11840.8323586279</v>
      </c>
      <c r="K56" s="97">
        <f t="shared" si="71"/>
        <v>16174.8537605513</v>
      </c>
      <c r="L56" s="98">
        <f t="shared" si="72"/>
        <v>17526.9541130608</v>
      </c>
      <c r="M56" s="96">
        <f t="shared" ref="M56:O56" si="101">IF(D56="","",J56*D56)</f>
        <v>15037.8570954575</v>
      </c>
      <c r="N56" s="97">
        <f t="shared" si="101"/>
        <v>24262.280640827</v>
      </c>
      <c r="O56" s="98">
        <f t="shared" si="101"/>
        <v>35053.9082261216</v>
      </c>
    </row>
    <row r="57" spans="1:15">
      <c r="A57" s="37">
        <v>49</v>
      </c>
      <c r="B57" s="44">
        <v>41292</v>
      </c>
      <c r="C57" s="45">
        <v>1</v>
      </c>
      <c r="D57" s="46">
        <v>1.27</v>
      </c>
      <c r="E57" s="47">
        <v>1.5</v>
      </c>
      <c r="F57" s="49">
        <v>2</v>
      </c>
      <c r="G57" s="43">
        <f t="shared" ref="G57:I57" si="102">IF(D57="","",G56+M57)</f>
        <v>267847.265289035</v>
      </c>
      <c r="H57" s="43">
        <f t="shared" si="102"/>
        <v>373841.307540742</v>
      </c>
      <c r="I57" s="43">
        <f t="shared" si="102"/>
        <v>424152.289536071</v>
      </c>
      <c r="J57" s="96">
        <f t="shared" si="70"/>
        <v>12592.7252134008</v>
      </c>
      <c r="K57" s="97">
        <f t="shared" si="71"/>
        <v>17387.9677925926</v>
      </c>
      <c r="L57" s="98">
        <f t="shared" si="72"/>
        <v>19279.6495243669</v>
      </c>
      <c r="M57" s="96">
        <f t="shared" ref="M57:O57" si="103">IF(D57="","",J57*D57)</f>
        <v>15992.761021019</v>
      </c>
      <c r="N57" s="97">
        <f t="shared" si="103"/>
        <v>26081.951688889</v>
      </c>
      <c r="O57" s="98">
        <f t="shared" si="103"/>
        <v>38559.2990487337</v>
      </c>
    </row>
    <row r="58" ht="18.75" spans="1:16">
      <c r="A58" s="37">
        <v>50</v>
      </c>
      <c r="B58" s="63">
        <v>41299</v>
      </c>
      <c r="C58" s="64">
        <v>1</v>
      </c>
      <c r="D58" s="65">
        <v>1.27</v>
      </c>
      <c r="E58" s="66">
        <v>1.5</v>
      </c>
      <c r="F58" s="67">
        <v>2</v>
      </c>
      <c r="G58" s="43">
        <f t="shared" ref="G58:I58" si="104">IF(D58="","",G57+M58)</f>
        <v>284855.566634888</v>
      </c>
      <c r="H58" s="43">
        <f t="shared" si="104"/>
        <v>401879.405606298</v>
      </c>
      <c r="I58" s="43">
        <f t="shared" si="104"/>
        <v>466567.518489678</v>
      </c>
      <c r="J58" s="96">
        <f t="shared" si="70"/>
        <v>13392.3632644517</v>
      </c>
      <c r="K58" s="97">
        <f t="shared" si="71"/>
        <v>18692.0653770371</v>
      </c>
      <c r="L58" s="98">
        <f t="shared" si="72"/>
        <v>21207.6144768036</v>
      </c>
      <c r="M58" s="96">
        <f t="shared" ref="M58:O58" si="105">IF(D58="","",J58*D58)</f>
        <v>17008.3013458537</v>
      </c>
      <c r="N58" s="97">
        <f t="shared" si="105"/>
        <v>28038.0980655556</v>
      </c>
      <c r="O58" s="98">
        <f t="shared" si="105"/>
        <v>42415.2289536071</v>
      </c>
      <c r="P58" s="95" t="s">
        <v>18</v>
      </c>
    </row>
    <row r="59" ht="18.75" spans="1:15">
      <c r="A59" s="37"/>
      <c r="B59" s="68" t="s">
        <v>19</v>
      </c>
      <c r="C59" s="69"/>
      <c r="D59" s="70">
        <f>COUNTIF(D9:D58,1.27)</f>
        <v>32</v>
      </c>
      <c r="E59" s="70">
        <f>COUNTIF(E9:E58,1.5)</f>
        <v>32</v>
      </c>
      <c r="F59" s="71">
        <f>COUNTIF(F9:F58,2)</f>
        <v>28</v>
      </c>
      <c r="G59" s="72">
        <f t="shared" ref="G59:I59" si="106">M59+G8</f>
        <v>284855.566634888</v>
      </c>
      <c r="H59" s="73">
        <f t="shared" si="106"/>
        <v>401879.405606298</v>
      </c>
      <c r="I59" s="99">
        <f t="shared" si="106"/>
        <v>466567.518489678</v>
      </c>
      <c r="J59" s="100" t="s">
        <v>20</v>
      </c>
      <c r="K59" s="101">
        <f>B58-B9</f>
        <v>2013</v>
      </c>
      <c r="L59" s="102" t="s">
        <v>21</v>
      </c>
      <c r="M59" s="103">
        <f t="shared" ref="M59:O59" si="107">SUM(M9:M58)</f>
        <v>184855.566634888</v>
      </c>
      <c r="N59" s="104">
        <f t="shared" si="107"/>
        <v>301879.405606298</v>
      </c>
      <c r="O59" s="105">
        <f t="shared" si="107"/>
        <v>366567.518489678</v>
      </c>
    </row>
    <row r="60" ht="18.75" spans="1:15">
      <c r="A60" s="37"/>
      <c r="B60" s="74" t="s">
        <v>22</v>
      </c>
      <c r="C60" s="75"/>
      <c r="D60" s="70">
        <f t="shared" ref="D60:F60" si="108">COUNTIF(D9:D58,-1)</f>
        <v>18</v>
      </c>
      <c r="E60" s="70">
        <f t="shared" si="108"/>
        <v>18</v>
      </c>
      <c r="F60" s="71">
        <f t="shared" si="108"/>
        <v>22</v>
      </c>
      <c r="G60" s="22" t="s">
        <v>23</v>
      </c>
      <c r="H60" s="23"/>
      <c r="I60" s="83"/>
      <c r="J60" s="22" t="s">
        <v>24</v>
      </c>
      <c r="K60" s="23"/>
      <c r="L60" s="83"/>
      <c r="M60" s="37"/>
      <c r="N60" s="62"/>
      <c r="O60" s="106"/>
    </row>
    <row r="61" ht="18.75" spans="1:15">
      <c r="A61" s="37"/>
      <c r="B61" s="74" t="s">
        <v>25</v>
      </c>
      <c r="C61" s="75"/>
      <c r="D61" s="70">
        <f t="shared" ref="D61:F61" si="109">COUNTIF(D9:D58,0)</f>
        <v>0</v>
      </c>
      <c r="E61" s="70">
        <f t="shared" si="109"/>
        <v>0</v>
      </c>
      <c r="F61" s="70">
        <f t="shared" si="109"/>
        <v>0</v>
      </c>
      <c r="G61" s="76">
        <f t="shared" ref="G61:I61" si="110">G59/G8</f>
        <v>2.84855566634888</v>
      </c>
      <c r="H61" s="77">
        <f t="shared" si="110"/>
        <v>4.01879405606298</v>
      </c>
      <c r="I61" s="107">
        <f t="shared" si="110"/>
        <v>4.66567518489678</v>
      </c>
      <c r="J61" s="108">
        <f>(G61-100%)*30/K59</f>
        <v>0.027549264774201</v>
      </c>
      <c r="K61" s="108">
        <f>(H61-100%)*30/K59</f>
        <v>0.0449894792259758</v>
      </c>
      <c r="L61" s="109">
        <f>(I61-100%)*30/K59</f>
        <v>0.0546300325618</v>
      </c>
      <c r="M61" s="110"/>
      <c r="N61" s="111"/>
      <c r="O61" s="112"/>
    </row>
    <row r="62" ht="18.75" spans="1:6">
      <c r="A62" s="62"/>
      <c r="B62" s="22" t="s">
        <v>26</v>
      </c>
      <c r="C62" s="23"/>
      <c r="D62" s="78">
        <f t="shared" ref="D62:F62" si="111">D59/(D59+D60+D61)</f>
        <v>0.64</v>
      </c>
      <c r="E62" s="79">
        <f t="shared" si="111"/>
        <v>0.64</v>
      </c>
      <c r="F62" s="80">
        <f t="shared" si="111"/>
        <v>0.56</v>
      </c>
    </row>
    <row r="64" spans="4:6">
      <c r="D64" s="81"/>
      <c r="E64" s="81"/>
      <c r="F64" s="81"/>
    </row>
  </sheetData>
  <mergeCells count="11">
    <mergeCell ref="G6:I6"/>
    <mergeCell ref="J6:L6"/>
    <mergeCell ref="M6:O6"/>
    <mergeCell ref="J8:L8"/>
    <mergeCell ref="M8:O8"/>
    <mergeCell ref="B59:C59"/>
    <mergeCell ref="B60:C60"/>
    <mergeCell ref="G60:I60"/>
    <mergeCell ref="J60:L60"/>
    <mergeCell ref="B61:C61"/>
    <mergeCell ref="B62:C62"/>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
  <sheetViews>
    <sheetView zoomScale="60" zoomScaleNormal="60" workbookViewId="0">
      <pane xSplit="1" ySplit="8" topLeftCell="B36" activePane="bottomRight" state="frozen"/>
      <selection/>
      <selection pane="topRight"/>
      <selection pane="bottomLeft"/>
      <selection pane="bottomRight" activeCell="O39" sqref="O39"/>
    </sheetView>
  </sheetViews>
  <sheetFormatPr defaultColWidth="9" defaultRowHeight="18"/>
  <cols>
    <col min="1" max="1" width="4.875" customWidth="1"/>
    <col min="2" max="2" width="12" customWidth="1"/>
    <col min="3" max="3" width="10.625" customWidth="1"/>
    <col min="4" max="6" width="8.25" customWidth="1"/>
    <col min="7" max="7" width="9.875" customWidth="1"/>
    <col min="10" max="15" width="7.75" customWidth="1"/>
  </cols>
  <sheetData>
    <row r="1" spans="1:3">
      <c r="A1" s="16" t="s">
        <v>0</v>
      </c>
      <c r="C1" t="s">
        <v>1</v>
      </c>
    </row>
    <row r="2" spans="1:3">
      <c r="A2" s="16" t="s">
        <v>2</v>
      </c>
      <c r="C2" t="s">
        <v>3</v>
      </c>
    </row>
    <row r="3" spans="1:3">
      <c r="A3" s="16" t="s">
        <v>4</v>
      </c>
      <c r="C3" s="17">
        <v>100000</v>
      </c>
    </row>
    <row r="4" spans="1:3">
      <c r="A4" s="16" t="s">
        <v>5</v>
      </c>
      <c r="C4" s="17" t="s">
        <v>6</v>
      </c>
    </row>
    <row r="5" ht="18.75" spans="1:15">
      <c r="A5" s="16" t="s">
        <v>7</v>
      </c>
      <c r="C5" s="17" t="s">
        <v>8</v>
      </c>
      <c r="O5" s="82" t="s">
        <v>28</v>
      </c>
    </row>
    <row r="6" ht="18.75" spans="1:15">
      <c r="A6" s="18" t="s">
        <v>9</v>
      </c>
      <c r="B6" s="18" t="s">
        <v>10</v>
      </c>
      <c r="C6" s="18" t="s">
        <v>10</v>
      </c>
      <c r="D6" s="19" t="s">
        <v>11</v>
      </c>
      <c r="E6" s="20"/>
      <c r="F6" s="21"/>
      <c r="G6" s="22" t="s">
        <v>12</v>
      </c>
      <c r="H6" s="23"/>
      <c r="I6" s="83"/>
      <c r="J6" s="22" t="s">
        <v>13</v>
      </c>
      <c r="K6" s="23"/>
      <c r="L6" s="83"/>
      <c r="M6" s="22" t="s">
        <v>14</v>
      </c>
      <c r="N6" s="23"/>
      <c r="O6" s="83"/>
    </row>
    <row r="7" ht="18.75" spans="1:15">
      <c r="A7" s="24"/>
      <c r="B7" s="24" t="s">
        <v>15</v>
      </c>
      <c r="C7" s="25" t="s">
        <v>16</v>
      </c>
      <c r="D7" s="26">
        <v>1.27</v>
      </c>
      <c r="E7" s="27">
        <v>1.5</v>
      </c>
      <c r="F7" s="28">
        <v>5</v>
      </c>
      <c r="G7" s="26">
        <v>1.27</v>
      </c>
      <c r="H7" s="27">
        <v>1.5</v>
      </c>
      <c r="I7" s="87">
        <v>5</v>
      </c>
      <c r="J7" s="26">
        <v>1.27</v>
      </c>
      <c r="K7" s="27">
        <v>1.5</v>
      </c>
      <c r="L7" s="87">
        <v>5</v>
      </c>
      <c r="M7" s="26">
        <v>1.27</v>
      </c>
      <c r="N7" s="27">
        <v>1.5</v>
      </c>
      <c r="O7" s="87">
        <v>5</v>
      </c>
    </row>
    <row r="8" ht="18.75" spans="1:15">
      <c r="A8" s="29" t="s">
        <v>17</v>
      </c>
      <c r="B8" s="30"/>
      <c r="C8" s="31"/>
      <c r="D8" s="32"/>
      <c r="E8" s="33"/>
      <c r="F8" s="34"/>
      <c r="G8" s="35">
        <f>C3</f>
        <v>100000</v>
      </c>
      <c r="H8" s="36">
        <f>C3</f>
        <v>100000</v>
      </c>
      <c r="I8" s="88">
        <f>C3</f>
        <v>100000</v>
      </c>
      <c r="J8" s="89" t="s">
        <v>13</v>
      </c>
      <c r="K8" s="90"/>
      <c r="L8" s="91"/>
      <c r="M8" s="89"/>
      <c r="N8" s="90"/>
      <c r="O8" s="91"/>
    </row>
    <row r="9" spans="1:18">
      <c r="A9" s="37">
        <v>1</v>
      </c>
      <c r="B9" s="38">
        <v>39286</v>
      </c>
      <c r="C9" s="39">
        <v>2</v>
      </c>
      <c r="D9" s="40">
        <v>1.27</v>
      </c>
      <c r="E9" s="41">
        <v>1.5</v>
      </c>
      <c r="F9" s="42">
        <v>5</v>
      </c>
      <c r="G9" s="43">
        <f t="shared" ref="G9:I9" si="0">IF(D9="","",G8+M9)</f>
        <v>103810</v>
      </c>
      <c r="H9" s="43">
        <f t="shared" si="0"/>
        <v>104500</v>
      </c>
      <c r="I9" s="43">
        <f t="shared" si="0"/>
        <v>115000</v>
      </c>
      <c r="J9" s="92">
        <f t="shared" ref="J9:L9" si="1">IF(G8="","",G8*0.03)</f>
        <v>3000</v>
      </c>
      <c r="K9" s="93">
        <f t="shared" si="1"/>
        <v>3000</v>
      </c>
      <c r="L9" s="94">
        <f t="shared" si="1"/>
        <v>3000</v>
      </c>
      <c r="M9" s="92">
        <f t="shared" ref="M9:O9" si="2">IF(D9="","",J9*D9)</f>
        <v>3810</v>
      </c>
      <c r="N9" s="93">
        <f t="shared" si="2"/>
        <v>4500</v>
      </c>
      <c r="O9" s="94">
        <f t="shared" si="2"/>
        <v>15000</v>
      </c>
      <c r="P9" s="95"/>
      <c r="Q9" s="95"/>
      <c r="R9" s="95"/>
    </row>
    <row r="10" spans="1:18">
      <c r="A10" s="37">
        <v>2</v>
      </c>
      <c r="B10" s="44">
        <v>39299</v>
      </c>
      <c r="C10" s="45">
        <v>2</v>
      </c>
      <c r="D10" s="46">
        <v>-1</v>
      </c>
      <c r="E10" s="47">
        <v>-1</v>
      </c>
      <c r="F10" s="48">
        <v>-1</v>
      </c>
      <c r="G10" s="43">
        <f t="shared" ref="G10:I10" si="3">IF(D10="","",G9+M10)</f>
        <v>100695.7</v>
      </c>
      <c r="H10" s="43">
        <f t="shared" si="3"/>
        <v>101365</v>
      </c>
      <c r="I10" s="43">
        <f t="shared" si="3"/>
        <v>111550</v>
      </c>
      <c r="J10" s="96">
        <f t="shared" ref="J10:L10" si="4">IF(G9="","",G9*0.03)</f>
        <v>3114.3</v>
      </c>
      <c r="K10" s="97">
        <f t="shared" si="4"/>
        <v>3135</v>
      </c>
      <c r="L10" s="98">
        <f t="shared" si="4"/>
        <v>3450</v>
      </c>
      <c r="M10" s="96">
        <f t="shared" ref="M10:O10" si="5">IF(D10="","",J10*D10)</f>
        <v>-3114.3</v>
      </c>
      <c r="N10" s="97">
        <f t="shared" si="5"/>
        <v>-3135</v>
      </c>
      <c r="O10" s="98">
        <f t="shared" si="5"/>
        <v>-3450</v>
      </c>
      <c r="P10" s="95"/>
      <c r="Q10" s="95"/>
      <c r="R10" s="95"/>
    </row>
    <row r="11" spans="1:18">
      <c r="A11" s="37">
        <v>3</v>
      </c>
      <c r="B11" s="44">
        <v>39309</v>
      </c>
      <c r="C11" s="45">
        <v>2</v>
      </c>
      <c r="D11" s="46">
        <v>1.27</v>
      </c>
      <c r="E11" s="47">
        <v>1.5</v>
      </c>
      <c r="F11" s="49">
        <v>5</v>
      </c>
      <c r="G11" s="43">
        <f t="shared" ref="G11:I11" si="6">IF(D11="","",G10+M11)</f>
        <v>104532.20617</v>
      </c>
      <c r="H11" s="43">
        <f t="shared" si="6"/>
        <v>105926.425</v>
      </c>
      <c r="I11" s="43">
        <f t="shared" si="6"/>
        <v>128282.5</v>
      </c>
      <c r="J11" s="96">
        <f t="shared" ref="J11:L11" si="7">IF(G10="","",G10*0.03)</f>
        <v>3020.871</v>
      </c>
      <c r="K11" s="97">
        <f t="shared" si="7"/>
        <v>3040.95</v>
      </c>
      <c r="L11" s="98">
        <f t="shared" si="7"/>
        <v>3346.5</v>
      </c>
      <c r="M11" s="96">
        <f t="shared" ref="M11:O11" si="8">IF(D11="","",J11*D11)</f>
        <v>3836.50617</v>
      </c>
      <c r="N11" s="97">
        <f t="shared" si="8"/>
        <v>4561.425</v>
      </c>
      <c r="O11" s="98">
        <f t="shared" si="8"/>
        <v>16732.5</v>
      </c>
      <c r="P11" s="95"/>
      <c r="Q11" s="95"/>
      <c r="R11" s="95"/>
    </row>
    <row r="12" spans="1:18">
      <c r="A12" s="37">
        <v>4</v>
      </c>
      <c r="B12" s="50">
        <v>39393</v>
      </c>
      <c r="C12" s="51">
        <v>2</v>
      </c>
      <c r="D12" s="52">
        <v>1.27</v>
      </c>
      <c r="E12" s="53">
        <v>1.5</v>
      </c>
      <c r="F12" s="54">
        <v>5</v>
      </c>
      <c r="G12" s="43">
        <f t="shared" ref="G12:I12" si="9">IF(D12="","",G11+M12)</f>
        <v>108514.883225077</v>
      </c>
      <c r="H12" s="43">
        <f t="shared" si="9"/>
        <v>110693.114125</v>
      </c>
      <c r="I12" s="43">
        <f t="shared" si="9"/>
        <v>147524.875</v>
      </c>
      <c r="J12" s="96">
        <f t="shared" ref="J12:L12" si="10">IF(G11="","",G11*0.03)</f>
        <v>3135.9661851</v>
      </c>
      <c r="K12" s="97">
        <f t="shared" si="10"/>
        <v>3177.79275</v>
      </c>
      <c r="L12" s="98">
        <f t="shared" si="10"/>
        <v>3848.475</v>
      </c>
      <c r="M12" s="96">
        <f t="shared" ref="M12:O12" si="11">IF(D12="","",J12*D12)</f>
        <v>3982.677055077</v>
      </c>
      <c r="N12" s="97">
        <f t="shared" si="11"/>
        <v>4766.689125</v>
      </c>
      <c r="O12" s="98">
        <f t="shared" si="11"/>
        <v>19242.375</v>
      </c>
      <c r="P12" s="95"/>
      <c r="Q12" s="95"/>
      <c r="R12" s="95"/>
    </row>
    <row r="13" spans="1:18">
      <c r="A13" s="37">
        <v>5</v>
      </c>
      <c r="B13" s="50">
        <v>39408</v>
      </c>
      <c r="C13" s="51">
        <v>2</v>
      </c>
      <c r="D13" s="52">
        <v>-1</v>
      </c>
      <c r="E13" s="53">
        <v>-1</v>
      </c>
      <c r="F13" s="55">
        <v>-1</v>
      </c>
      <c r="G13" s="43">
        <f t="shared" ref="G13:I13" si="12">IF(D13="","",G12+M13)</f>
        <v>105259.436728325</v>
      </c>
      <c r="H13" s="43">
        <f t="shared" si="12"/>
        <v>107372.32070125</v>
      </c>
      <c r="I13" s="43">
        <f t="shared" si="12"/>
        <v>143099.12875</v>
      </c>
      <c r="J13" s="96">
        <f t="shared" ref="J13:L13" si="13">IF(G12="","",G12*0.03)</f>
        <v>3255.44649675231</v>
      </c>
      <c r="K13" s="97">
        <f t="shared" si="13"/>
        <v>3320.79342375</v>
      </c>
      <c r="L13" s="98">
        <f t="shared" si="13"/>
        <v>4425.74625</v>
      </c>
      <c r="M13" s="96">
        <f t="shared" ref="M13:O13" si="14">IF(D13="","",J13*D13)</f>
        <v>-3255.44649675231</v>
      </c>
      <c r="N13" s="97">
        <f t="shared" si="14"/>
        <v>-3320.79342375</v>
      </c>
      <c r="O13" s="98">
        <f t="shared" si="14"/>
        <v>-4425.74625</v>
      </c>
      <c r="P13" s="95"/>
      <c r="Q13" s="95"/>
      <c r="R13" s="95"/>
    </row>
    <row r="14" spans="1:18">
      <c r="A14" s="37">
        <v>6</v>
      </c>
      <c r="B14" s="50">
        <v>39430</v>
      </c>
      <c r="C14" s="51">
        <v>1</v>
      </c>
      <c r="D14" s="52">
        <v>-1</v>
      </c>
      <c r="E14" s="53">
        <v>-1</v>
      </c>
      <c r="F14" s="55">
        <v>-1</v>
      </c>
      <c r="G14" s="43">
        <f t="shared" ref="G14:I14" si="15">IF(D14="","",G13+M14)</f>
        <v>102101.653626475</v>
      </c>
      <c r="H14" s="43">
        <f t="shared" si="15"/>
        <v>104151.151080213</v>
      </c>
      <c r="I14" s="43">
        <f t="shared" si="15"/>
        <v>138806.1548875</v>
      </c>
      <c r="J14" s="96">
        <f t="shared" ref="J14:L14" si="16">IF(G13="","",G13*0.03)</f>
        <v>3157.78310184974</v>
      </c>
      <c r="K14" s="97">
        <f t="shared" si="16"/>
        <v>3221.1696210375</v>
      </c>
      <c r="L14" s="98">
        <f t="shared" si="16"/>
        <v>4292.9738625</v>
      </c>
      <c r="M14" s="96">
        <f t="shared" ref="M14:O14" si="17">IF(D14="","",J14*D14)</f>
        <v>-3157.78310184974</v>
      </c>
      <c r="N14" s="97">
        <f t="shared" si="17"/>
        <v>-3221.1696210375</v>
      </c>
      <c r="O14" s="98">
        <f t="shared" si="17"/>
        <v>-4292.9738625</v>
      </c>
      <c r="P14" s="95"/>
      <c r="Q14" s="95"/>
      <c r="R14" s="95"/>
    </row>
    <row r="15" spans="1:18">
      <c r="A15" s="37">
        <v>7</v>
      </c>
      <c r="B15" s="50">
        <v>39478</v>
      </c>
      <c r="C15" s="56">
        <v>2</v>
      </c>
      <c r="D15" s="52">
        <v>-1</v>
      </c>
      <c r="E15" s="53">
        <v>-1</v>
      </c>
      <c r="F15" s="55">
        <v>-1</v>
      </c>
      <c r="G15" s="43">
        <f t="shared" ref="G15:I15" si="18">IF(D15="","",G14+M15)</f>
        <v>99038.6040176807</v>
      </c>
      <c r="H15" s="43">
        <f t="shared" si="18"/>
        <v>101026.616547806</v>
      </c>
      <c r="I15" s="43">
        <f t="shared" si="18"/>
        <v>134641.970240875</v>
      </c>
      <c r="J15" s="96">
        <f t="shared" ref="J15:L15" si="19">IF(G14="","",G14*0.03)</f>
        <v>3063.04960879425</v>
      </c>
      <c r="K15" s="97">
        <f t="shared" si="19"/>
        <v>3124.53453240638</v>
      </c>
      <c r="L15" s="98">
        <f t="shared" si="19"/>
        <v>4164.184646625</v>
      </c>
      <c r="M15" s="96">
        <f t="shared" ref="M15:O15" si="20">IF(D15="","",J15*D15)</f>
        <v>-3063.04960879425</v>
      </c>
      <c r="N15" s="97">
        <f t="shared" si="20"/>
        <v>-3124.53453240638</v>
      </c>
      <c r="O15" s="98">
        <f t="shared" si="20"/>
        <v>-4164.184646625</v>
      </c>
      <c r="P15" s="95" t="s">
        <v>18</v>
      </c>
      <c r="Q15" s="95"/>
      <c r="R15" s="95"/>
    </row>
    <row r="16" spans="1:18">
      <c r="A16" s="37">
        <v>8</v>
      </c>
      <c r="B16" s="50">
        <v>39520</v>
      </c>
      <c r="C16" s="51">
        <v>2</v>
      </c>
      <c r="D16" s="52">
        <v>1.27</v>
      </c>
      <c r="E16" s="53">
        <v>1.5</v>
      </c>
      <c r="F16" s="57">
        <v>-1</v>
      </c>
      <c r="G16" s="43">
        <f t="shared" ref="G16:I16" si="21">IF(D16="","",G15+M16)</f>
        <v>102811.974830754</v>
      </c>
      <c r="H16" s="43">
        <f t="shared" si="21"/>
        <v>105572.814292457</v>
      </c>
      <c r="I16" s="43">
        <f t="shared" si="21"/>
        <v>130602.711133649</v>
      </c>
      <c r="J16" s="96">
        <f t="shared" ref="J16:L16" si="22">IF(G15="","",G15*0.03)</f>
        <v>2971.15812053042</v>
      </c>
      <c r="K16" s="97">
        <f t="shared" si="22"/>
        <v>3030.79849643418</v>
      </c>
      <c r="L16" s="98">
        <f t="shared" si="22"/>
        <v>4039.25910722625</v>
      </c>
      <c r="M16" s="96">
        <f t="shared" ref="M16:O16" si="23">IF(D16="","",J16*D16)</f>
        <v>3773.37081307363</v>
      </c>
      <c r="N16" s="97">
        <f t="shared" si="23"/>
        <v>4546.19774465128</v>
      </c>
      <c r="O16" s="98">
        <f t="shared" si="23"/>
        <v>-4039.25910722625</v>
      </c>
      <c r="P16" s="95"/>
      <c r="Q16" s="95"/>
      <c r="R16" s="95"/>
    </row>
    <row r="17" spans="1:18">
      <c r="A17" s="37">
        <v>9</v>
      </c>
      <c r="B17" s="50">
        <v>39554</v>
      </c>
      <c r="C17" s="56">
        <v>1</v>
      </c>
      <c r="D17" s="52">
        <v>1.27</v>
      </c>
      <c r="E17" s="53">
        <v>1.5</v>
      </c>
      <c r="F17" s="54">
        <v>5</v>
      </c>
      <c r="G17" s="43">
        <f t="shared" ref="G17:I17" si="24">IF(D17="","",G16+M17)</f>
        <v>106729.111071806</v>
      </c>
      <c r="H17" s="43">
        <f t="shared" si="24"/>
        <v>110323.590935618</v>
      </c>
      <c r="I17" s="43">
        <f t="shared" si="24"/>
        <v>150193.117803696</v>
      </c>
      <c r="J17" s="96">
        <f t="shared" ref="J17:L17" si="25">IF(G16="","",G16*0.03)</f>
        <v>3084.35924492263</v>
      </c>
      <c r="K17" s="97">
        <f t="shared" si="25"/>
        <v>3167.18442877372</v>
      </c>
      <c r="L17" s="98">
        <f t="shared" si="25"/>
        <v>3918.08133400946</v>
      </c>
      <c r="M17" s="96">
        <f t="shared" ref="M17:O17" si="26">IF(D17="","",J17*D17)</f>
        <v>3917.13624105174</v>
      </c>
      <c r="N17" s="97">
        <f t="shared" si="26"/>
        <v>4750.77664316058</v>
      </c>
      <c r="O17" s="98">
        <f t="shared" si="26"/>
        <v>19590.4066700473</v>
      </c>
      <c r="P17" s="95" t="s">
        <v>18</v>
      </c>
      <c r="Q17" s="95"/>
      <c r="R17" s="95"/>
    </row>
    <row r="18" spans="1:18">
      <c r="A18" s="37">
        <v>10</v>
      </c>
      <c r="B18" s="50">
        <v>39659</v>
      </c>
      <c r="C18" s="51">
        <v>1</v>
      </c>
      <c r="D18" s="52">
        <v>1.27</v>
      </c>
      <c r="E18" s="53">
        <v>1.5</v>
      </c>
      <c r="F18" s="57">
        <v>-1</v>
      </c>
      <c r="G18" s="43">
        <f t="shared" ref="G18:I18" si="27">IF(D18="","",G17+M18)</f>
        <v>110795.490203642</v>
      </c>
      <c r="H18" s="43">
        <f t="shared" si="27"/>
        <v>115288.152527721</v>
      </c>
      <c r="I18" s="43">
        <f t="shared" si="27"/>
        <v>145687.324269585</v>
      </c>
      <c r="J18" s="96">
        <f t="shared" ref="J18:L18" si="28">IF(G17="","",G17*0.03)</f>
        <v>3201.87333215418</v>
      </c>
      <c r="K18" s="97">
        <f t="shared" si="28"/>
        <v>3309.70772806854</v>
      </c>
      <c r="L18" s="98">
        <f t="shared" si="28"/>
        <v>4505.79353411088</v>
      </c>
      <c r="M18" s="96">
        <f t="shared" ref="M18:O18" si="29">IF(D18="","",J18*D18)</f>
        <v>4066.37913183581</v>
      </c>
      <c r="N18" s="97">
        <f t="shared" si="29"/>
        <v>4964.56159210281</v>
      </c>
      <c r="O18" s="98">
        <f t="shared" si="29"/>
        <v>-4505.79353411088</v>
      </c>
      <c r="P18" s="95"/>
      <c r="Q18" s="95"/>
      <c r="R18" s="95"/>
    </row>
    <row r="19" spans="1:18">
      <c r="A19" s="37">
        <v>11</v>
      </c>
      <c r="B19" s="50">
        <v>39665</v>
      </c>
      <c r="C19" s="51">
        <v>1</v>
      </c>
      <c r="D19" s="52">
        <v>1.27</v>
      </c>
      <c r="E19" s="53">
        <v>1.5</v>
      </c>
      <c r="F19" s="57">
        <v>-1</v>
      </c>
      <c r="G19" s="43">
        <f t="shared" ref="G19:I19" si="30">IF(D19="","",G18+M19)</f>
        <v>115016.798380401</v>
      </c>
      <c r="H19" s="43">
        <f t="shared" si="30"/>
        <v>120476.119391468</v>
      </c>
      <c r="I19" s="43">
        <f t="shared" si="30"/>
        <v>141316.704541498</v>
      </c>
      <c r="J19" s="96">
        <f t="shared" ref="J19:L19" si="31">IF(G18="","",G18*0.03)</f>
        <v>3323.86470610926</v>
      </c>
      <c r="K19" s="97">
        <f t="shared" si="31"/>
        <v>3458.64457583162</v>
      </c>
      <c r="L19" s="98">
        <f t="shared" si="31"/>
        <v>4370.61972808756</v>
      </c>
      <c r="M19" s="96">
        <f t="shared" ref="M19:O19" si="32">IF(D19="","",J19*D19)</f>
        <v>4221.30817675876</v>
      </c>
      <c r="N19" s="97">
        <f t="shared" si="32"/>
        <v>5187.96686374744</v>
      </c>
      <c r="O19" s="98">
        <f t="shared" si="32"/>
        <v>-4370.61972808756</v>
      </c>
      <c r="P19" s="95"/>
      <c r="Q19" s="95"/>
      <c r="R19" s="95"/>
    </row>
    <row r="20" spans="1:18">
      <c r="A20" s="37">
        <v>12</v>
      </c>
      <c r="B20" s="50">
        <v>39675</v>
      </c>
      <c r="C20" s="56">
        <v>1</v>
      </c>
      <c r="D20" s="52">
        <v>-1</v>
      </c>
      <c r="E20" s="53">
        <v>-1</v>
      </c>
      <c r="F20" s="55">
        <v>-1</v>
      </c>
      <c r="G20" s="43">
        <f t="shared" ref="G20:I20" si="33">IF(D20="","",G19+M20)</f>
        <v>111566.294428989</v>
      </c>
      <c r="H20" s="43">
        <f t="shared" si="33"/>
        <v>116861.835809724</v>
      </c>
      <c r="I20" s="43">
        <f t="shared" si="33"/>
        <v>137077.203405253</v>
      </c>
      <c r="J20" s="96">
        <f t="shared" ref="J20:L20" si="34">IF(G19="","",G19*0.03)</f>
        <v>3450.50395141202</v>
      </c>
      <c r="K20" s="97">
        <f t="shared" si="34"/>
        <v>3614.28358174405</v>
      </c>
      <c r="L20" s="98">
        <f t="shared" si="34"/>
        <v>4239.50113624493</v>
      </c>
      <c r="M20" s="96">
        <f t="shared" ref="M20:O20" si="35">IF(D20="","",J20*D20)</f>
        <v>-3450.50395141202</v>
      </c>
      <c r="N20" s="97">
        <f t="shared" si="35"/>
        <v>-3614.28358174405</v>
      </c>
      <c r="O20" s="98">
        <f t="shared" si="35"/>
        <v>-4239.50113624493</v>
      </c>
      <c r="P20" s="95" t="s">
        <v>18</v>
      </c>
      <c r="Q20" s="95"/>
      <c r="R20" s="95"/>
    </row>
    <row r="21" spans="1:18">
      <c r="A21" s="37">
        <v>13</v>
      </c>
      <c r="B21" s="50">
        <v>39691</v>
      </c>
      <c r="C21" s="56">
        <v>2</v>
      </c>
      <c r="D21" s="52">
        <v>1.27</v>
      </c>
      <c r="E21" s="53">
        <v>1.5</v>
      </c>
      <c r="F21" s="54">
        <v>5</v>
      </c>
      <c r="G21" s="43">
        <f t="shared" ref="G21:I21" si="36">IF(D21="","",G20+M21)</f>
        <v>115816.970246733</v>
      </c>
      <c r="H21" s="43">
        <f t="shared" si="36"/>
        <v>122120.618421162</v>
      </c>
      <c r="I21" s="43">
        <f t="shared" si="36"/>
        <v>157638.783916041</v>
      </c>
      <c r="J21" s="96">
        <f t="shared" ref="J21:L21" si="37">IF(G20="","",G20*0.03)</f>
        <v>3346.98883286966</v>
      </c>
      <c r="K21" s="97">
        <f t="shared" si="37"/>
        <v>3505.85507429173</v>
      </c>
      <c r="L21" s="98">
        <f t="shared" si="37"/>
        <v>4112.31610215758</v>
      </c>
      <c r="M21" s="96">
        <f t="shared" ref="M21:O21" si="38">IF(D21="","",J21*D21)</f>
        <v>4250.67581774447</v>
      </c>
      <c r="N21" s="97">
        <f t="shared" si="38"/>
        <v>5258.78261143759</v>
      </c>
      <c r="O21" s="98">
        <f t="shared" si="38"/>
        <v>20561.5805107879</v>
      </c>
      <c r="P21" s="95" t="s">
        <v>18</v>
      </c>
      <c r="Q21" s="95"/>
      <c r="R21" s="95"/>
    </row>
    <row r="22" spans="1:18">
      <c r="A22" s="37">
        <v>14</v>
      </c>
      <c r="B22" s="50">
        <v>39721</v>
      </c>
      <c r="C22" s="56">
        <v>2</v>
      </c>
      <c r="D22" s="52">
        <v>1.27</v>
      </c>
      <c r="E22" s="53">
        <v>1.5</v>
      </c>
      <c r="F22" s="54">
        <v>5</v>
      </c>
      <c r="G22" s="43">
        <f t="shared" ref="G22:I22" si="39">IF(D22="","",G21+M22)</f>
        <v>120229.596813134</v>
      </c>
      <c r="H22" s="43">
        <f t="shared" si="39"/>
        <v>127616.046250114</v>
      </c>
      <c r="I22" s="43">
        <f t="shared" si="39"/>
        <v>181284.601503447</v>
      </c>
      <c r="J22" s="96">
        <f t="shared" ref="J22:L22" si="40">IF(G21="","",G21*0.03)</f>
        <v>3474.50910740199</v>
      </c>
      <c r="K22" s="97">
        <f t="shared" si="40"/>
        <v>3663.61855263485</v>
      </c>
      <c r="L22" s="98">
        <f t="shared" si="40"/>
        <v>4729.16351748122</v>
      </c>
      <c r="M22" s="96">
        <f t="shared" ref="M22:O22" si="41">IF(D22="","",J22*D22)</f>
        <v>4412.62656640053</v>
      </c>
      <c r="N22" s="97">
        <f t="shared" si="41"/>
        <v>5495.42782895228</v>
      </c>
      <c r="O22" s="98">
        <f t="shared" si="41"/>
        <v>23645.8175874061</v>
      </c>
      <c r="P22" s="95" t="s">
        <v>18</v>
      </c>
      <c r="Q22" s="95"/>
      <c r="R22" s="95"/>
    </row>
    <row r="23" spans="1:18">
      <c r="A23" s="37">
        <v>15</v>
      </c>
      <c r="B23" s="50">
        <v>39737</v>
      </c>
      <c r="C23" s="51">
        <v>2</v>
      </c>
      <c r="D23" s="52">
        <v>-1</v>
      </c>
      <c r="E23" s="53">
        <v>-1</v>
      </c>
      <c r="F23" s="55">
        <v>-1</v>
      </c>
      <c r="G23" s="43">
        <f t="shared" ref="G23:I23" si="42">IF(D23="","",G22+M23)</f>
        <v>116622.70890874</v>
      </c>
      <c r="H23" s="43">
        <f t="shared" si="42"/>
        <v>123787.564862611</v>
      </c>
      <c r="I23" s="43">
        <f t="shared" si="42"/>
        <v>175846.063458343</v>
      </c>
      <c r="J23" s="96">
        <f t="shared" ref="J23:L23" si="43">IF(G22="","",G22*0.03)</f>
        <v>3606.88790439401</v>
      </c>
      <c r="K23" s="97">
        <f t="shared" si="43"/>
        <v>3828.48138750342</v>
      </c>
      <c r="L23" s="98">
        <f t="shared" si="43"/>
        <v>5438.5380451034</v>
      </c>
      <c r="M23" s="96">
        <f t="shared" ref="M23:O23" si="44">IF(D23="","",J23*D23)</f>
        <v>-3606.88790439401</v>
      </c>
      <c r="N23" s="97">
        <f t="shared" si="44"/>
        <v>-3828.48138750342</v>
      </c>
      <c r="O23" s="98">
        <f t="shared" si="44"/>
        <v>-5438.5380451034</v>
      </c>
      <c r="P23" s="95"/>
      <c r="Q23" s="95"/>
      <c r="R23" s="95"/>
    </row>
    <row r="24" spans="1:18">
      <c r="A24" s="37">
        <v>16</v>
      </c>
      <c r="B24" s="50">
        <v>39743</v>
      </c>
      <c r="C24" s="51">
        <v>2</v>
      </c>
      <c r="D24" s="52">
        <v>1.27</v>
      </c>
      <c r="E24" s="53">
        <v>1.5</v>
      </c>
      <c r="F24" s="54">
        <v>5</v>
      </c>
      <c r="G24" s="43">
        <f t="shared" ref="G24:I24" si="45">IF(D24="","",G23+M24)</f>
        <v>121066.034118163</v>
      </c>
      <c r="H24" s="43">
        <f t="shared" si="45"/>
        <v>129358.005281428</v>
      </c>
      <c r="I24" s="43">
        <f t="shared" si="45"/>
        <v>202222.972977095</v>
      </c>
      <c r="J24" s="96">
        <f t="shared" ref="J24:L24" si="46">IF(G23="","",G23*0.03)</f>
        <v>3498.68126726219</v>
      </c>
      <c r="K24" s="97">
        <f t="shared" si="46"/>
        <v>3713.62694587832</v>
      </c>
      <c r="L24" s="98">
        <f t="shared" si="46"/>
        <v>5275.3819037503</v>
      </c>
      <c r="M24" s="96">
        <f t="shared" ref="M24:O24" si="47">IF(D24="","",J24*D24)</f>
        <v>4443.32520942298</v>
      </c>
      <c r="N24" s="97">
        <f t="shared" si="47"/>
        <v>5570.44041881748</v>
      </c>
      <c r="O24" s="98">
        <f t="shared" si="47"/>
        <v>26376.9095187515</v>
      </c>
      <c r="P24" s="95"/>
      <c r="Q24" s="95"/>
      <c r="R24" s="95"/>
    </row>
    <row r="25" spans="1:18">
      <c r="A25" s="37">
        <v>17</v>
      </c>
      <c r="B25" s="44">
        <v>39772</v>
      </c>
      <c r="C25" s="45">
        <v>2</v>
      </c>
      <c r="D25" s="46">
        <v>1.27</v>
      </c>
      <c r="E25" s="47">
        <v>1.5</v>
      </c>
      <c r="F25" s="58">
        <v>-1</v>
      </c>
      <c r="G25" s="43">
        <f t="shared" ref="G25:I25" si="48">IF(D25="","",G24+M25)</f>
        <v>125678.650018065</v>
      </c>
      <c r="H25" s="43">
        <f t="shared" si="48"/>
        <v>135179.115519092</v>
      </c>
      <c r="I25" s="43">
        <f t="shared" si="48"/>
        <v>196156.283787782</v>
      </c>
      <c r="J25" s="96">
        <f t="shared" ref="J25:L25" si="49">IF(G24="","",G24*0.03)</f>
        <v>3631.98102354488</v>
      </c>
      <c r="K25" s="97">
        <f t="shared" si="49"/>
        <v>3880.74015844284</v>
      </c>
      <c r="L25" s="98">
        <f t="shared" si="49"/>
        <v>6066.68918931284</v>
      </c>
      <c r="M25" s="96">
        <f t="shared" ref="M25:O25" si="50">IF(D25="","",J25*D25)</f>
        <v>4612.615899902</v>
      </c>
      <c r="N25" s="97">
        <f t="shared" si="50"/>
        <v>5821.11023766426</v>
      </c>
      <c r="O25" s="98">
        <f t="shared" si="50"/>
        <v>-6066.68918931284</v>
      </c>
      <c r="P25" s="95"/>
      <c r="Q25" s="95"/>
      <c r="R25" s="95"/>
    </row>
    <row r="26" spans="1:18">
      <c r="A26" s="37">
        <v>18</v>
      </c>
      <c r="B26" s="44">
        <v>39784</v>
      </c>
      <c r="C26" s="45">
        <v>2</v>
      </c>
      <c r="D26" s="46">
        <v>1.27</v>
      </c>
      <c r="E26" s="47">
        <v>1.5</v>
      </c>
      <c r="F26" s="58">
        <v>-1</v>
      </c>
      <c r="G26" s="43">
        <f t="shared" ref="G26:I26" si="51">IF(D26="","",G25+M26)</f>
        <v>130467.006583753</v>
      </c>
      <c r="H26" s="43">
        <f t="shared" si="51"/>
        <v>141262.175717452</v>
      </c>
      <c r="I26" s="43">
        <f t="shared" si="51"/>
        <v>190271.595274149</v>
      </c>
      <c r="J26" s="96">
        <f t="shared" ref="J26:L26" si="52">IF(G25="","",G25*0.03)</f>
        <v>3770.35950054194</v>
      </c>
      <c r="K26" s="97">
        <f t="shared" si="52"/>
        <v>4055.37346557277</v>
      </c>
      <c r="L26" s="98">
        <f t="shared" si="52"/>
        <v>5884.68851363346</v>
      </c>
      <c r="M26" s="96">
        <f t="shared" ref="M26:O26" si="53">IF(D26="","",J26*D26)</f>
        <v>4788.35656568826</v>
      </c>
      <c r="N26" s="97">
        <f t="shared" si="53"/>
        <v>6083.06019835916</v>
      </c>
      <c r="O26" s="98">
        <f t="shared" si="53"/>
        <v>-5884.68851363346</v>
      </c>
      <c r="P26" s="95"/>
      <c r="Q26" s="95"/>
      <c r="R26" s="95"/>
    </row>
    <row r="27" spans="1:18">
      <c r="A27" s="37">
        <v>19</v>
      </c>
      <c r="B27" s="44">
        <v>39857</v>
      </c>
      <c r="C27" s="59">
        <v>1</v>
      </c>
      <c r="D27" s="46">
        <v>1.27</v>
      </c>
      <c r="E27" s="47">
        <v>1.5</v>
      </c>
      <c r="F27" s="49">
        <v>5</v>
      </c>
      <c r="G27" s="43">
        <f t="shared" ref="G27:I27" si="54">IF(D27="","",G26+M27)</f>
        <v>135437.799534594</v>
      </c>
      <c r="H27" s="43">
        <f t="shared" si="54"/>
        <v>147618.973624737</v>
      </c>
      <c r="I27" s="43">
        <f t="shared" si="54"/>
        <v>218812.334565271</v>
      </c>
      <c r="J27" s="96">
        <f t="shared" ref="J27:L27" si="55">IF(G26="","",G26*0.03)</f>
        <v>3914.01019751259</v>
      </c>
      <c r="K27" s="97">
        <f t="shared" si="55"/>
        <v>4237.86527152355</v>
      </c>
      <c r="L27" s="98">
        <f t="shared" si="55"/>
        <v>5708.14785822446</v>
      </c>
      <c r="M27" s="96">
        <f t="shared" ref="M27:O27" si="56">IF(D27="","",J27*D27)</f>
        <v>4970.79295084098</v>
      </c>
      <c r="N27" s="97">
        <f t="shared" si="56"/>
        <v>6356.79790728532</v>
      </c>
      <c r="O27" s="98">
        <f t="shared" si="56"/>
        <v>28540.7392911223</v>
      </c>
      <c r="P27" s="95" t="s">
        <v>18</v>
      </c>
      <c r="Q27" s="95"/>
      <c r="R27" s="95"/>
    </row>
    <row r="28" spans="1:18">
      <c r="A28" s="37">
        <v>20</v>
      </c>
      <c r="B28" s="44">
        <v>40002</v>
      </c>
      <c r="C28" s="45">
        <v>2</v>
      </c>
      <c r="D28" s="46">
        <v>1.27</v>
      </c>
      <c r="E28" s="47">
        <v>1.5</v>
      </c>
      <c r="F28" s="48">
        <v>-1</v>
      </c>
      <c r="G28" s="43">
        <f t="shared" ref="G28:I28" si="57">IF(D28="","",G27+M28)</f>
        <v>140597.979696862</v>
      </c>
      <c r="H28" s="43">
        <f t="shared" si="57"/>
        <v>154261.82743785</v>
      </c>
      <c r="I28" s="43">
        <f t="shared" si="57"/>
        <v>212247.964528313</v>
      </c>
      <c r="J28" s="96">
        <f t="shared" ref="J28:L28" si="58">IF(G27="","",G27*0.03)</f>
        <v>4063.13398603782</v>
      </c>
      <c r="K28" s="97">
        <f t="shared" si="58"/>
        <v>4428.56920874211</v>
      </c>
      <c r="L28" s="98">
        <f t="shared" si="58"/>
        <v>6564.37003695812</v>
      </c>
      <c r="M28" s="96">
        <f t="shared" ref="M28:O28" si="59">IF(D28="","",J28*D28)</f>
        <v>5160.18016226803</v>
      </c>
      <c r="N28" s="97">
        <f t="shared" si="59"/>
        <v>6642.85381311316</v>
      </c>
      <c r="O28" s="98">
        <f t="shared" si="59"/>
        <v>-6564.37003695812</v>
      </c>
      <c r="P28" s="95"/>
      <c r="Q28" s="95"/>
      <c r="R28" s="95"/>
    </row>
    <row r="29" spans="1:18">
      <c r="A29" s="37">
        <v>21</v>
      </c>
      <c r="B29" s="44">
        <v>40032</v>
      </c>
      <c r="C29" s="45">
        <v>1</v>
      </c>
      <c r="D29" s="46">
        <v>1.27</v>
      </c>
      <c r="E29" s="47">
        <v>1.5</v>
      </c>
      <c r="F29" s="60">
        <v>-1</v>
      </c>
      <c r="G29" s="43">
        <f t="shared" ref="G29:I29" si="60">IF(D29="","",G28+M29)</f>
        <v>145954.762723312</v>
      </c>
      <c r="H29" s="43">
        <f t="shared" si="60"/>
        <v>161203.609672553</v>
      </c>
      <c r="I29" s="43">
        <f t="shared" si="60"/>
        <v>205880.525592463</v>
      </c>
      <c r="J29" s="96">
        <f t="shared" ref="J29:L29" si="61">IF(G28="","",G28*0.03)</f>
        <v>4217.93939090586</v>
      </c>
      <c r="K29" s="97">
        <f t="shared" si="61"/>
        <v>4627.8548231355</v>
      </c>
      <c r="L29" s="98">
        <f t="shared" si="61"/>
        <v>6367.43893584938</v>
      </c>
      <c r="M29" s="96">
        <f t="shared" ref="M29:O29" si="62">IF(D29="","",J29*D29)</f>
        <v>5356.78302645044</v>
      </c>
      <c r="N29" s="97">
        <f t="shared" si="62"/>
        <v>6941.78223470325</v>
      </c>
      <c r="O29" s="98">
        <f t="shared" si="62"/>
        <v>-6367.43893584938</v>
      </c>
      <c r="P29" s="95"/>
      <c r="Q29" s="95"/>
      <c r="R29" s="95"/>
    </row>
    <row r="30" spans="1:18">
      <c r="A30" s="37">
        <v>22</v>
      </c>
      <c r="B30" s="44">
        <v>40046</v>
      </c>
      <c r="C30" s="45">
        <v>2</v>
      </c>
      <c r="D30" s="46">
        <v>1.27</v>
      </c>
      <c r="E30" s="47">
        <v>1.5</v>
      </c>
      <c r="F30" s="49">
        <v>5</v>
      </c>
      <c r="G30" s="43">
        <f t="shared" ref="G30:I30" si="63">IF(D30="","",G29+M30)</f>
        <v>151515.639183071</v>
      </c>
      <c r="H30" s="43">
        <f t="shared" si="63"/>
        <v>168457.772107818</v>
      </c>
      <c r="I30" s="43">
        <f t="shared" si="63"/>
        <v>236762.604431333</v>
      </c>
      <c r="J30" s="96">
        <f t="shared" ref="J30:L30" si="64">IF(G29="","",G29*0.03)</f>
        <v>4378.64288169937</v>
      </c>
      <c r="K30" s="97">
        <f t="shared" si="64"/>
        <v>4836.1082901766</v>
      </c>
      <c r="L30" s="98">
        <f t="shared" si="64"/>
        <v>6176.4157677739</v>
      </c>
      <c r="M30" s="96">
        <f t="shared" ref="M30:O30" si="65">IF(D30="","",J30*D30)</f>
        <v>5560.8764597582</v>
      </c>
      <c r="N30" s="97">
        <f t="shared" si="65"/>
        <v>7254.1624352649</v>
      </c>
      <c r="O30" s="98">
        <f t="shared" si="65"/>
        <v>30882.0788388695</v>
      </c>
      <c r="P30" s="95"/>
      <c r="Q30" s="95"/>
      <c r="R30" s="95"/>
    </row>
    <row r="31" spans="1:18">
      <c r="A31" s="37">
        <v>23</v>
      </c>
      <c r="B31" s="44">
        <v>40052</v>
      </c>
      <c r="C31" s="45">
        <v>2</v>
      </c>
      <c r="D31" s="46">
        <v>1.27</v>
      </c>
      <c r="E31" s="47">
        <v>1.5</v>
      </c>
      <c r="F31" s="49">
        <v>5</v>
      </c>
      <c r="G31" s="43">
        <f t="shared" ref="G31:I31" si="66">IF(D31="","",G30+M31)</f>
        <v>157288.385035946</v>
      </c>
      <c r="H31" s="43">
        <f t="shared" si="66"/>
        <v>176038.37185267</v>
      </c>
      <c r="I31" s="43">
        <f t="shared" si="66"/>
        <v>272276.995096033</v>
      </c>
      <c r="J31" s="96">
        <f t="shared" ref="J31:L31" si="67">IF(G30="","",G30*0.03)</f>
        <v>4545.46917549212</v>
      </c>
      <c r="K31" s="97">
        <f t="shared" si="67"/>
        <v>5053.73316323455</v>
      </c>
      <c r="L31" s="98">
        <f t="shared" si="67"/>
        <v>7102.87813293998</v>
      </c>
      <c r="M31" s="96">
        <f t="shared" ref="M31:O31" si="68">IF(D31="","",J31*D31)</f>
        <v>5772.74585287499</v>
      </c>
      <c r="N31" s="97">
        <f t="shared" si="68"/>
        <v>7580.59974485182</v>
      </c>
      <c r="O31" s="98">
        <f t="shared" si="68"/>
        <v>35514.3906646999</v>
      </c>
      <c r="P31" s="95"/>
      <c r="Q31" s="95"/>
      <c r="R31" s="95"/>
    </row>
    <row r="32" spans="1:18">
      <c r="A32" s="37">
        <v>24</v>
      </c>
      <c r="B32" s="44">
        <v>40056</v>
      </c>
      <c r="C32" s="45">
        <v>2</v>
      </c>
      <c r="D32" s="46">
        <v>1.27</v>
      </c>
      <c r="E32" s="47">
        <v>1.5</v>
      </c>
      <c r="F32" s="49">
        <v>5</v>
      </c>
      <c r="G32" s="43">
        <f t="shared" ref="G32:I32" si="69">IF(D32="","",G31+M32)</f>
        <v>163281.072505815</v>
      </c>
      <c r="H32" s="43">
        <f t="shared" si="69"/>
        <v>183960.09858604</v>
      </c>
      <c r="I32" s="43">
        <f t="shared" si="69"/>
        <v>313118.544360438</v>
      </c>
      <c r="J32" s="96">
        <f t="shared" ref="J32:L32" si="70">IF(G31="","",G31*0.03)</f>
        <v>4718.65155107836</v>
      </c>
      <c r="K32" s="97">
        <f t="shared" si="70"/>
        <v>5281.1511555801</v>
      </c>
      <c r="L32" s="98">
        <f t="shared" si="70"/>
        <v>8168.30985288098</v>
      </c>
      <c r="M32" s="96">
        <f t="shared" ref="M32:O32" si="71">IF(D32="","",J32*D32)</f>
        <v>5992.68746986952</v>
      </c>
      <c r="N32" s="97">
        <f t="shared" si="71"/>
        <v>7921.72673337015</v>
      </c>
      <c r="O32" s="98">
        <f t="shared" si="71"/>
        <v>40841.5492644049</v>
      </c>
      <c r="P32" s="95"/>
      <c r="Q32" s="95"/>
      <c r="R32" s="95"/>
    </row>
    <row r="33" spans="1:18">
      <c r="A33" s="37">
        <v>25</v>
      </c>
      <c r="B33" s="44">
        <v>40065</v>
      </c>
      <c r="C33" s="45">
        <v>2</v>
      </c>
      <c r="D33" s="46">
        <v>1.27</v>
      </c>
      <c r="E33" s="47">
        <v>1.5</v>
      </c>
      <c r="F33" s="49">
        <v>5</v>
      </c>
      <c r="G33" s="43">
        <f t="shared" ref="G33:I33" si="72">IF(D33="","",G32+M33)</f>
        <v>169502.081368287</v>
      </c>
      <c r="H33" s="43">
        <f t="shared" si="72"/>
        <v>192238.303022412</v>
      </c>
      <c r="I33" s="43">
        <f t="shared" si="72"/>
        <v>360086.326014503</v>
      </c>
      <c r="J33" s="96">
        <f t="shared" ref="J33:L33" si="73">IF(G32="","",G32*0.03)</f>
        <v>4898.43217517445</v>
      </c>
      <c r="K33" s="97">
        <f t="shared" si="73"/>
        <v>5518.80295758121</v>
      </c>
      <c r="L33" s="98">
        <f t="shared" si="73"/>
        <v>9393.55633081313</v>
      </c>
      <c r="M33" s="96">
        <f t="shared" ref="M33:O33" si="74">IF(D33="","",J33*D33)</f>
        <v>6221.00886247155</v>
      </c>
      <c r="N33" s="97">
        <f t="shared" si="74"/>
        <v>8278.20443637181</v>
      </c>
      <c r="O33" s="98">
        <f t="shared" si="74"/>
        <v>46967.7816540656</v>
      </c>
      <c r="P33" s="95"/>
      <c r="Q33" s="95"/>
      <c r="R33" s="95"/>
    </row>
    <row r="34" spans="1:18">
      <c r="A34" s="37">
        <v>26</v>
      </c>
      <c r="B34" s="44">
        <v>40079</v>
      </c>
      <c r="C34" s="59">
        <v>2</v>
      </c>
      <c r="D34" s="46">
        <v>1.27</v>
      </c>
      <c r="E34" s="47">
        <v>1.5</v>
      </c>
      <c r="F34" s="60">
        <v>-1</v>
      </c>
      <c r="G34" s="43">
        <f t="shared" ref="G34:I34" si="75">IF(D34="","",G33+M34)</f>
        <v>175960.110668418</v>
      </c>
      <c r="H34" s="43">
        <f t="shared" si="75"/>
        <v>200889.026658421</v>
      </c>
      <c r="I34" s="43">
        <f t="shared" si="75"/>
        <v>349283.736234068</v>
      </c>
      <c r="J34" s="96">
        <f t="shared" ref="J34:L34" si="76">IF(G33="","",G33*0.03)</f>
        <v>5085.0624410486</v>
      </c>
      <c r="K34" s="97">
        <f t="shared" si="76"/>
        <v>5767.14909067236</v>
      </c>
      <c r="L34" s="98">
        <f t="shared" si="76"/>
        <v>10802.5897804351</v>
      </c>
      <c r="M34" s="96">
        <f t="shared" ref="M34:O34" si="77">IF(D34="","",J34*D34)</f>
        <v>6458.02930013172</v>
      </c>
      <c r="N34" s="97">
        <f t="shared" si="77"/>
        <v>8650.72363600854</v>
      </c>
      <c r="O34" s="98">
        <f t="shared" si="77"/>
        <v>-10802.5897804351</v>
      </c>
      <c r="P34" s="95" t="s">
        <v>18</v>
      </c>
      <c r="Q34" s="95"/>
      <c r="R34" s="95"/>
    </row>
    <row r="35" spans="1:18">
      <c r="A35" s="37">
        <v>27</v>
      </c>
      <c r="B35" s="44">
        <v>40108</v>
      </c>
      <c r="C35" s="45">
        <v>1</v>
      </c>
      <c r="D35" s="46">
        <v>-1</v>
      </c>
      <c r="E35" s="47">
        <v>-1</v>
      </c>
      <c r="F35" s="60">
        <v>-1</v>
      </c>
      <c r="G35" s="43">
        <f t="shared" ref="G35:I35" si="78">IF(D35="","",G34+M35)</f>
        <v>170681.307348366</v>
      </c>
      <c r="H35" s="43">
        <f t="shared" si="78"/>
        <v>194862.355858668</v>
      </c>
      <c r="I35" s="43">
        <f t="shared" si="78"/>
        <v>338805.224147046</v>
      </c>
      <c r="J35" s="96">
        <f t="shared" ref="J35:L35" si="79">IF(G34="","",G34*0.03)</f>
        <v>5278.80332005255</v>
      </c>
      <c r="K35" s="97">
        <f t="shared" si="79"/>
        <v>6026.67079975262</v>
      </c>
      <c r="L35" s="98">
        <f t="shared" si="79"/>
        <v>10478.512087022</v>
      </c>
      <c r="M35" s="96">
        <f t="shared" ref="M35:O35" si="80">IF(D35="","",J35*D35)</f>
        <v>-5278.80332005255</v>
      </c>
      <c r="N35" s="97">
        <f t="shared" si="80"/>
        <v>-6026.67079975262</v>
      </c>
      <c r="O35" s="98">
        <f t="shared" si="80"/>
        <v>-10478.512087022</v>
      </c>
      <c r="P35" s="95"/>
      <c r="Q35" s="95"/>
      <c r="R35" s="95"/>
    </row>
    <row r="36" spans="1:18">
      <c r="A36" s="37">
        <v>28</v>
      </c>
      <c r="B36" s="44">
        <v>40133</v>
      </c>
      <c r="C36" s="45">
        <v>2</v>
      </c>
      <c r="D36" s="46">
        <v>1.27</v>
      </c>
      <c r="E36" s="47">
        <v>1.5</v>
      </c>
      <c r="F36" s="58">
        <v>-1</v>
      </c>
      <c r="G36" s="43">
        <f t="shared" ref="G36:I36" si="81">IF(D36="","",G35+M36)</f>
        <v>177184.265158339</v>
      </c>
      <c r="H36" s="43">
        <f t="shared" si="81"/>
        <v>203631.161872308</v>
      </c>
      <c r="I36" s="43">
        <f t="shared" si="81"/>
        <v>328641.067422635</v>
      </c>
      <c r="J36" s="96">
        <f t="shared" ref="J36:L36" si="82">IF(G35="","",G35*0.03)</f>
        <v>5120.43922045097</v>
      </c>
      <c r="K36" s="97">
        <f t="shared" si="82"/>
        <v>5845.87067576004</v>
      </c>
      <c r="L36" s="98">
        <f t="shared" si="82"/>
        <v>10164.1567244114</v>
      </c>
      <c r="M36" s="96">
        <f t="shared" ref="M36:O36" si="83">IF(D36="","",J36*D36)</f>
        <v>6502.95780997274</v>
      </c>
      <c r="N36" s="97">
        <f t="shared" si="83"/>
        <v>8768.80601364005</v>
      </c>
      <c r="O36" s="98">
        <f t="shared" si="83"/>
        <v>-10164.1567244114</v>
      </c>
      <c r="P36" s="95"/>
      <c r="Q36" s="95"/>
      <c r="R36" s="95"/>
    </row>
    <row r="37" spans="1:18">
      <c r="A37" s="37">
        <v>29</v>
      </c>
      <c r="B37" s="44">
        <v>40163</v>
      </c>
      <c r="C37" s="45">
        <v>1</v>
      </c>
      <c r="D37" s="46">
        <v>1.27</v>
      </c>
      <c r="E37" s="47">
        <v>1.5</v>
      </c>
      <c r="F37" s="58">
        <v>-1</v>
      </c>
      <c r="G37" s="43">
        <f t="shared" ref="G37:I37" si="84">IF(D37="","",G36+M37)</f>
        <v>183934.985660871</v>
      </c>
      <c r="H37" s="43">
        <f t="shared" si="84"/>
        <v>212794.564156562</v>
      </c>
      <c r="I37" s="43">
        <f t="shared" si="84"/>
        <v>318781.835399956</v>
      </c>
      <c r="J37" s="96">
        <f t="shared" ref="J37:L37" si="85">IF(G36="","",G36*0.03)</f>
        <v>5315.52795475016</v>
      </c>
      <c r="K37" s="97">
        <f t="shared" si="85"/>
        <v>6108.93485616924</v>
      </c>
      <c r="L37" s="98">
        <f t="shared" si="85"/>
        <v>9859.23202267904</v>
      </c>
      <c r="M37" s="96">
        <f t="shared" ref="M37:O37" si="86">IF(D37="","",J37*D37)</f>
        <v>6750.7205025327</v>
      </c>
      <c r="N37" s="97">
        <f t="shared" si="86"/>
        <v>9163.40228425386</v>
      </c>
      <c r="O37" s="98">
        <f t="shared" si="86"/>
        <v>-9859.23202267904</v>
      </c>
      <c r="P37" s="95"/>
      <c r="Q37" s="95"/>
      <c r="R37" s="95"/>
    </row>
    <row r="38" spans="1:18">
      <c r="A38" s="37">
        <v>30</v>
      </c>
      <c r="B38" s="44">
        <v>40200</v>
      </c>
      <c r="C38" s="59">
        <v>2</v>
      </c>
      <c r="D38" s="46">
        <v>-1</v>
      </c>
      <c r="E38" s="47">
        <v>-1</v>
      </c>
      <c r="F38" s="48">
        <v>-1</v>
      </c>
      <c r="G38" s="43">
        <f t="shared" ref="G38:I38" si="87">IF(D38="","",G37+M38)</f>
        <v>178416.936091045</v>
      </c>
      <c r="H38" s="43">
        <f t="shared" si="87"/>
        <v>206410.727231865</v>
      </c>
      <c r="I38" s="43">
        <f t="shared" si="87"/>
        <v>309218.380337957</v>
      </c>
      <c r="J38" s="96">
        <f t="shared" ref="J38:L38" si="88">IF(G37="","",G37*0.03)</f>
        <v>5518.04956982614</v>
      </c>
      <c r="K38" s="97">
        <f t="shared" si="88"/>
        <v>6383.83692469685</v>
      </c>
      <c r="L38" s="98">
        <f t="shared" si="88"/>
        <v>9563.45506199867</v>
      </c>
      <c r="M38" s="96">
        <f t="shared" ref="M38:O38" si="89">IF(D38="","",J38*D38)</f>
        <v>-5518.04956982614</v>
      </c>
      <c r="N38" s="97">
        <f t="shared" si="89"/>
        <v>-6383.83692469685</v>
      </c>
      <c r="O38" s="98">
        <f t="shared" si="89"/>
        <v>-9563.45506199867</v>
      </c>
      <c r="P38" s="95" t="s">
        <v>18</v>
      </c>
      <c r="Q38" s="95"/>
      <c r="R38" s="95"/>
    </row>
    <row r="39" spans="1:18">
      <c r="A39" s="37">
        <v>31</v>
      </c>
      <c r="B39" s="44">
        <v>40317</v>
      </c>
      <c r="C39" s="45">
        <v>2</v>
      </c>
      <c r="D39" s="46">
        <v>1.27</v>
      </c>
      <c r="E39" s="61">
        <v>1.5</v>
      </c>
      <c r="F39" s="49">
        <v>5</v>
      </c>
      <c r="G39" s="43">
        <f t="shared" ref="G39:I39" si="90">IF(D39="","",G38+M39)</f>
        <v>185214.621356114</v>
      </c>
      <c r="H39" s="43">
        <f t="shared" si="90"/>
        <v>215699.209957299</v>
      </c>
      <c r="I39" s="43">
        <f t="shared" si="90"/>
        <v>355601.137388651</v>
      </c>
      <c r="J39" s="96">
        <f t="shared" ref="J39:L39" si="91">IF(G38="","",G38*0.03)</f>
        <v>5352.50808273135</v>
      </c>
      <c r="K39" s="97">
        <f t="shared" si="91"/>
        <v>6192.32181695595</v>
      </c>
      <c r="L39" s="98">
        <f t="shared" si="91"/>
        <v>9276.55141013871</v>
      </c>
      <c r="M39" s="96">
        <f t="shared" ref="M39:O39" si="92">IF(D39="","",J39*D39)</f>
        <v>6797.68526506882</v>
      </c>
      <c r="N39" s="97">
        <f t="shared" si="92"/>
        <v>9288.48272543392</v>
      </c>
      <c r="O39" s="98">
        <f t="shared" si="92"/>
        <v>46382.7570506935</v>
      </c>
      <c r="P39" s="95"/>
      <c r="Q39" s="95"/>
      <c r="R39" s="95"/>
    </row>
    <row r="40" spans="1:18">
      <c r="A40" s="37">
        <v>32</v>
      </c>
      <c r="B40" s="44">
        <v>40414</v>
      </c>
      <c r="C40" s="45">
        <v>2</v>
      </c>
      <c r="D40" s="46">
        <v>1.27</v>
      </c>
      <c r="E40" s="61">
        <v>1.5</v>
      </c>
      <c r="F40" s="58">
        <v>-1</v>
      </c>
      <c r="G40" s="43">
        <f t="shared" ref="G40:I40" si="93">IF(D40="","",G39+M40)</f>
        <v>192271.298429782</v>
      </c>
      <c r="H40" s="43">
        <f t="shared" si="93"/>
        <v>225405.674405377</v>
      </c>
      <c r="I40" s="43">
        <f t="shared" si="93"/>
        <v>344933.103266991</v>
      </c>
      <c r="J40" s="96">
        <f t="shared" ref="J40:L40" si="94">IF(G39="","",G39*0.03)</f>
        <v>5556.43864068342</v>
      </c>
      <c r="K40" s="97">
        <f t="shared" si="94"/>
        <v>6470.97629871897</v>
      </c>
      <c r="L40" s="98">
        <f t="shared" si="94"/>
        <v>10668.0341216595</v>
      </c>
      <c r="M40" s="96">
        <f t="shared" ref="M40:O40" si="95">IF(D40="","",J40*D40)</f>
        <v>7056.67707366794</v>
      </c>
      <c r="N40" s="97">
        <f t="shared" si="95"/>
        <v>9706.46444807845</v>
      </c>
      <c r="O40" s="98">
        <f t="shared" si="95"/>
        <v>-10668.0341216595</v>
      </c>
      <c r="P40" s="95"/>
      <c r="Q40" s="95"/>
      <c r="R40" s="95"/>
    </row>
    <row r="41" spans="1:18">
      <c r="A41" s="37">
        <v>33</v>
      </c>
      <c r="B41" s="44">
        <v>40435</v>
      </c>
      <c r="C41" s="45">
        <v>2</v>
      </c>
      <c r="D41" s="46">
        <v>-1</v>
      </c>
      <c r="E41" s="61">
        <v>-1</v>
      </c>
      <c r="F41" s="60">
        <v>-1</v>
      </c>
      <c r="G41" s="43">
        <f t="shared" ref="G41:I41" si="96">IF(D41="","",G40+M41)</f>
        <v>186503.159476888</v>
      </c>
      <c r="H41" s="43">
        <f t="shared" si="96"/>
        <v>218643.504173216</v>
      </c>
      <c r="I41" s="43">
        <f t="shared" si="96"/>
        <v>334585.110168981</v>
      </c>
      <c r="J41" s="96">
        <f t="shared" ref="J41:L41" si="97">IF(G40="","",G40*0.03)</f>
        <v>5768.13895289345</v>
      </c>
      <c r="K41" s="97">
        <f t="shared" si="97"/>
        <v>6762.17023216132</v>
      </c>
      <c r="L41" s="98">
        <f t="shared" si="97"/>
        <v>10347.9930980097</v>
      </c>
      <c r="M41" s="96">
        <f t="shared" ref="M41:O41" si="98">IF(D41="","",J41*D41)</f>
        <v>-5768.13895289345</v>
      </c>
      <c r="N41" s="97">
        <f t="shared" si="98"/>
        <v>-6762.17023216132</v>
      </c>
      <c r="O41" s="98">
        <f t="shared" si="98"/>
        <v>-10347.9930980097</v>
      </c>
      <c r="P41" s="95"/>
      <c r="Q41" s="95"/>
      <c r="R41" s="95"/>
    </row>
    <row r="42" spans="1:18">
      <c r="A42" s="37">
        <v>34</v>
      </c>
      <c r="B42" s="44">
        <v>40457</v>
      </c>
      <c r="C42" s="45">
        <v>2</v>
      </c>
      <c r="D42" s="46">
        <v>1.27</v>
      </c>
      <c r="E42" s="61">
        <v>1.5</v>
      </c>
      <c r="F42" s="58">
        <v>-1</v>
      </c>
      <c r="G42" s="43">
        <f t="shared" ref="G42:I42" si="99">IF(D42="","",G41+M42)</f>
        <v>193608.929852958</v>
      </c>
      <c r="H42" s="43">
        <f t="shared" si="99"/>
        <v>228482.461861011</v>
      </c>
      <c r="I42" s="43">
        <f t="shared" si="99"/>
        <v>324547.556863912</v>
      </c>
      <c r="J42" s="96">
        <f t="shared" ref="J42:L42" si="100">IF(G41="","",G41*0.03)</f>
        <v>5595.09478430665</v>
      </c>
      <c r="K42" s="97">
        <f t="shared" si="100"/>
        <v>6559.30512519648</v>
      </c>
      <c r="L42" s="98">
        <f t="shared" si="100"/>
        <v>10037.5533050694</v>
      </c>
      <c r="M42" s="96">
        <f t="shared" ref="M42:O42" si="101">IF(D42="","",J42*D42)</f>
        <v>7105.77037606944</v>
      </c>
      <c r="N42" s="97">
        <f t="shared" si="101"/>
        <v>9838.95768779472</v>
      </c>
      <c r="O42" s="98">
        <f t="shared" si="101"/>
        <v>-10037.5533050694</v>
      </c>
      <c r="P42" s="95"/>
      <c r="Q42" s="95"/>
      <c r="R42" s="95"/>
    </row>
    <row r="43" spans="1:16">
      <c r="A43" s="62">
        <v>35</v>
      </c>
      <c r="B43" s="44">
        <v>40480</v>
      </c>
      <c r="C43" s="45">
        <v>2</v>
      </c>
      <c r="D43" s="46">
        <v>-1</v>
      </c>
      <c r="E43" s="61">
        <v>-1</v>
      </c>
      <c r="F43" s="48">
        <v>-1</v>
      </c>
      <c r="G43" s="43">
        <f t="shared" ref="G43:I43" si="102">IF(D43="","",G42+M43)</f>
        <v>187800.661957369</v>
      </c>
      <c r="H43" s="43">
        <f t="shared" si="102"/>
        <v>221627.98800518</v>
      </c>
      <c r="I43" s="43">
        <f t="shared" si="102"/>
        <v>314811.130157994</v>
      </c>
      <c r="J43" s="96">
        <f t="shared" ref="J43:L43" si="103">IF(G42="","",G42*0.03)</f>
        <v>5808.26789558873</v>
      </c>
      <c r="K43" s="97">
        <f t="shared" si="103"/>
        <v>6854.47385583032</v>
      </c>
      <c r="L43" s="98">
        <f t="shared" si="103"/>
        <v>9736.42670591735</v>
      </c>
      <c r="M43" s="96">
        <f t="shared" ref="M43:O43" si="104">IF(D43="","",J43*D43)</f>
        <v>-5808.26789558873</v>
      </c>
      <c r="N43" s="97">
        <f t="shared" si="104"/>
        <v>-6854.47385583032</v>
      </c>
      <c r="O43" s="98">
        <f t="shared" si="104"/>
        <v>-9736.42670591735</v>
      </c>
      <c r="P43" s="95"/>
    </row>
    <row r="44" spans="1:15">
      <c r="A44" s="37">
        <v>36</v>
      </c>
      <c r="B44" s="44">
        <v>40507</v>
      </c>
      <c r="C44" s="45">
        <v>1</v>
      </c>
      <c r="D44" s="46">
        <v>-1</v>
      </c>
      <c r="E44" s="61">
        <v>-1</v>
      </c>
      <c r="F44" s="48">
        <v>-1</v>
      </c>
      <c r="G44" s="43">
        <f t="shared" ref="G44:I44" si="105">IF(D44="","",G43+M44)</f>
        <v>182166.642098648</v>
      </c>
      <c r="H44" s="43">
        <f t="shared" si="105"/>
        <v>214979.148365025</v>
      </c>
      <c r="I44" s="43">
        <f t="shared" si="105"/>
        <v>305366.796253255</v>
      </c>
      <c r="J44" s="96">
        <f t="shared" ref="J44:L44" si="106">IF(G43="","",G43*0.03)</f>
        <v>5634.01985872107</v>
      </c>
      <c r="K44" s="97">
        <f t="shared" si="106"/>
        <v>6648.83964015541</v>
      </c>
      <c r="L44" s="98">
        <f t="shared" si="106"/>
        <v>9444.33390473983</v>
      </c>
      <c r="M44" s="96">
        <f t="shared" ref="M44:O44" si="107">IF(D44="","",J44*D44)</f>
        <v>-5634.01985872107</v>
      </c>
      <c r="N44" s="97">
        <f t="shared" si="107"/>
        <v>-6648.83964015541</v>
      </c>
      <c r="O44" s="98">
        <f t="shared" si="107"/>
        <v>-9444.33390473983</v>
      </c>
    </row>
    <row r="45" spans="1:15">
      <c r="A45" s="37">
        <v>37</v>
      </c>
      <c r="B45" s="44">
        <v>40662</v>
      </c>
      <c r="C45" s="45">
        <v>2</v>
      </c>
      <c r="D45" s="46">
        <v>1.27</v>
      </c>
      <c r="E45" s="47">
        <v>1.5</v>
      </c>
      <c r="F45" s="58">
        <v>-1</v>
      </c>
      <c r="G45" s="43">
        <f t="shared" ref="G45:I45" si="108">IF(D45="","",G44+M45)</f>
        <v>189107.191162606</v>
      </c>
      <c r="H45" s="43">
        <f t="shared" si="108"/>
        <v>224653.210041451</v>
      </c>
      <c r="I45" s="43">
        <f t="shared" si="108"/>
        <v>296205.792365657</v>
      </c>
      <c r="J45" s="96">
        <f t="shared" ref="J45:L45" si="109">IF(G44="","",G44*0.03)</f>
        <v>5464.99926295944</v>
      </c>
      <c r="K45" s="97">
        <f t="shared" si="109"/>
        <v>6449.37445095075</v>
      </c>
      <c r="L45" s="98">
        <f t="shared" si="109"/>
        <v>9161.00388759764</v>
      </c>
      <c r="M45" s="96">
        <f t="shared" ref="M45:O45" si="110">IF(D45="","",J45*D45)</f>
        <v>6940.54906395849</v>
      </c>
      <c r="N45" s="97">
        <f t="shared" si="110"/>
        <v>9674.06167642612</v>
      </c>
      <c r="O45" s="98">
        <f t="shared" si="110"/>
        <v>-9161.00388759764</v>
      </c>
    </row>
    <row r="46" spans="1:16">
      <c r="A46" s="37">
        <v>38</v>
      </c>
      <c r="B46" s="44">
        <v>40729</v>
      </c>
      <c r="C46" s="59">
        <v>1</v>
      </c>
      <c r="D46" s="46">
        <v>-1</v>
      </c>
      <c r="E46" s="47">
        <v>-1</v>
      </c>
      <c r="F46" s="48">
        <v>-1</v>
      </c>
      <c r="G46" s="43">
        <f t="shared" ref="G46:I46" si="111">IF(D46="","",G45+M46)</f>
        <v>183433.975427728</v>
      </c>
      <c r="H46" s="43">
        <f t="shared" si="111"/>
        <v>217913.613740208</v>
      </c>
      <c r="I46" s="43">
        <f t="shared" si="111"/>
        <v>287319.618594687</v>
      </c>
      <c r="J46" s="96">
        <f t="shared" ref="J46:L46" si="112">IF(G45="","",G45*0.03)</f>
        <v>5673.21573487819</v>
      </c>
      <c r="K46" s="97">
        <f t="shared" si="112"/>
        <v>6739.59630124353</v>
      </c>
      <c r="L46" s="98">
        <f t="shared" si="112"/>
        <v>8886.17377096971</v>
      </c>
      <c r="M46" s="96">
        <f t="shared" ref="M46:O46" si="113">IF(D46="","",J46*D46)</f>
        <v>-5673.21573487819</v>
      </c>
      <c r="N46" s="97">
        <f t="shared" si="113"/>
        <v>-6739.59630124353</v>
      </c>
      <c r="O46" s="98">
        <f t="shared" si="113"/>
        <v>-8886.17377096971</v>
      </c>
      <c r="P46" s="95" t="s">
        <v>18</v>
      </c>
    </row>
    <row r="47" spans="1:15">
      <c r="A47" s="37">
        <v>39</v>
      </c>
      <c r="B47" s="44">
        <v>40731</v>
      </c>
      <c r="C47" s="45">
        <v>1</v>
      </c>
      <c r="D47" s="46">
        <v>-1</v>
      </c>
      <c r="E47" s="47">
        <v>-1</v>
      </c>
      <c r="F47" s="48">
        <v>-1</v>
      </c>
      <c r="G47" s="43">
        <f t="shared" ref="G47:I47" si="114">IF(D47="","",G46+M47)</f>
        <v>177930.956164896</v>
      </c>
      <c r="H47" s="43">
        <f t="shared" si="114"/>
        <v>211376.205328001</v>
      </c>
      <c r="I47" s="43">
        <f t="shared" si="114"/>
        <v>278700.030036847</v>
      </c>
      <c r="J47" s="96">
        <f t="shared" ref="J47:L47" si="115">IF(G46="","",G46*0.03)</f>
        <v>5503.01926283185</v>
      </c>
      <c r="K47" s="97">
        <f t="shared" si="115"/>
        <v>6537.40841220623</v>
      </c>
      <c r="L47" s="98">
        <f t="shared" si="115"/>
        <v>8619.58855784062</v>
      </c>
      <c r="M47" s="96">
        <f t="shared" ref="M47:O47" si="116">IF(D47="","",J47*D47)</f>
        <v>-5503.01926283185</v>
      </c>
      <c r="N47" s="97">
        <f t="shared" si="116"/>
        <v>-6537.40841220623</v>
      </c>
      <c r="O47" s="98">
        <f t="shared" si="116"/>
        <v>-8619.58855784062</v>
      </c>
    </row>
    <row r="48" spans="1:15">
      <c r="A48" s="37">
        <v>40</v>
      </c>
      <c r="B48" s="44">
        <v>40732</v>
      </c>
      <c r="C48" s="45">
        <v>1</v>
      </c>
      <c r="D48" s="46">
        <v>-1</v>
      </c>
      <c r="E48" s="47">
        <v>-1</v>
      </c>
      <c r="F48" s="48">
        <v>-1</v>
      </c>
      <c r="G48" s="43">
        <f t="shared" ref="G48:I48" si="117">IF(D48="","",G47+M48)</f>
        <v>172593.02747995</v>
      </c>
      <c r="H48" s="43">
        <f t="shared" si="117"/>
        <v>205034.919168161</v>
      </c>
      <c r="I48" s="43">
        <f t="shared" si="117"/>
        <v>270339.029135741</v>
      </c>
      <c r="J48" s="96">
        <f t="shared" ref="J48:L48" si="118">IF(G47="","",G47*0.03)</f>
        <v>5337.92868494689</v>
      </c>
      <c r="K48" s="97">
        <f t="shared" si="118"/>
        <v>6341.28615984004</v>
      </c>
      <c r="L48" s="98">
        <f t="shared" si="118"/>
        <v>8361.0009011054</v>
      </c>
      <c r="M48" s="96">
        <f t="shared" ref="M48:O48" si="119">IF(D48="","",J48*D48)</f>
        <v>-5337.92868494689</v>
      </c>
      <c r="N48" s="97">
        <f t="shared" si="119"/>
        <v>-6341.28615984004</v>
      </c>
      <c r="O48" s="98">
        <f t="shared" si="119"/>
        <v>-8361.0009011054</v>
      </c>
    </row>
    <row r="49" spans="1:15">
      <c r="A49" s="37">
        <v>41</v>
      </c>
      <c r="B49" s="44">
        <v>40786</v>
      </c>
      <c r="C49" s="45">
        <v>2</v>
      </c>
      <c r="D49" s="46">
        <v>-1</v>
      </c>
      <c r="E49" s="47">
        <v>-1</v>
      </c>
      <c r="F49" s="48">
        <v>-1</v>
      </c>
      <c r="G49" s="43">
        <f t="shared" ref="G49:I49" si="120">IF(D49="","",G48+M49)</f>
        <v>167415.236655551</v>
      </c>
      <c r="H49" s="43">
        <f t="shared" si="120"/>
        <v>198883.871593116</v>
      </c>
      <c r="I49" s="43">
        <f t="shared" si="120"/>
        <v>262228.858261669</v>
      </c>
      <c r="J49" s="96">
        <f t="shared" ref="J49:L49" si="121">IF(G48="","",G48*0.03)</f>
        <v>5177.79082439849</v>
      </c>
      <c r="K49" s="97">
        <f t="shared" si="121"/>
        <v>6151.04757504484</v>
      </c>
      <c r="L49" s="98">
        <f t="shared" si="121"/>
        <v>8110.17087407224</v>
      </c>
      <c r="M49" s="96">
        <f t="shared" ref="M49:O49" si="122">IF(D49="","",J49*D49)</f>
        <v>-5177.79082439849</v>
      </c>
      <c r="N49" s="97">
        <f t="shared" si="122"/>
        <v>-6151.04757504484</v>
      </c>
      <c r="O49" s="98">
        <f t="shared" si="122"/>
        <v>-8110.17087407224</v>
      </c>
    </row>
    <row r="50" spans="1:16">
      <c r="A50" s="37">
        <v>42</v>
      </c>
      <c r="B50" s="44">
        <v>40795</v>
      </c>
      <c r="C50" s="59">
        <v>1</v>
      </c>
      <c r="D50" s="46">
        <v>-1</v>
      </c>
      <c r="E50" s="47">
        <v>-1</v>
      </c>
      <c r="F50" s="48">
        <v>-1</v>
      </c>
      <c r="G50" s="43">
        <f t="shared" ref="G50:I50" si="123">IF(D50="","",G49+M50)</f>
        <v>162392.779555885</v>
      </c>
      <c r="H50" s="43">
        <f t="shared" si="123"/>
        <v>192917.355445323</v>
      </c>
      <c r="I50" s="43">
        <f t="shared" si="123"/>
        <v>254361.992513819</v>
      </c>
      <c r="J50" s="96">
        <f t="shared" ref="J50:L50" si="124">IF(G49="","",G49*0.03)</f>
        <v>5022.45709966653</v>
      </c>
      <c r="K50" s="97">
        <f t="shared" si="124"/>
        <v>5966.51614779349</v>
      </c>
      <c r="L50" s="98">
        <f t="shared" si="124"/>
        <v>7866.86574785007</v>
      </c>
      <c r="M50" s="96">
        <f t="shared" ref="M50:O50" si="125">IF(D50="","",J50*D50)</f>
        <v>-5022.45709966653</v>
      </c>
      <c r="N50" s="97">
        <f t="shared" si="125"/>
        <v>-5966.51614779349</v>
      </c>
      <c r="O50" s="98">
        <f t="shared" si="125"/>
        <v>-7866.86574785007</v>
      </c>
      <c r="P50" s="95" t="s">
        <v>18</v>
      </c>
    </row>
    <row r="51" spans="1:16">
      <c r="A51" s="37">
        <v>43</v>
      </c>
      <c r="B51" s="44">
        <v>40899</v>
      </c>
      <c r="C51" s="59">
        <v>1</v>
      </c>
      <c r="D51" s="46">
        <v>-1</v>
      </c>
      <c r="E51" s="47">
        <v>-1</v>
      </c>
      <c r="F51" s="60">
        <v>-1</v>
      </c>
      <c r="G51" s="43">
        <f t="shared" ref="G51:I51" si="126">IF(D51="","",G50+M51)</f>
        <v>157520.996169208</v>
      </c>
      <c r="H51" s="43">
        <f t="shared" si="126"/>
        <v>187129.834781963</v>
      </c>
      <c r="I51" s="43">
        <f t="shared" si="126"/>
        <v>246731.132738404</v>
      </c>
      <c r="J51" s="96">
        <f t="shared" ref="J51:L51" si="127">IF(G50="","",G50*0.03)</f>
        <v>4871.78338667653</v>
      </c>
      <c r="K51" s="97">
        <f t="shared" si="127"/>
        <v>5787.52066335969</v>
      </c>
      <c r="L51" s="98">
        <f t="shared" si="127"/>
        <v>7630.85977541457</v>
      </c>
      <c r="M51" s="96">
        <f t="shared" ref="M51:O51" si="128">IF(D51="","",J51*D51)</f>
        <v>-4871.78338667653</v>
      </c>
      <c r="N51" s="97">
        <f t="shared" si="128"/>
        <v>-5787.52066335969</v>
      </c>
      <c r="O51" s="98">
        <f t="shared" si="128"/>
        <v>-7630.85977541457</v>
      </c>
      <c r="P51" s="95" t="s">
        <v>18</v>
      </c>
    </row>
    <row r="52" spans="1:16">
      <c r="A52" s="37">
        <v>44</v>
      </c>
      <c r="B52" s="44">
        <v>41059</v>
      </c>
      <c r="C52" s="59">
        <v>2</v>
      </c>
      <c r="D52" s="46">
        <v>1.27</v>
      </c>
      <c r="E52" s="47">
        <v>1.5</v>
      </c>
      <c r="F52" s="58">
        <v>-1</v>
      </c>
      <c r="G52" s="43">
        <f t="shared" ref="G52:I52" si="129">IF(D52="","",G51+M52)</f>
        <v>163522.546123255</v>
      </c>
      <c r="H52" s="43">
        <f t="shared" si="129"/>
        <v>195550.677347152</v>
      </c>
      <c r="I52" s="43">
        <f t="shared" si="129"/>
        <v>239329.198756252</v>
      </c>
      <c r="J52" s="96">
        <f t="shared" ref="J52:L52" si="130">IF(G51="","",G51*0.03)</f>
        <v>4725.62988507624</v>
      </c>
      <c r="K52" s="97">
        <f t="shared" si="130"/>
        <v>5613.8950434589</v>
      </c>
      <c r="L52" s="98">
        <f t="shared" si="130"/>
        <v>7401.93398215213</v>
      </c>
      <c r="M52" s="96">
        <f t="shared" ref="M52:O52" si="131">IF(D52="","",J52*D52)</f>
        <v>6001.54995404682</v>
      </c>
      <c r="N52" s="97">
        <f t="shared" si="131"/>
        <v>8420.84256518835</v>
      </c>
      <c r="O52" s="98">
        <f t="shared" si="131"/>
        <v>-7401.93398215213</v>
      </c>
      <c r="P52" s="95" t="s">
        <v>18</v>
      </c>
    </row>
    <row r="53" spans="1:15">
      <c r="A53" s="37">
        <v>45</v>
      </c>
      <c r="B53" s="44">
        <v>41060</v>
      </c>
      <c r="C53" s="45">
        <v>2</v>
      </c>
      <c r="D53" s="46">
        <v>1.27</v>
      </c>
      <c r="E53" s="47">
        <v>1.5</v>
      </c>
      <c r="F53" s="48">
        <v>-1</v>
      </c>
      <c r="G53" s="43">
        <f t="shared" ref="G53:I53" si="132">IF(D53="","",G52+M53)</f>
        <v>169752.755130551</v>
      </c>
      <c r="H53" s="43">
        <f t="shared" si="132"/>
        <v>204350.457827773</v>
      </c>
      <c r="I53" s="43">
        <f t="shared" si="132"/>
        <v>232149.322793565</v>
      </c>
      <c r="J53" s="96">
        <f t="shared" ref="J53:L53" si="133">IF(G52="","",G52*0.03)</f>
        <v>4905.67638369764</v>
      </c>
      <c r="K53" s="97">
        <f t="shared" si="133"/>
        <v>5866.52032041455</v>
      </c>
      <c r="L53" s="98">
        <f t="shared" si="133"/>
        <v>7179.87596268757</v>
      </c>
      <c r="M53" s="96">
        <f t="shared" ref="M53:O53" si="134">IF(D53="","",J53*D53)</f>
        <v>6230.20900729601</v>
      </c>
      <c r="N53" s="97">
        <f t="shared" si="134"/>
        <v>8799.78048062182</v>
      </c>
      <c r="O53" s="98">
        <f t="shared" si="134"/>
        <v>-7179.87596268757</v>
      </c>
    </row>
    <row r="54" spans="1:16">
      <c r="A54" s="37">
        <v>46</v>
      </c>
      <c r="B54" s="44">
        <v>41095</v>
      </c>
      <c r="C54" s="59">
        <v>1</v>
      </c>
      <c r="D54" s="46">
        <v>-1</v>
      </c>
      <c r="E54" s="47">
        <v>-1</v>
      </c>
      <c r="F54" s="48">
        <v>-1</v>
      </c>
      <c r="G54" s="43">
        <f t="shared" ref="G54:I54" si="135">IF(D54="","",G53+M54)</f>
        <v>164660.172476634</v>
      </c>
      <c r="H54" s="43">
        <f t="shared" si="135"/>
        <v>198219.94409294</v>
      </c>
      <c r="I54" s="43">
        <f t="shared" si="135"/>
        <v>225184.843109758</v>
      </c>
      <c r="J54" s="96">
        <f t="shared" ref="J54:L54" si="136">IF(G53="","",G53*0.03)</f>
        <v>5092.58265391652</v>
      </c>
      <c r="K54" s="97">
        <f t="shared" si="136"/>
        <v>6130.5137348332</v>
      </c>
      <c r="L54" s="98">
        <f t="shared" si="136"/>
        <v>6964.47968380694</v>
      </c>
      <c r="M54" s="96">
        <f t="shared" ref="M54:O54" si="137">IF(D54="","",J54*D54)</f>
        <v>-5092.58265391652</v>
      </c>
      <c r="N54" s="97">
        <f t="shared" si="137"/>
        <v>-6130.5137348332</v>
      </c>
      <c r="O54" s="98">
        <f t="shared" si="137"/>
        <v>-6964.47968380694</v>
      </c>
      <c r="P54" s="95" t="s">
        <v>18</v>
      </c>
    </row>
    <row r="55" spans="1:15">
      <c r="A55" s="37">
        <v>47</v>
      </c>
      <c r="B55" s="44">
        <v>41249</v>
      </c>
      <c r="C55" s="45">
        <v>1</v>
      </c>
      <c r="D55" s="46">
        <v>1.27</v>
      </c>
      <c r="E55" s="47">
        <v>1.5</v>
      </c>
      <c r="F55" s="49">
        <v>5</v>
      </c>
      <c r="G55" s="43">
        <f t="shared" ref="G55:I55" si="138">IF(D55="","",G54+M55)</f>
        <v>170933.725047994</v>
      </c>
      <c r="H55" s="43">
        <f t="shared" si="138"/>
        <v>207139.841577123</v>
      </c>
      <c r="I55" s="43">
        <f t="shared" si="138"/>
        <v>258962.569576221</v>
      </c>
      <c r="J55" s="96">
        <f t="shared" ref="J55:L55" si="139">IF(G54="","",G54*0.03)</f>
        <v>4939.80517429903</v>
      </c>
      <c r="K55" s="97">
        <f t="shared" si="139"/>
        <v>5946.59832278821</v>
      </c>
      <c r="L55" s="98">
        <f t="shared" si="139"/>
        <v>6755.54529329273</v>
      </c>
      <c r="M55" s="96">
        <f t="shared" ref="M55:O55" si="140">IF(D55="","",J55*D55)</f>
        <v>6273.55257135976</v>
      </c>
      <c r="N55" s="97">
        <f t="shared" si="140"/>
        <v>8919.89748418231</v>
      </c>
      <c r="O55" s="98">
        <f t="shared" si="140"/>
        <v>33777.7264664637</v>
      </c>
    </row>
    <row r="56" spans="1:15">
      <c r="A56" s="37">
        <v>48</v>
      </c>
      <c r="B56" s="44">
        <v>41284</v>
      </c>
      <c r="C56" s="45">
        <v>1</v>
      </c>
      <c r="D56" s="46">
        <v>1.27</v>
      </c>
      <c r="E56" s="47">
        <v>1.5</v>
      </c>
      <c r="F56" s="49">
        <v>5</v>
      </c>
      <c r="G56" s="43">
        <f t="shared" ref="G56:I56" si="141">IF(D56="","",G55+M56)</f>
        <v>177446.299972323</v>
      </c>
      <c r="H56" s="43">
        <f t="shared" si="141"/>
        <v>216461.134448093</v>
      </c>
      <c r="I56" s="43">
        <f t="shared" si="141"/>
        <v>297806.955012655</v>
      </c>
      <c r="J56" s="96">
        <f t="shared" ref="J56:L56" si="142">IF(G55="","",G55*0.03)</f>
        <v>5128.01175143982</v>
      </c>
      <c r="K56" s="97">
        <f t="shared" si="142"/>
        <v>6214.19524731368</v>
      </c>
      <c r="L56" s="98">
        <f t="shared" si="142"/>
        <v>7768.87708728664</v>
      </c>
      <c r="M56" s="96">
        <f t="shared" ref="M56:O56" si="143">IF(D56="","",J56*D56)</f>
        <v>6512.57492432857</v>
      </c>
      <c r="N56" s="97">
        <f t="shared" si="143"/>
        <v>9321.29287097052</v>
      </c>
      <c r="O56" s="98">
        <f t="shared" si="143"/>
        <v>38844.3854364332</v>
      </c>
    </row>
    <row r="57" spans="1:15">
      <c r="A57" s="37">
        <v>49</v>
      </c>
      <c r="B57" s="44">
        <v>41292</v>
      </c>
      <c r="C57" s="45">
        <v>1</v>
      </c>
      <c r="D57" s="46">
        <v>1.27</v>
      </c>
      <c r="E57" s="47">
        <v>1.5</v>
      </c>
      <c r="F57" s="49">
        <v>5</v>
      </c>
      <c r="G57" s="43">
        <f t="shared" ref="G57:I57" si="144">IF(D57="","",G56+M57)</f>
        <v>184207.004001268</v>
      </c>
      <c r="H57" s="43">
        <f t="shared" si="144"/>
        <v>226201.885498257</v>
      </c>
      <c r="I57" s="43">
        <f t="shared" si="144"/>
        <v>342477.998264553</v>
      </c>
      <c r="J57" s="96">
        <f t="shared" ref="J57:L57" si="145">IF(G56="","",G56*0.03)</f>
        <v>5323.38899916968</v>
      </c>
      <c r="K57" s="97">
        <f t="shared" si="145"/>
        <v>6493.83403344279</v>
      </c>
      <c r="L57" s="98">
        <f t="shared" si="145"/>
        <v>8934.20865037964</v>
      </c>
      <c r="M57" s="96">
        <f t="shared" ref="M57:O57" si="146">IF(D57="","",J57*D57)</f>
        <v>6760.70402894549</v>
      </c>
      <c r="N57" s="97">
        <f t="shared" si="146"/>
        <v>9740.75105016419</v>
      </c>
      <c r="O57" s="98">
        <f t="shared" si="146"/>
        <v>44671.0432518982</v>
      </c>
    </row>
    <row r="58" ht="18.75" spans="1:16">
      <c r="A58" s="37">
        <v>50</v>
      </c>
      <c r="B58" s="63">
        <v>41299</v>
      </c>
      <c r="C58" s="64">
        <v>1</v>
      </c>
      <c r="D58" s="65">
        <v>1.27</v>
      </c>
      <c r="E58" s="66">
        <v>1.5</v>
      </c>
      <c r="F58" s="67">
        <v>5</v>
      </c>
      <c r="G58" s="43">
        <f t="shared" ref="G58:I58" si="147">IF(D58="","",G57+M58)</f>
        <v>191225.290853716</v>
      </c>
      <c r="H58" s="43">
        <f t="shared" si="147"/>
        <v>236380.970345679</v>
      </c>
      <c r="I58" s="43">
        <f t="shared" si="147"/>
        <v>393849.698004236</v>
      </c>
      <c r="J58" s="96">
        <f t="shared" ref="J58:L58" si="148">IF(G57="","",G57*0.03)</f>
        <v>5526.21012003804</v>
      </c>
      <c r="K58" s="97">
        <f t="shared" si="148"/>
        <v>6786.05656494772</v>
      </c>
      <c r="L58" s="98">
        <f t="shared" si="148"/>
        <v>10274.3399479366</v>
      </c>
      <c r="M58" s="96">
        <f t="shared" ref="M58:O58" si="149">IF(D58="","",J58*D58)</f>
        <v>7018.28685244831</v>
      </c>
      <c r="N58" s="97">
        <f t="shared" si="149"/>
        <v>10179.0848474216</v>
      </c>
      <c r="O58" s="98">
        <f t="shared" si="149"/>
        <v>51371.6997396829</v>
      </c>
      <c r="P58" s="95" t="s">
        <v>18</v>
      </c>
    </row>
    <row r="59" ht="18.75" spans="1:15">
      <c r="A59" s="37"/>
      <c r="B59" s="68" t="s">
        <v>19</v>
      </c>
      <c r="C59" s="69"/>
      <c r="D59" s="70">
        <f>COUNTIF(D9:D58,1.27)</f>
        <v>32</v>
      </c>
      <c r="E59" s="70">
        <f>COUNTIF(E9:E58,1.5)</f>
        <v>32</v>
      </c>
      <c r="F59" s="71">
        <f>COUNTIF(F9:F58,5)</f>
        <v>17</v>
      </c>
      <c r="G59" s="72">
        <f t="shared" ref="G59:I59" si="150">M59+G8</f>
        <v>191225.290853716</v>
      </c>
      <c r="H59" s="73">
        <f t="shared" si="150"/>
        <v>236380.970345679</v>
      </c>
      <c r="I59" s="99">
        <f t="shared" si="150"/>
        <v>393849.698004236</v>
      </c>
      <c r="J59" s="100" t="s">
        <v>20</v>
      </c>
      <c r="K59" s="101">
        <f>B58-B9</f>
        <v>2013</v>
      </c>
      <c r="L59" s="102" t="s">
        <v>21</v>
      </c>
      <c r="M59" s="103">
        <f t="shared" ref="M59:O59" si="151">SUM(M9:M58)</f>
        <v>91225.2908537164</v>
      </c>
      <c r="N59" s="104">
        <f t="shared" si="151"/>
        <v>136380.970345679</v>
      </c>
      <c r="O59" s="105">
        <f t="shared" si="151"/>
        <v>293849.698004236</v>
      </c>
    </row>
    <row r="60" ht="18.75" spans="1:15">
      <c r="A60" s="37"/>
      <c r="B60" s="74" t="s">
        <v>22</v>
      </c>
      <c r="C60" s="75"/>
      <c r="D60" s="70">
        <f t="shared" ref="D60:F60" si="152">COUNTIF(D9:D58,-1)</f>
        <v>18</v>
      </c>
      <c r="E60" s="70">
        <f t="shared" si="152"/>
        <v>18</v>
      </c>
      <c r="F60" s="71">
        <f t="shared" si="152"/>
        <v>33</v>
      </c>
      <c r="G60" s="22" t="s">
        <v>23</v>
      </c>
      <c r="H60" s="23"/>
      <c r="I60" s="83"/>
      <c r="J60" s="22" t="s">
        <v>24</v>
      </c>
      <c r="K60" s="23"/>
      <c r="L60" s="83"/>
      <c r="M60" s="37"/>
      <c r="N60" s="62"/>
      <c r="O60" s="106"/>
    </row>
    <row r="61" ht="18.75" spans="1:15">
      <c r="A61" s="37"/>
      <c r="B61" s="74" t="s">
        <v>25</v>
      </c>
      <c r="C61" s="75"/>
      <c r="D61" s="70">
        <f t="shared" ref="D61:F61" si="153">COUNTIF(D9:D58,0)</f>
        <v>0</v>
      </c>
      <c r="E61" s="70">
        <f t="shared" si="153"/>
        <v>0</v>
      </c>
      <c r="F61" s="70">
        <f t="shared" si="153"/>
        <v>0</v>
      </c>
      <c r="G61" s="76">
        <f t="shared" ref="G61:I61" si="154">G59/G8</f>
        <v>1.91225290853716</v>
      </c>
      <c r="H61" s="77">
        <f t="shared" si="154"/>
        <v>2.36380970345679</v>
      </c>
      <c r="I61" s="107">
        <f t="shared" si="154"/>
        <v>3.93849698004236</v>
      </c>
      <c r="J61" s="108">
        <f>(G61-100%)*30/K59</f>
        <v>0.0135954233761127</v>
      </c>
      <c r="K61" s="108">
        <f>(H61-100%)*30/K59</f>
        <v>0.0203250328384022</v>
      </c>
      <c r="L61" s="109">
        <f>(I61-100%)*30/K59</f>
        <v>0.0437928014909442</v>
      </c>
      <c r="M61" s="110"/>
      <c r="N61" s="111"/>
      <c r="O61" s="112"/>
    </row>
    <row r="62" ht="18.75" spans="1:6">
      <c r="A62" s="62"/>
      <c r="B62" s="22" t="s">
        <v>26</v>
      </c>
      <c r="C62" s="23"/>
      <c r="D62" s="78">
        <f t="shared" ref="D62:F62" si="155">D59/(D59+D60+D61)</f>
        <v>0.64</v>
      </c>
      <c r="E62" s="79">
        <f t="shared" si="155"/>
        <v>0.64</v>
      </c>
      <c r="F62" s="80">
        <f t="shared" si="155"/>
        <v>0.34</v>
      </c>
    </row>
    <row r="64" spans="4:6">
      <c r="D64" s="81"/>
      <c r="E64" s="81"/>
      <c r="F64" s="81"/>
    </row>
  </sheetData>
  <mergeCells count="11">
    <mergeCell ref="G6:I6"/>
    <mergeCell ref="J6:L6"/>
    <mergeCell ref="M6:O6"/>
    <mergeCell ref="J8:L8"/>
    <mergeCell ref="M8:O8"/>
    <mergeCell ref="B59:C59"/>
    <mergeCell ref="B60:C60"/>
    <mergeCell ref="G60:I60"/>
    <mergeCell ref="J60:L60"/>
    <mergeCell ref="B61:C61"/>
    <mergeCell ref="B62:C62"/>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
  <sheetViews>
    <sheetView zoomScale="60" zoomScaleNormal="60" workbookViewId="0">
      <pane xSplit="1" ySplit="8" topLeftCell="B43" activePane="bottomRight" state="frozen"/>
      <selection/>
      <selection pane="topRight"/>
      <selection pane="bottomLeft"/>
      <selection pane="bottomRight" activeCell="A48" sqref="$A48:$XFD48"/>
    </sheetView>
  </sheetViews>
  <sheetFormatPr defaultColWidth="9" defaultRowHeight="18"/>
  <cols>
    <col min="1" max="1" width="4.875" customWidth="1"/>
    <col min="2" max="2" width="12" customWidth="1"/>
    <col min="3" max="3" width="10.625" customWidth="1"/>
    <col min="4" max="6" width="8.25" customWidth="1"/>
    <col min="7" max="7" width="9.875" customWidth="1"/>
    <col min="10" max="15" width="7.75" customWidth="1"/>
  </cols>
  <sheetData>
    <row r="1" spans="1:3">
      <c r="A1" s="16" t="s">
        <v>0</v>
      </c>
      <c r="C1" t="s">
        <v>1</v>
      </c>
    </row>
    <row r="2" spans="1:3">
      <c r="A2" s="16" t="s">
        <v>2</v>
      </c>
      <c r="C2" t="s">
        <v>3</v>
      </c>
    </row>
    <row r="3" spans="1:3">
      <c r="A3" s="16" t="s">
        <v>4</v>
      </c>
      <c r="C3" s="17">
        <v>100000</v>
      </c>
    </row>
    <row r="4" spans="1:3">
      <c r="A4" s="16" t="s">
        <v>5</v>
      </c>
      <c r="C4" s="17" t="s">
        <v>6</v>
      </c>
    </row>
    <row r="5" ht="18.75" spans="1:15">
      <c r="A5" s="16" t="s">
        <v>7</v>
      </c>
      <c r="C5" s="17" t="s">
        <v>8</v>
      </c>
      <c r="O5" s="82" t="s">
        <v>28</v>
      </c>
    </row>
    <row r="6" ht="18.75" spans="1:15">
      <c r="A6" s="18" t="s">
        <v>9</v>
      </c>
      <c r="B6" s="18" t="s">
        <v>10</v>
      </c>
      <c r="C6" s="18" t="s">
        <v>10</v>
      </c>
      <c r="D6" s="19" t="s">
        <v>11</v>
      </c>
      <c r="E6" s="20"/>
      <c r="F6" s="21"/>
      <c r="G6" s="22" t="s">
        <v>12</v>
      </c>
      <c r="H6" s="23"/>
      <c r="I6" s="83"/>
      <c r="J6" s="84" t="s">
        <v>27</v>
      </c>
      <c r="K6" s="85"/>
      <c r="L6" s="86"/>
      <c r="M6" s="22" t="s">
        <v>14</v>
      </c>
      <c r="N6" s="23"/>
      <c r="O6" s="83"/>
    </row>
    <row r="7" ht="18.75" spans="1:15">
      <c r="A7" s="24"/>
      <c r="B7" s="24" t="s">
        <v>15</v>
      </c>
      <c r="C7" s="25" t="s">
        <v>16</v>
      </c>
      <c r="D7" s="26">
        <v>1.27</v>
      </c>
      <c r="E7" s="27">
        <v>1.5</v>
      </c>
      <c r="F7" s="28">
        <v>5</v>
      </c>
      <c r="G7" s="26">
        <v>1.27</v>
      </c>
      <c r="H7" s="27">
        <v>1.5</v>
      </c>
      <c r="I7" s="87">
        <v>5</v>
      </c>
      <c r="J7" s="26">
        <v>1.27</v>
      </c>
      <c r="K7" s="27">
        <v>1.5</v>
      </c>
      <c r="L7" s="87">
        <v>5</v>
      </c>
      <c r="M7" s="26">
        <v>1.27</v>
      </c>
      <c r="N7" s="27">
        <v>1.5</v>
      </c>
      <c r="O7" s="87">
        <v>5</v>
      </c>
    </row>
    <row r="8" ht="18.75" spans="1:15">
      <c r="A8" s="29" t="s">
        <v>17</v>
      </c>
      <c r="B8" s="30"/>
      <c r="C8" s="31"/>
      <c r="D8" s="32"/>
      <c r="E8" s="33"/>
      <c r="F8" s="34"/>
      <c r="G8" s="35">
        <f>C3</f>
        <v>100000</v>
      </c>
      <c r="H8" s="36">
        <f>C3</f>
        <v>100000</v>
      </c>
      <c r="I8" s="88">
        <f>C3</f>
        <v>100000</v>
      </c>
      <c r="J8" s="89" t="s">
        <v>27</v>
      </c>
      <c r="K8" s="90"/>
      <c r="L8" s="91"/>
      <c r="M8" s="89"/>
      <c r="N8" s="90"/>
      <c r="O8" s="91"/>
    </row>
    <row r="9" spans="1:18">
      <c r="A9" s="37">
        <v>1</v>
      </c>
      <c r="B9" s="38">
        <v>39286</v>
      </c>
      <c r="C9" s="39">
        <v>2</v>
      </c>
      <c r="D9" s="40">
        <v>1.27</v>
      </c>
      <c r="E9" s="41">
        <v>1.5</v>
      </c>
      <c r="F9" s="42">
        <v>5</v>
      </c>
      <c r="G9" s="43">
        <f t="shared" ref="G9:I9" si="0">IF(D9="","",G8+M9)</f>
        <v>106350</v>
      </c>
      <c r="H9" s="43">
        <f t="shared" si="0"/>
        <v>107500</v>
      </c>
      <c r="I9" s="43">
        <f t="shared" si="0"/>
        <v>125000</v>
      </c>
      <c r="J9" s="92">
        <f t="shared" ref="J9:J58" si="1">IF(G8="","",G8*0.05)</f>
        <v>5000</v>
      </c>
      <c r="K9" s="93">
        <f t="shared" ref="K9:K58" si="2">IF(H8="","",H8*0.05)</f>
        <v>5000</v>
      </c>
      <c r="L9" s="94">
        <f t="shared" ref="L9:L58" si="3">IF(I8="","",I8*0.05)</f>
        <v>5000</v>
      </c>
      <c r="M9" s="92">
        <f t="shared" ref="M9:O9" si="4">IF(D9="","",J9*D9)</f>
        <v>6350</v>
      </c>
      <c r="N9" s="93">
        <f t="shared" si="4"/>
        <v>7500</v>
      </c>
      <c r="O9" s="94">
        <f t="shared" si="4"/>
        <v>25000</v>
      </c>
      <c r="P9" s="95"/>
      <c r="Q9" s="95"/>
      <c r="R9" s="95"/>
    </row>
    <row r="10" spans="1:18">
      <c r="A10" s="37">
        <v>2</v>
      </c>
      <c r="B10" s="44">
        <v>39299</v>
      </c>
      <c r="C10" s="45">
        <v>2</v>
      </c>
      <c r="D10" s="46">
        <v>-1</v>
      </c>
      <c r="E10" s="47">
        <v>-1</v>
      </c>
      <c r="F10" s="48">
        <v>-1</v>
      </c>
      <c r="G10" s="43">
        <f t="shared" ref="G10:I10" si="5">IF(D10="","",G9+M10)</f>
        <v>101032.5</v>
      </c>
      <c r="H10" s="43">
        <f t="shared" si="5"/>
        <v>102125</v>
      </c>
      <c r="I10" s="43">
        <f t="shared" si="5"/>
        <v>118750</v>
      </c>
      <c r="J10" s="96">
        <f t="shared" si="1"/>
        <v>5317.5</v>
      </c>
      <c r="K10" s="97">
        <f t="shared" si="2"/>
        <v>5375</v>
      </c>
      <c r="L10" s="98">
        <f t="shared" si="3"/>
        <v>6250</v>
      </c>
      <c r="M10" s="96">
        <f t="shared" ref="M10:O10" si="6">IF(D10="","",J10*D10)</f>
        <v>-5317.5</v>
      </c>
      <c r="N10" s="97">
        <f t="shared" si="6"/>
        <v>-5375</v>
      </c>
      <c r="O10" s="98">
        <f t="shared" si="6"/>
        <v>-6250</v>
      </c>
      <c r="P10" s="95"/>
      <c r="Q10" s="95"/>
      <c r="R10" s="95"/>
    </row>
    <row r="11" spans="1:18">
      <c r="A11" s="37">
        <v>3</v>
      </c>
      <c r="B11" s="44">
        <v>39309</v>
      </c>
      <c r="C11" s="45">
        <v>2</v>
      </c>
      <c r="D11" s="46">
        <v>1.27</v>
      </c>
      <c r="E11" s="47">
        <v>1.5</v>
      </c>
      <c r="F11" s="49">
        <v>5</v>
      </c>
      <c r="G11" s="43">
        <f t="shared" ref="G11:I11" si="7">IF(D11="","",G10+M11)</f>
        <v>107448.06375</v>
      </c>
      <c r="H11" s="43">
        <f t="shared" si="7"/>
        <v>109784.375</v>
      </c>
      <c r="I11" s="43">
        <f t="shared" si="7"/>
        <v>148437.5</v>
      </c>
      <c r="J11" s="96">
        <f t="shared" si="1"/>
        <v>5051.625</v>
      </c>
      <c r="K11" s="97">
        <f t="shared" si="2"/>
        <v>5106.25</v>
      </c>
      <c r="L11" s="98">
        <f t="shared" si="3"/>
        <v>5937.5</v>
      </c>
      <c r="M11" s="96">
        <f t="shared" ref="M11:O11" si="8">IF(D11="","",J11*D11)</f>
        <v>6415.56375</v>
      </c>
      <c r="N11" s="97">
        <f t="shared" si="8"/>
        <v>7659.375</v>
      </c>
      <c r="O11" s="98">
        <f t="shared" si="8"/>
        <v>29687.5</v>
      </c>
      <c r="P11" s="95"/>
      <c r="Q11" s="95"/>
      <c r="R11" s="95"/>
    </row>
    <row r="12" spans="1:18">
      <c r="A12" s="37">
        <v>4</v>
      </c>
      <c r="B12" s="50">
        <v>39393</v>
      </c>
      <c r="C12" s="51">
        <v>2</v>
      </c>
      <c r="D12" s="52">
        <v>1.27</v>
      </c>
      <c r="E12" s="53">
        <v>1.5</v>
      </c>
      <c r="F12" s="54">
        <v>5</v>
      </c>
      <c r="G12" s="43">
        <f t="shared" ref="G12:I12" si="9">IF(D12="","",G11+M12)</f>
        <v>114271.015798125</v>
      </c>
      <c r="H12" s="43">
        <f t="shared" si="9"/>
        <v>118018.203125</v>
      </c>
      <c r="I12" s="43">
        <f t="shared" si="9"/>
        <v>185546.875</v>
      </c>
      <c r="J12" s="96">
        <f t="shared" si="1"/>
        <v>5372.4031875</v>
      </c>
      <c r="K12" s="97">
        <f t="shared" si="2"/>
        <v>5489.21875</v>
      </c>
      <c r="L12" s="98">
        <f t="shared" si="3"/>
        <v>7421.875</v>
      </c>
      <c r="M12" s="96">
        <f t="shared" ref="M12:O12" si="10">IF(D12="","",J12*D12)</f>
        <v>6822.952048125</v>
      </c>
      <c r="N12" s="97">
        <f t="shared" si="10"/>
        <v>8233.828125</v>
      </c>
      <c r="O12" s="98">
        <f t="shared" si="10"/>
        <v>37109.375</v>
      </c>
      <c r="P12" s="95"/>
      <c r="Q12" s="95"/>
      <c r="R12" s="95"/>
    </row>
    <row r="13" spans="1:18">
      <c r="A13" s="37">
        <v>5</v>
      </c>
      <c r="B13" s="50">
        <v>39408</v>
      </c>
      <c r="C13" s="51">
        <v>2</v>
      </c>
      <c r="D13" s="52">
        <v>-1</v>
      </c>
      <c r="E13" s="53">
        <v>-1</v>
      </c>
      <c r="F13" s="55">
        <v>-1</v>
      </c>
      <c r="G13" s="43">
        <f t="shared" ref="G13:I13" si="11">IF(D13="","",G12+M13)</f>
        <v>108557.465008219</v>
      </c>
      <c r="H13" s="43">
        <f t="shared" si="11"/>
        <v>112117.29296875</v>
      </c>
      <c r="I13" s="43">
        <f t="shared" si="11"/>
        <v>176269.53125</v>
      </c>
      <c r="J13" s="96">
        <f t="shared" si="1"/>
        <v>5713.55078990625</v>
      </c>
      <c r="K13" s="97">
        <f t="shared" si="2"/>
        <v>5900.91015625</v>
      </c>
      <c r="L13" s="98">
        <f t="shared" si="3"/>
        <v>9277.34375</v>
      </c>
      <c r="M13" s="96">
        <f t="shared" ref="M13:O13" si="12">IF(D13="","",J13*D13)</f>
        <v>-5713.55078990625</v>
      </c>
      <c r="N13" s="97">
        <f t="shared" si="12"/>
        <v>-5900.91015625</v>
      </c>
      <c r="O13" s="98">
        <f t="shared" si="12"/>
        <v>-9277.34375</v>
      </c>
      <c r="P13" s="95"/>
      <c r="Q13" s="95"/>
      <c r="R13" s="95"/>
    </row>
    <row r="14" spans="1:18">
      <c r="A14" s="37">
        <v>6</v>
      </c>
      <c r="B14" s="50">
        <v>39430</v>
      </c>
      <c r="C14" s="51">
        <v>1</v>
      </c>
      <c r="D14" s="52">
        <v>-1</v>
      </c>
      <c r="E14" s="53">
        <v>-1</v>
      </c>
      <c r="F14" s="55">
        <v>-1</v>
      </c>
      <c r="G14" s="43">
        <f t="shared" ref="G14:I14" si="13">IF(D14="","",G13+M14)</f>
        <v>103129.591757808</v>
      </c>
      <c r="H14" s="43">
        <f t="shared" si="13"/>
        <v>106511.428320312</v>
      </c>
      <c r="I14" s="43">
        <f t="shared" si="13"/>
        <v>167456.0546875</v>
      </c>
      <c r="J14" s="96">
        <f t="shared" si="1"/>
        <v>5427.87325041094</v>
      </c>
      <c r="K14" s="97">
        <f t="shared" si="2"/>
        <v>5605.8646484375</v>
      </c>
      <c r="L14" s="98">
        <f t="shared" si="3"/>
        <v>8813.4765625</v>
      </c>
      <c r="M14" s="96">
        <f t="shared" ref="M14:O14" si="14">IF(D14="","",J14*D14)</f>
        <v>-5427.87325041094</v>
      </c>
      <c r="N14" s="97">
        <f t="shared" si="14"/>
        <v>-5605.8646484375</v>
      </c>
      <c r="O14" s="98">
        <f t="shared" si="14"/>
        <v>-8813.4765625</v>
      </c>
      <c r="P14" s="95"/>
      <c r="Q14" s="95"/>
      <c r="R14" s="95"/>
    </row>
    <row r="15" spans="1:18">
      <c r="A15" s="37">
        <v>7</v>
      </c>
      <c r="B15" s="50">
        <v>39478</v>
      </c>
      <c r="C15" s="56">
        <v>2</v>
      </c>
      <c r="D15" s="52">
        <v>-1</v>
      </c>
      <c r="E15" s="53">
        <v>-1</v>
      </c>
      <c r="F15" s="55">
        <v>-1</v>
      </c>
      <c r="G15" s="43">
        <f t="shared" ref="G15:I15" si="15">IF(D15="","",G14+M15)</f>
        <v>97973.1121699174</v>
      </c>
      <c r="H15" s="43">
        <f t="shared" si="15"/>
        <v>101185.856904297</v>
      </c>
      <c r="I15" s="43">
        <f t="shared" si="15"/>
        <v>159083.251953125</v>
      </c>
      <c r="J15" s="96">
        <f t="shared" si="1"/>
        <v>5156.47958789039</v>
      </c>
      <c r="K15" s="97">
        <f t="shared" si="2"/>
        <v>5325.57141601562</v>
      </c>
      <c r="L15" s="98">
        <f t="shared" si="3"/>
        <v>8372.802734375</v>
      </c>
      <c r="M15" s="96">
        <f t="shared" ref="M15:O15" si="16">IF(D15="","",J15*D15)</f>
        <v>-5156.47958789039</v>
      </c>
      <c r="N15" s="97">
        <f t="shared" si="16"/>
        <v>-5325.57141601562</v>
      </c>
      <c r="O15" s="98">
        <f t="shared" si="16"/>
        <v>-8372.802734375</v>
      </c>
      <c r="P15" s="95" t="s">
        <v>18</v>
      </c>
      <c r="Q15" s="95"/>
      <c r="R15" s="95"/>
    </row>
    <row r="16" spans="1:18">
      <c r="A16" s="37">
        <v>8</v>
      </c>
      <c r="B16" s="50">
        <v>39520</v>
      </c>
      <c r="C16" s="51">
        <v>2</v>
      </c>
      <c r="D16" s="52">
        <v>1.27</v>
      </c>
      <c r="E16" s="53">
        <v>1.5</v>
      </c>
      <c r="F16" s="57">
        <v>-1</v>
      </c>
      <c r="G16" s="43">
        <f t="shared" ref="G16:I16" si="17">IF(D16="","",G15+M16)</f>
        <v>104194.404792707</v>
      </c>
      <c r="H16" s="43">
        <f t="shared" si="17"/>
        <v>108774.796172119</v>
      </c>
      <c r="I16" s="43">
        <f t="shared" si="17"/>
        <v>151129.089355469</v>
      </c>
      <c r="J16" s="96">
        <f t="shared" si="1"/>
        <v>4898.65560849587</v>
      </c>
      <c r="K16" s="97">
        <f t="shared" si="2"/>
        <v>5059.29284521484</v>
      </c>
      <c r="L16" s="98">
        <f t="shared" si="3"/>
        <v>7954.16259765625</v>
      </c>
      <c r="M16" s="96">
        <f t="shared" ref="M16:O16" si="18">IF(D16="","",J16*D16)</f>
        <v>6221.29262278976</v>
      </c>
      <c r="N16" s="97">
        <f t="shared" si="18"/>
        <v>7588.93926782227</v>
      </c>
      <c r="O16" s="98">
        <f t="shared" si="18"/>
        <v>-7954.16259765625</v>
      </c>
      <c r="P16" s="95"/>
      <c r="Q16" s="95"/>
      <c r="R16" s="95"/>
    </row>
    <row r="17" spans="1:18">
      <c r="A17" s="37">
        <v>9</v>
      </c>
      <c r="B17" s="50">
        <v>39554</v>
      </c>
      <c r="C17" s="56">
        <v>1</v>
      </c>
      <c r="D17" s="52">
        <v>1.27</v>
      </c>
      <c r="E17" s="53">
        <v>1.5</v>
      </c>
      <c r="F17" s="54">
        <v>5</v>
      </c>
      <c r="G17" s="43">
        <f t="shared" ref="G17:I17" si="19">IF(D17="","",G16+M17)</f>
        <v>110810.749497044</v>
      </c>
      <c r="H17" s="43">
        <f t="shared" si="19"/>
        <v>116932.905885028</v>
      </c>
      <c r="I17" s="43">
        <f t="shared" si="19"/>
        <v>188911.361694336</v>
      </c>
      <c r="J17" s="96">
        <f t="shared" si="1"/>
        <v>5209.72023963536</v>
      </c>
      <c r="K17" s="97">
        <f t="shared" si="2"/>
        <v>5438.73980860596</v>
      </c>
      <c r="L17" s="98">
        <f t="shared" si="3"/>
        <v>7556.45446777344</v>
      </c>
      <c r="M17" s="96">
        <f t="shared" ref="M17:O17" si="20">IF(D17="","",J17*D17)</f>
        <v>6616.34470433691</v>
      </c>
      <c r="N17" s="97">
        <f t="shared" si="20"/>
        <v>8158.10971290894</v>
      </c>
      <c r="O17" s="98">
        <f t="shared" si="20"/>
        <v>37782.2723388672</v>
      </c>
      <c r="P17" s="95" t="s">
        <v>18</v>
      </c>
      <c r="Q17" s="95"/>
      <c r="R17" s="95"/>
    </row>
    <row r="18" spans="1:18">
      <c r="A18" s="37">
        <v>10</v>
      </c>
      <c r="B18" s="50">
        <v>39659</v>
      </c>
      <c r="C18" s="51">
        <v>1</v>
      </c>
      <c r="D18" s="52">
        <v>1.27</v>
      </c>
      <c r="E18" s="53">
        <v>1.5</v>
      </c>
      <c r="F18" s="57">
        <v>-1</v>
      </c>
      <c r="G18" s="43">
        <f t="shared" ref="G18:I18" si="21">IF(D18="","",G17+M18)</f>
        <v>117847.232090106</v>
      </c>
      <c r="H18" s="43">
        <f t="shared" si="21"/>
        <v>125702.873826405</v>
      </c>
      <c r="I18" s="43">
        <f t="shared" si="21"/>
        <v>179465.793609619</v>
      </c>
      <c r="J18" s="96">
        <f t="shared" si="1"/>
        <v>5540.5374748522</v>
      </c>
      <c r="K18" s="97">
        <f t="shared" si="2"/>
        <v>5846.6452942514</v>
      </c>
      <c r="L18" s="98">
        <f t="shared" si="3"/>
        <v>9445.5680847168</v>
      </c>
      <c r="M18" s="96">
        <f t="shared" ref="M18:O18" si="22">IF(D18="","",J18*D18)</f>
        <v>7036.4825930623</v>
      </c>
      <c r="N18" s="97">
        <f t="shared" si="22"/>
        <v>8769.96794137711</v>
      </c>
      <c r="O18" s="98">
        <f t="shared" si="22"/>
        <v>-9445.5680847168</v>
      </c>
      <c r="P18" s="95"/>
      <c r="Q18" s="95"/>
      <c r="R18" s="95"/>
    </row>
    <row r="19" spans="1:18">
      <c r="A19" s="37">
        <v>11</v>
      </c>
      <c r="B19" s="50">
        <v>39665</v>
      </c>
      <c r="C19" s="51">
        <v>1</v>
      </c>
      <c r="D19" s="52">
        <v>1.27</v>
      </c>
      <c r="E19" s="53">
        <v>1.5</v>
      </c>
      <c r="F19" s="57">
        <v>-1</v>
      </c>
      <c r="G19" s="43">
        <f t="shared" ref="G19:I19" si="23">IF(D19="","",G18+M19)</f>
        <v>125330.531327828</v>
      </c>
      <c r="H19" s="43">
        <f t="shared" si="23"/>
        <v>135130.589363386</v>
      </c>
      <c r="I19" s="43">
        <f t="shared" si="23"/>
        <v>170492.503929138</v>
      </c>
      <c r="J19" s="96">
        <f t="shared" si="1"/>
        <v>5892.36160450532</v>
      </c>
      <c r="K19" s="97">
        <f t="shared" si="2"/>
        <v>6285.14369132026</v>
      </c>
      <c r="L19" s="98">
        <f t="shared" si="3"/>
        <v>8973.28968048096</v>
      </c>
      <c r="M19" s="96">
        <f t="shared" ref="M19:O19" si="24">IF(D19="","",J19*D19)</f>
        <v>7483.29923772176</v>
      </c>
      <c r="N19" s="97">
        <f t="shared" si="24"/>
        <v>9427.71553698039</v>
      </c>
      <c r="O19" s="98">
        <f t="shared" si="24"/>
        <v>-8973.28968048096</v>
      </c>
      <c r="P19" s="95"/>
      <c r="Q19" s="95"/>
      <c r="R19" s="95"/>
    </row>
    <row r="20" spans="1:18">
      <c r="A20" s="37">
        <v>12</v>
      </c>
      <c r="B20" s="50">
        <v>39675</v>
      </c>
      <c r="C20" s="56">
        <v>1</v>
      </c>
      <c r="D20" s="52">
        <v>-1</v>
      </c>
      <c r="E20" s="53">
        <v>-1</v>
      </c>
      <c r="F20" s="55">
        <v>-1</v>
      </c>
      <c r="G20" s="43">
        <f t="shared" ref="G20:I20" si="25">IF(D20="","",G19+M20)</f>
        <v>119064.004761437</v>
      </c>
      <c r="H20" s="43">
        <f t="shared" si="25"/>
        <v>128374.059895216</v>
      </c>
      <c r="I20" s="43">
        <f t="shared" si="25"/>
        <v>161967.878732681</v>
      </c>
      <c r="J20" s="96">
        <f t="shared" si="1"/>
        <v>6266.52656639141</v>
      </c>
      <c r="K20" s="97">
        <f t="shared" si="2"/>
        <v>6756.52946816928</v>
      </c>
      <c r="L20" s="98">
        <f t="shared" si="3"/>
        <v>8524.62519645691</v>
      </c>
      <c r="M20" s="96">
        <f t="shared" ref="M20:O20" si="26">IF(D20="","",J20*D20)</f>
        <v>-6266.52656639141</v>
      </c>
      <c r="N20" s="97">
        <f t="shared" si="26"/>
        <v>-6756.52946816928</v>
      </c>
      <c r="O20" s="98">
        <f t="shared" si="26"/>
        <v>-8524.62519645691</v>
      </c>
      <c r="P20" s="95" t="s">
        <v>18</v>
      </c>
      <c r="Q20" s="95"/>
      <c r="R20" s="95"/>
    </row>
    <row r="21" spans="1:18">
      <c r="A21" s="37">
        <v>13</v>
      </c>
      <c r="B21" s="50">
        <v>39691</v>
      </c>
      <c r="C21" s="56">
        <v>2</v>
      </c>
      <c r="D21" s="52">
        <v>1.27</v>
      </c>
      <c r="E21" s="53">
        <v>1.5</v>
      </c>
      <c r="F21" s="54">
        <v>5</v>
      </c>
      <c r="G21" s="43">
        <f t="shared" ref="G21:I21" si="27">IF(D21="","",G20+M21)</f>
        <v>126624.569063788</v>
      </c>
      <c r="H21" s="43">
        <f t="shared" si="27"/>
        <v>138002.114387358</v>
      </c>
      <c r="I21" s="43">
        <f t="shared" si="27"/>
        <v>202459.848415852</v>
      </c>
      <c r="J21" s="96">
        <f t="shared" si="1"/>
        <v>5953.20023807184</v>
      </c>
      <c r="K21" s="97">
        <f t="shared" si="2"/>
        <v>6418.70299476082</v>
      </c>
      <c r="L21" s="98">
        <f t="shared" si="3"/>
        <v>8098.39393663406</v>
      </c>
      <c r="M21" s="96">
        <f t="shared" ref="M21:O21" si="28">IF(D21="","",J21*D21)</f>
        <v>7560.56430235123</v>
      </c>
      <c r="N21" s="97">
        <f t="shared" si="28"/>
        <v>9628.05449214122</v>
      </c>
      <c r="O21" s="98">
        <f t="shared" si="28"/>
        <v>40491.9696831703</v>
      </c>
      <c r="P21" s="95" t="s">
        <v>18</v>
      </c>
      <c r="Q21" s="95"/>
      <c r="R21" s="95"/>
    </row>
    <row r="22" spans="1:18">
      <c r="A22" s="37">
        <v>14</v>
      </c>
      <c r="B22" s="50">
        <v>39721</v>
      </c>
      <c r="C22" s="56">
        <v>2</v>
      </c>
      <c r="D22" s="52">
        <v>1.27</v>
      </c>
      <c r="E22" s="53">
        <v>1.5</v>
      </c>
      <c r="F22" s="54">
        <v>5</v>
      </c>
      <c r="G22" s="43">
        <f t="shared" ref="G22:I22" si="29">IF(D22="","",G21+M22)</f>
        <v>134665.229199339</v>
      </c>
      <c r="H22" s="43">
        <f t="shared" si="29"/>
        <v>148352.272966409</v>
      </c>
      <c r="I22" s="43">
        <f t="shared" si="29"/>
        <v>253074.810519814</v>
      </c>
      <c r="J22" s="96">
        <f t="shared" si="1"/>
        <v>6331.2284531894</v>
      </c>
      <c r="K22" s="97">
        <f t="shared" si="2"/>
        <v>6900.10571936788</v>
      </c>
      <c r="L22" s="98">
        <f t="shared" si="3"/>
        <v>10122.9924207926</v>
      </c>
      <c r="M22" s="96">
        <f t="shared" ref="M22:O22" si="30">IF(D22="","",J22*D22)</f>
        <v>8040.66013555054</v>
      </c>
      <c r="N22" s="97">
        <f t="shared" si="30"/>
        <v>10350.1585790518</v>
      </c>
      <c r="O22" s="98">
        <f t="shared" si="30"/>
        <v>50614.9621039629</v>
      </c>
      <c r="P22" s="95" t="s">
        <v>18</v>
      </c>
      <c r="Q22" s="95"/>
      <c r="R22" s="95"/>
    </row>
    <row r="23" spans="1:18">
      <c r="A23" s="37">
        <v>15</v>
      </c>
      <c r="B23" s="50">
        <v>39737</v>
      </c>
      <c r="C23" s="51">
        <v>2</v>
      </c>
      <c r="D23" s="52">
        <v>-1</v>
      </c>
      <c r="E23" s="53">
        <v>-1</v>
      </c>
      <c r="F23" s="55">
        <v>-1</v>
      </c>
      <c r="G23" s="43">
        <f t="shared" ref="G23:I23" si="31">IF(D23="","",G22+M23)</f>
        <v>127931.967739372</v>
      </c>
      <c r="H23" s="43">
        <f t="shared" si="31"/>
        <v>140934.659318089</v>
      </c>
      <c r="I23" s="43">
        <f t="shared" si="31"/>
        <v>240421.069993824</v>
      </c>
      <c r="J23" s="96">
        <f t="shared" si="1"/>
        <v>6733.26145996693</v>
      </c>
      <c r="K23" s="97">
        <f t="shared" si="2"/>
        <v>7417.61364832047</v>
      </c>
      <c r="L23" s="98">
        <f t="shared" si="3"/>
        <v>12653.7405259907</v>
      </c>
      <c r="M23" s="96">
        <f t="shared" ref="M23:O23" si="32">IF(D23="","",J23*D23)</f>
        <v>-6733.26145996693</v>
      </c>
      <c r="N23" s="97">
        <f t="shared" si="32"/>
        <v>-7417.61364832047</v>
      </c>
      <c r="O23" s="98">
        <f t="shared" si="32"/>
        <v>-12653.7405259907</v>
      </c>
      <c r="P23" s="95"/>
      <c r="Q23" s="95"/>
      <c r="R23" s="95"/>
    </row>
    <row r="24" spans="1:18">
      <c r="A24" s="37">
        <v>16</v>
      </c>
      <c r="B24" s="50">
        <v>39743</v>
      </c>
      <c r="C24" s="51">
        <v>2</v>
      </c>
      <c r="D24" s="52">
        <v>1.27</v>
      </c>
      <c r="E24" s="53">
        <v>1.5</v>
      </c>
      <c r="F24" s="54">
        <v>5</v>
      </c>
      <c r="G24" s="43">
        <f t="shared" ref="G24:I24" si="33">IF(D24="","",G23+M24)</f>
        <v>136055.647690822</v>
      </c>
      <c r="H24" s="43">
        <f t="shared" si="33"/>
        <v>151504.758766946</v>
      </c>
      <c r="I24" s="43">
        <f t="shared" si="33"/>
        <v>300526.33749228</v>
      </c>
      <c r="J24" s="96">
        <f t="shared" si="1"/>
        <v>6396.59838696858</v>
      </c>
      <c r="K24" s="97">
        <f t="shared" si="2"/>
        <v>7046.73296590444</v>
      </c>
      <c r="L24" s="98">
        <f t="shared" si="3"/>
        <v>12021.0534996912</v>
      </c>
      <c r="M24" s="96">
        <f t="shared" ref="M24:O24" si="34">IF(D24="","",J24*D24)</f>
        <v>8123.6799514501</v>
      </c>
      <c r="N24" s="97">
        <f t="shared" si="34"/>
        <v>10570.0994488567</v>
      </c>
      <c r="O24" s="98">
        <f t="shared" si="34"/>
        <v>60105.2674984559</v>
      </c>
      <c r="P24" s="95"/>
      <c r="Q24" s="95"/>
      <c r="R24" s="95"/>
    </row>
    <row r="25" spans="1:18">
      <c r="A25" s="37">
        <v>17</v>
      </c>
      <c r="B25" s="44">
        <v>39772</v>
      </c>
      <c r="C25" s="45">
        <v>2</v>
      </c>
      <c r="D25" s="46">
        <v>1.27</v>
      </c>
      <c r="E25" s="47">
        <v>1.5</v>
      </c>
      <c r="F25" s="58">
        <v>-1</v>
      </c>
      <c r="G25" s="43">
        <f t="shared" ref="G25:I25" si="35">IF(D25="","",G24+M25)</f>
        <v>144695.181319189</v>
      </c>
      <c r="H25" s="43">
        <f t="shared" si="35"/>
        <v>162867.615674466</v>
      </c>
      <c r="I25" s="43">
        <f t="shared" si="35"/>
        <v>285500.020617666</v>
      </c>
      <c r="J25" s="96">
        <f t="shared" si="1"/>
        <v>6802.78238454109</v>
      </c>
      <c r="K25" s="97">
        <f t="shared" si="2"/>
        <v>7575.23793834728</v>
      </c>
      <c r="L25" s="98">
        <f t="shared" si="3"/>
        <v>15026.316874614</v>
      </c>
      <c r="M25" s="96">
        <f t="shared" ref="M25:O25" si="36">IF(D25="","",J25*D25)</f>
        <v>8639.53362836718</v>
      </c>
      <c r="N25" s="97">
        <f t="shared" si="36"/>
        <v>11362.8569075209</v>
      </c>
      <c r="O25" s="98">
        <f t="shared" si="36"/>
        <v>-15026.316874614</v>
      </c>
      <c r="P25" s="95"/>
      <c r="Q25" s="95"/>
      <c r="R25" s="95"/>
    </row>
    <row r="26" spans="1:18">
      <c r="A26" s="37">
        <v>18</v>
      </c>
      <c r="B26" s="44">
        <v>39784</v>
      </c>
      <c r="C26" s="45">
        <v>2</v>
      </c>
      <c r="D26" s="46">
        <v>1.27</v>
      </c>
      <c r="E26" s="47">
        <v>1.5</v>
      </c>
      <c r="F26" s="58">
        <v>-1</v>
      </c>
      <c r="G26" s="43">
        <f t="shared" ref="G26:I26" si="37">IF(D26="","",G25+M26)</f>
        <v>153883.325332957</v>
      </c>
      <c r="H26" s="43">
        <f t="shared" si="37"/>
        <v>175082.686850051</v>
      </c>
      <c r="I26" s="43">
        <f t="shared" si="37"/>
        <v>271225.019586782</v>
      </c>
      <c r="J26" s="96">
        <f t="shared" si="1"/>
        <v>7234.75906595944</v>
      </c>
      <c r="K26" s="97">
        <f t="shared" si="2"/>
        <v>8143.38078372332</v>
      </c>
      <c r="L26" s="98">
        <f t="shared" si="3"/>
        <v>14275.0010308833</v>
      </c>
      <c r="M26" s="96">
        <f t="shared" ref="M26:O26" si="38">IF(D26="","",J26*D26)</f>
        <v>9188.14401376849</v>
      </c>
      <c r="N26" s="97">
        <f t="shared" si="38"/>
        <v>12215.071175585</v>
      </c>
      <c r="O26" s="98">
        <f t="shared" si="38"/>
        <v>-14275.0010308833</v>
      </c>
      <c r="P26" s="95"/>
      <c r="Q26" s="95"/>
      <c r="R26" s="95"/>
    </row>
    <row r="27" spans="1:18">
      <c r="A27" s="37">
        <v>19</v>
      </c>
      <c r="B27" s="44">
        <v>39857</v>
      </c>
      <c r="C27" s="59">
        <v>1</v>
      </c>
      <c r="D27" s="46">
        <v>1.27</v>
      </c>
      <c r="E27" s="47">
        <v>1.5</v>
      </c>
      <c r="F27" s="49">
        <v>5</v>
      </c>
      <c r="G27" s="43">
        <f t="shared" ref="G27:I27" si="39">IF(D27="","",G26+M27)</f>
        <v>163654.9164916</v>
      </c>
      <c r="H27" s="43">
        <f t="shared" si="39"/>
        <v>188213.888363805</v>
      </c>
      <c r="I27" s="43">
        <f t="shared" si="39"/>
        <v>339031.274483478</v>
      </c>
      <c r="J27" s="96">
        <f t="shared" si="1"/>
        <v>7694.16626664787</v>
      </c>
      <c r="K27" s="97">
        <f t="shared" si="2"/>
        <v>8754.13434250257</v>
      </c>
      <c r="L27" s="98">
        <f t="shared" si="3"/>
        <v>13561.2509793391</v>
      </c>
      <c r="M27" s="96">
        <f t="shared" ref="M27:O27" si="40">IF(D27="","",J27*D27)</f>
        <v>9771.59115864279</v>
      </c>
      <c r="N27" s="97">
        <f t="shared" si="40"/>
        <v>13131.2015137539</v>
      </c>
      <c r="O27" s="98">
        <f t="shared" si="40"/>
        <v>67806.2548966956</v>
      </c>
      <c r="P27" s="95" t="s">
        <v>18</v>
      </c>
      <c r="Q27" s="95"/>
      <c r="R27" s="95"/>
    </row>
    <row r="28" spans="1:18">
      <c r="A28" s="37">
        <v>20</v>
      </c>
      <c r="B28" s="44">
        <v>40002</v>
      </c>
      <c r="C28" s="45">
        <v>2</v>
      </c>
      <c r="D28" s="46">
        <v>1.27</v>
      </c>
      <c r="E28" s="47">
        <v>1.5</v>
      </c>
      <c r="F28" s="48">
        <v>-1</v>
      </c>
      <c r="G28" s="43">
        <f t="shared" ref="G28:I28" si="41">IF(D28="","",G27+M28)</f>
        <v>174047.003688817</v>
      </c>
      <c r="H28" s="43">
        <f t="shared" si="41"/>
        <v>202329.929991091</v>
      </c>
      <c r="I28" s="43">
        <f t="shared" si="41"/>
        <v>322079.710759304</v>
      </c>
      <c r="J28" s="96">
        <f t="shared" si="1"/>
        <v>8182.74582458001</v>
      </c>
      <c r="K28" s="97">
        <f t="shared" si="2"/>
        <v>9410.69441819026</v>
      </c>
      <c r="L28" s="98">
        <f t="shared" si="3"/>
        <v>16951.5637241739</v>
      </c>
      <c r="M28" s="96">
        <f t="shared" ref="M28:O28" si="42">IF(D28="","",J28*D28)</f>
        <v>10392.0871972166</v>
      </c>
      <c r="N28" s="97">
        <f t="shared" si="42"/>
        <v>14116.0416272854</v>
      </c>
      <c r="O28" s="98">
        <f t="shared" si="42"/>
        <v>-16951.5637241739</v>
      </c>
      <c r="P28" s="95"/>
      <c r="Q28" s="95"/>
      <c r="R28" s="95"/>
    </row>
    <row r="29" spans="1:18">
      <c r="A29" s="37">
        <v>21</v>
      </c>
      <c r="B29" s="44">
        <v>40032</v>
      </c>
      <c r="C29" s="45">
        <v>1</v>
      </c>
      <c r="D29" s="46">
        <v>1.27</v>
      </c>
      <c r="E29" s="47">
        <v>1.5</v>
      </c>
      <c r="F29" s="60">
        <v>-1</v>
      </c>
      <c r="G29" s="43">
        <f t="shared" ref="G29:I29" si="43">IF(D29="","",G28+M29)</f>
        <v>185098.988423057</v>
      </c>
      <c r="H29" s="43">
        <f t="shared" si="43"/>
        <v>217504.674740422</v>
      </c>
      <c r="I29" s="43">
        <f t="shared" si="43"/>
        <v>305975.725221339</v>
      </c>
      <c r="J29" s="96">
        <f t="shared" si="1"/>
        <v>8702.35018444084</v>
      </c>
      <c r="K29" s="97">
        <f t="shared" si="2"/>
        <v>10116.4964995545</v>
      </c>
      <c r="L29" s="98">
        <f t="shared" si="3"/>
        <v>16103.9855379652</v>
      </c>
      <c r="M29" s="96">
        <f t="shared" ref="M29:O29" si="44">IF(D29="","",J29*D29)</f>
        <v>11051.9847342399</v>
      </c>
      <c r="N29" s="97">
        <f t="shared" si="44"/>
        <v>15174.7447493318</v>
      </c>
      <c r="O29" s="98">
        <f t="shared" si="44"/>
        <v>-16103.9855379652</v>
      </c>
      <c r="P29" s="95"/>
      <c r="Q29" s="95"/>
      <c r="R29" s="95"/>
    </row>
    <row r="30" spans="1:18">
      <c r="A30" s="37">
        <v>22</v>
      </c>
      <c r="B30" s="44">
        <v>40046</v>
      </c>
      <c r="C30" s="45">
        <v>2</v>
      </c>
      <c r="D30" s="46">
        <v>1.27</v>
      </c>
      <c r="E30" s="47">
        <v>1.5</v>
      </c>
      <c r="F30" s="49">
        <v>5</v>
      </c>
      <c r="G30" s="43">
        <f t="shared" ref="G30:I30" si="45">IF(D30="","",G29+M30)</f>
        <v>196852.774187921</v>
      </c>
      <c r="H30" s="43">
        <f t="shared" si="45"/>
        <v>233817.525345954</v>
      </c>
      <c r="I30" s="43">
        <f t="shared" si="45"/>
        <v>382469.656526674</v>
      </c>
      <c r="J30" s="96">
        <f t="shared" si="1"/>
        <v>9254.94942115283</v>
      </c>
      <c r="K30" s="97">
        <f t="shared" si="2"/>
        <v>10875.2337370211</v>
      </c>
      <c r="L30" s="98">
        <f t="shared" si="3"/>
        <v>15298.7862610669</v>
      </c>
      <c r="M30" s="96">
        <f t="shared" ref="M30:O30" si="46">IF(D30="","",J30*D30)</f>
        <v>11753.7857648641</v>
      </c>
      <c r="N30" s="97">
        <f t="shared" si="46"/>
        <v>16312.8506055317</v>
      </c>
      <c r="O30" s="98">
        <f t="shared" si="46"/>
        <v>76493.9313053347</v>
      </c>
      <c r="P30" s="95"/>
      <c r="Q30" s="95"/>
      <c r="R30" s="95"/>
    </row>
    <row r="31" spans="1:18">
      <c r="A31" s="37">
        <v>23</v>
      </c>
      <c r="B31" s="44">
        <v>40052</v>
      </c>
      <c r="C31" s="45">
        <v>2</v>
      </c>
      <c r="D31" s="46">
        <v>1.27</v>
      </c>
      <c r="E31" s="47">
        <v>1.5</v>
      </c>
      <c r="F31" s="49">
        <v>5</v>
      </c>
      <c r="G31" s="43">
        <f t="shared" ref="G31:I31" si="47">IF(D31="","",G30+M31)</f>
        <v>209352.925348854</v>
      </c>
      <c r="H31" s="43">
        <f t="shared" si="47"/>
        <v>251353.839746901</v>
      </c>
      <c r="I31" s="43">
        <f t="shared" si="47"/>
        <v>478087.070658342</v>
      </c>
      <c r="J31" s="96">
        <f t="shared" si="1"/>
        <v>9842.63870939604</v>
      </c>
      <c r="K31" s="97">
        <f t="shared" si="2"/>
        <v>11690.8762672977</v>
      </c>
      <c r="L31" s="98">
        <f t="shared" si="3"/>
        <v>19123.4828263337</v>
      </c>
      <c r="M31" s="96">
        <f t="shared" ref="M31:O31" si="48">IF(D31="","",J31*D31)</f>
        <v>12500.151160933</v>
      </c>
      <c r="N31" s="97">
        <f t="shared" si="48"/>
        <v>17536.3144009466</v>
      </c>
      <c r="O31" s="98">
        <f t="shared" si="48"/>
        <v>95617.4141316684</v>
      </c>
      <c r="P31" s="95"/>
      <c r="Q31" s="95"/>
      <c r="R31" s="95"/>
    </row>
    <row r="32" spans="1:18">
      <c r="A32" s="37">
        <v>24</v>
      </c>
      <c r="B32" s="44">
        <v>40056</v>
      </c>
      <c r="C32" s="45">
        <v>2</v>
      </c>
      <c r="D32" s="46">
        <v>1.27</v>
      </c>
      <c r="E32" s="47">
        <v>1.5</v>
      </c>
      <c r="F32" s="49">
        <v>5</v>
      </c>
      <c r="G32" s="43">
        <f t="shared" ref="G32:I32" si="49">IF(D32="","",G31+M32)</f>
        <v>222646.836108506</v>
      </c>
      <c r="H32" s="43">
        <f t="shared" si="49"/>
        <v>270205.377727918</v>
      </c>
      <c r="I32" s="43">
        <f t="shared" si="49"/>
        <v>597608.838322928</v>
      </c>
      <c r="J32" s="96">
        <f t="shared" si="1"/>
        <v>10467.6462674427</v>
      </c>
      <c r="K32" s="97">
        <f t="shared" si="2"/>
        <v>12567.691987345</v>
      </c>
      <c r="L32" s="98">
        <f t="shared" si="3"/>
        <v>23904.3535329171</v>
      </c>
      <c r="M32" s="96">
        <f t="shared" ref="M32:O32" si="50">IF(D32="","",J32*D32)</f>
        <v>13293.9107596522</v>
      </c>
      <c r="N32" s="97">
        <f t="shared" si="50"/>
        <v>18851.5379810176</v>
      </c>
      <c r="O32" s="98">
        <f t="shared" si="50"/>
        <v>119521.767664586</v>
      </c>
      <c r="P32" s="95"/>
      <c r="Q32" s="95"/>
      <c r="R32" s="95"/>
    </row>
    <row r="33" spans="1:18">
      <c r="A33" s="37">
        <v>25</v>
      </c>
      <c r="B33" s="44">
        <v>40065</v>
      </c>
      <c r="C33" s="45">
        <v>2</v>
      </c>
      <c r="D33" s="46">
        <v>1.27</v>
      </c>
      <c r="E33" s="47">
        <v>1.5</v>
      </c>
      <c r="F33" s="49">
        <v>5</v>
      </c>
      <c r="G33" s="43">
        <f t="shared" ref="G33:I33" si="51">IF(D33="","",G32+M33)</f>
        <v>236784.910201396</v>
      </c>
      <c r="H33" s="43">
        <f t="shared" si="51"/>
        <v>290470.781057512</v>
      </c>
      <c r="I33" s="43">
        <f t="shared" si="51"/>
        <v>747011.04790366</v>
      </c>
      <c r="J33" s="96">
        <f t="shared" si="1"/>
        <v>11132.3418054253</v>
      </c>
      <c r="K33" s="97">
        <f t="shared" si="2"/>
        <v>13510.2688863959</v>
      </c>
      <c r="L33" s="98">
        <f t="shared" si="3"/>
        <v>29880.4419161464</v>
      </c>
      <c r="M33" s="96">
        <f t="shared" ref="M33:O33" si="52">IF(D33="","",J33*D33)</f>
        <v>14138.0740928901</v>
      </c>
      <c r="N33" s="97">
        <f t="shared" si="52"/>
        <v>20265.4033295939</v>
      </c>
      <c r="O33" s="98">
        <f t="shared" si="52"/>
        <v>149402.209580732</v>
      </c>
      <c r="P33" s="95"/>
      <c r="Q33" s="95"/>
      <c r="R33" s="95"/>
    </row>
    <row r="34" spans="1:18">
      <c r="A34" s="37">
        <v>26</v>
      </c>
      <c r="B34" s="44">
        <v>40079</v>
      </c>
      <c r="C34" s="59">
        <v>2</v>
      </c>
      <c r="D34" s="46">
        <v>1.27</v>
      </c>
      <c r="E34" s="47">
        <v>1.5</v>
      </c>
      <c r="F34" s="60">
        <v>-1</v>
      </c>
      <c r="G34" s="43">
        <f t="shared" ref="G34:I34" si="53">IF(D34="","",G33+M34)</f>
        <v>251820.751999185</v>
      </c>
      <c r="H34" s="43">
        <f t="shared" si="53"/>
        <v>312256.089636826</v>
      </c>
      <c r="I34" s="43">
        <f t="shared" si="53"/>
        <v>709660.495508477</v>
      </c>
      <c r="J34" s="96">
        <f t="shared" si="1"/>
        <v>11839.2455100698</v>
      </c>
      <c r="K34" s="97">
        <f t="shared" si="2"/>
        <v>14523.5390528756</v>
      </c>
      <c r="L34" s="98">
        <f t="shared" si="3"/>
        <v>37350.552395183</v>
      </c>
      <c r="M34" s="96">
        <f t="shared" ref="M34:O34" si="54">IF(D34="","",J34*D34)</f>
        <v>15035.8417977886</v>
      </c>
      <c r="N34" s="97">
        <f t="shared" si="54"/>
        <v>21785.3085793134</v>
      </c>
      <c r="O34" s="98">
        <f t="shared" si="54"/>
        <v>-37350.552395183</v>
      </c>
      <c r="P34" s="95" t="s">
        <v>18</v>
      </c>
      <c r="Q34" s="95"/>
      <c r="R34" s="95"/>
    </row>
    <row r="35" spans="1:18">
      <c r="A35" s="37">
        <v>27</v>
      </c>
      <c r="B35" s="44">
        <v>40108</v>
      </c>
      <c r="C35" s="45">
        <v>1</v>
      </c>
      <c r="D35" s="46">
        <v>-1</v>
      </c>
      <c r="E35" s="47">
        <v>-1</v>
      </c>
      <c r="F35" s="60">
        <v>-1</v>
      </c>
      <c r="G35" s="43">
        <f t="shared" ref="G35:I35" si="55">IF(D35="","",G34+M35)</f>
        <v>239229.714399225</v>
      </c>
      <c r="H35" s="43">
        <f t="shared" si="55"/>
        <v>296643.285154984</v>
      </c>
      <c r="I35" s="43">
        <f t="shared" si="55"/>
        <v>674177.470733053</v>
      </c>
      <c r="J35" s="96">
        <f t="shared" si="1"/>
        <v>12591.0375999592</v>
      </c>
      <c r="K35" s="97">
        <f t="shared" si="2"/>
        <v>15612.8044818413</v>
      </c>
      <c r="L35" s="98">
        <f t="shared" si="3"/>
        <v>35483.0247754238</v>
      </c>
      <c r="M35" s="96">
        <f t="shared" ref="M35:O35" si="56">IF(D35="","",J35*D35)</f>
        <v>-12591.0375999592</v>
      </c>
      <c r="N35" s="97">
        <f t="shared" si="56"/>
        <v>-15612.8044818413</v>
      </c>
      <c r="O35" s="98">
        <f t="shared" si="56"/>
        <v>-35483.0247754238</v>
      </c>
      <c r="P35" s="95"/>
      <c r="Q35" s="95"/>
      <c r="R35" s="95"/>
    </row>
    <row r="36" spans="1:18">
      <c r="A36" s="37">
        <v>28</v>
      </c>
      <c r="B36" s="44">
        <v>40133</v>
      </c>
      <c r="C36" s="45">
        <v>2</v>
      </c>
      <c r="D36" s="46">
        <v>1.27</v>
      </c>
      <c r="E36" s="47">
        <v>1.5</v>
      </c>
      <c r="F36" s="58">
        <v>-1</v>
      </c>
      <c r="G36" s="43">
        <f t="shared" ref="G36:I36" si="57">IF(D36="","",G35+M36)</f>
        <v>254420.801263576</v>
      </c>
      <c r="H36" s="43">
        <f t="shared" si="57"/>
        <v>318891.531541608</v>
      </c>
      <c r="I36" s="43">
        <f t="shared" si="57"/>
        <v>640468.5971964</v>
      </c>
      <c r="J36" s="96">
        <f t="shared" si="1"/>
        <v>11961.4857199613</v>
      </c>
      <c r="K36" s="97">
        <f t="shared" si="2"/>
        <v>14832.1642577492</v>
      </c>
      <c r="L36" s="98">
        <f t="shared" si="3"/>
        <v>33708.8735366526</v>
      </c>
      <c r="M36" s="96">
        <f t="shared" ref="M36:O36" si="58">IF(D36="","",J36*D36)</f>
        <v>15191.0868643508</v>
      </c>
      <c r="N36" s="97">
        <f t="shared" si="58"/>
        <v>22248.2463866238</v>
      </c>
      <c r="O36" s="98">
        <f t="shared" si="58"/>
        <v>-33708.8735366526</v>
      </c>
      <c r="P36" s="95"/>
      <c r="Q36" s="95"/>
      <c r="R36" s="95"/>
    </row>
    <row r="37" spans="1:18">
      <c r="A37" s="37">
        <v>29</v>
      </c>
      <c r="B37" s="44">
        <v>40163</v>
      </c>
      <c r="C37" s="45">
        <v>1</v>
      </c>
      <c r="D37" s="46">
        <v>1.27</v>
      </c>
      <c r="E37" s="47">
        <v>1.5</v>
      </c>
      <c r="F37" s="58">
        <v>-1</v>
      </c>
      <c r="G37" s="43">
        <f t="shared" ref="G37:I37" si="59">IF(D37="","",G36+M37)</f>
        <v>270576.522143813</v>
      </c>
      <c r="H37" s="43">
        <f t="shared" si="59"/>
        <v>342808.396407229</v>
      </c>
      <c r="I37" s="43">
        <f t="shared" si="59"/>
        <v>608445.16733658</v>
      </c>
      <c r="J37" s="96">
        <f t="shared" si="1"/>
        <v>12721.0400631788</v>
      </c>
      <c r="K37" s="97">
        <f t="shared" si="2"/>
        <v>15944.5765770804</v>
      </c>
      <c r="L37" s="98">
        <f t="shared" si="3"/>
        <v>32023.42985982</v>
      </c>
      <c r="M37" s="96">
        <f t="shared" ref="M37:O37" si="60">IF(D37="","",J37*D37)</f>
        <v>16155.7208802371</v>
      </c>
      <c r="N37" s="97">
        <f t="shared" si="60"/>
        <v>23916.8648656206</v>
      </c>
      <c r="O37" s="98">
        <f t="shared" si="60"/>
        <v>-32023.42985982</v>
      </c>
      <c r="P37" s="95"/>
      <c r="Q37" s="95"/>
      <c r="R37" s="95"/>
    </row>
    <row r="38" spans="1:18">
      <c r="A38" s="37">
        <v>30</v>
      </c>
      <c r="B38" s="44">
        <v>40200</v>
      </c>
      <c r="C38" s="59">
        <v>2</v>
      </c>
      <c r="D38" s="46">
        <v>-1</v>
      </c>
      <c r="E38" s="47">
        <v>-1</v>
      </c>
      <c r="F38" s="48">
        <v>-1</v>
      </c>
      <c r="G38" s="43">
        <f t="shared" ref="G38:I38" si="61">IF(D38="","",G37+M38)</f>
        <v>257047.696036623</v>
      </c>
      <c r="H38" s="43">
        <f t="shared" si="61"/>
        <v>325667.976586867</v>
      </c>
      <c r="I38" s="43">
        <f t="shared" si="61"/>
        <v>578022.908969751</v>
      </c>
      <c r="J38" s="96">
        <f t="shared" si="1"/>
        <v>13528.8261071907</v>
      </c>
      <c r="K38" s="97">
        <f t="shared" si="2"/>
        <v>17140.4198203614</v>
      </c>
      <c r="L38" s="98">
        <f t="shared" si="3"/>
        <v>30422.258366829</v>
      </c>
      <c r="M38" s="96">
        <f t="shared" ref="M38:O38" si="62">IF(D38="","",J38*D38)</f>
        <v>-13528.8261071907</v>
      </c>
      <c r="N38" s="97">
        <f t="shared" si="62"/>
        <v>-17140.4198203614</v>
      </c>
      <c r="O38" s="98">
        <f t="shared" si="62"/>
        <v>-30422.258366829</v>
      </c>
      <c r="P38" s="95" t="s">
        <v>18</v>
      </c>
      <c r="Q38" s="95"/>
      <c r="R38" s="95"/>
    </row>
    <row r="39" spans="1:18">
      <c r="A39" s="37">
        <v>31</v>
      </c>
      <c r="B39" s="44">
        <v>40317</v>
      </c>
      <c r="C39" s="45">
        <v>2</v>
      </c>
      <c r="D39" s="46">
        <v>1.27</v>
      </c>
      <c r="E39" s="61">
        <v>1.5</v>
      </c>
      <c r="F39" s="49">
        <v>5</v>
      </c>
      <c r="G39" s="43">
        <f t="shared" ref="G39:I39" si="63">IF(D39="","",G38+M39)</f>
        <v>273370.224734948</v>
      </c>
      <c r="H39" s="43">
        <f t="shared" si="63"/>
        <v>350093.074830882</v>
      </c>
      <c r="I39" s="43">
        <f t="shared" si="63"/>
        <v>722528.636212189</v>
      </c>
      <c r="J39" s="96">
        <f t="shared" si="1"/>
        <v>12852.3848018311</v>
      </c>
      <c r="K39" s="97">
        <f t="shared" si="2"/>
        <v>16283.3988293434</v>
      </c>
      <c r="L39" s="98">
        <f t="shared" si="3"/>
        <v>28901.1454484876</v>
      </c>
      <c r="M39" s="96">
        <f t="shared" ref="M39:O39" si="64">IF(D39="","",J39*D39)</f>
        <v>16322.5286983255</v>
      </c>
      <c r="N39" s="97">
        <f t="shared" si="64"/>
        <v>24425.098244015</v>
      </c>
      <c r="O39" s="98">
        <f t="shared" si="64"/>
        <v>144505.727242438</v>
      </c>
      <c r="P39" s="95"/>
      <c r="Q39" s="95"/>
      <c r="R39" s="95"/>
    </row>
    <row r="40" spans="1:18">
      <c r="A40" s="37">
        <v>32</v>
      </c>
      <c r="B40" s="44">
        <v>40414</v>
      </c>
      <c r="C40" s="45">
        <v>2</v>
      </c>
      <c r="D40" s="46">
        <v>1.27</v>
      </c>
      <c r="E40" s="61">
        <v>1.5</v>
      </c>
      <c r="F40" s="58">
        <v>-1</v>
      </c>
      <c r="G40" s="43">
        <f t="shared" ref="G40:I40" si="65">IF(D40="","",G39+M40)</f>
        <v>290729.234005617</v>
      </c>
      <c r="H40" s="43">
        <f t="shared" si="65"/>
        <v>376350.055443199</v>
      </c>
      <c r="I40" s="43">
        <f t="shared" si="65"/>
        <v>686402.204401579</v>
      </c>
      <c r="J40" s="96">
        <f t="shared" si="1"/>
        <v>13668.5112367474</v>
      </c>
      <c r="K40" s="97">
        <f t="shared" si="2"/>
        <v>17504.6537415441</v>
      </c>
      <c r="L40" s="98">
        <f t="shared" si="3"/>
        <v>36126.4318106094</v>
      </c>
      <c r="M40" s="96">
        <f t="shared" ref="M40:O40" si="66">IF(D40="","",J40*D40)</f>
        <v>17359.0092706692</v>
      </c>
      <c r="N40" s="97">
        <f t="shared" si="66"/>
        <v>26256.9806123162</v>
      </c>
      <c r="O40" s="98">
        <f t="shared" si="66"/>
        <v>-36126.4318106094</v>
      </c>
      <c r="P40" s="95"/>
      <c r="Q40" s="95"/>
      <c r="R40" s="95"/>
    </row>
    <row r="41" spans="1:18">
      <c r="A41" s="37">
        <v>33</v>
      </c>
      <c r="B41" s="44">
        <v>40435</v>
      </c>
      <c r="C41" s="45">
        <v>2</v>
      </c>
      <c r="D41" s="46">
        <v>-1</v>
      </c>
      <c r="E41" s="61">
        <v>-1</v>
      </c>
      <c r="F41" s="60">
        <v>-1</v>
      </c>
      <c r="G41" s="43">
        <f t="shared" ref="G41:I41" si="67">IF(D41="","",G40+M41)</f>
        <v>276192.772305337</v>
      </c>
      <c r="H41" s="43">
        <f t="shared" si="67"/>
        <v>357532.552671039</v>
      </c>
      <c r="I41" s="43">
        <f t="shared" si="67"/>
        <v>652082.0941815</v>
      </c>
      <c r="J41" s="96">
        <f t="shared" si="1"/>
        <v>14536.4617002809</v>
      </c>
      <c r="K41" s="97">
        <f t="shared" si="2"/>
        <v>18817.5027721599</v>
      </c>
      <c r="L41" s="98">
        <f t="shared" si="3"/>
        <v>34320.110220079</v>
      </c>
      <c r="M41" s="96">
        <f t="shared" ref="M41:O41" si="68">IF(D41="","",J41*D41)</f>
        <v>-14536.4617002809</v>
      </c>
      <c r="N41" s="97">
        <f t="shared" si="68"/>
        <v>-18817.5027721599</v>
      </c>
      <c r="O41" s="98">
        <f t="shared" si="68"/>
        <v>-34320.110220079</v>
      </c>
      <c r="P41" s="95"/>
      <c r="Q41" s="95"/>
      <c r="R41" s="95"/>
    </row>
    <row r="42" spans="1:18">
      <c r="A42" s="37">
        <v>34</v>
      </c>
      <c r="B42" s="44">
        <v>40457</v>
      </c>
      <c r="C42" s="45">
        <v>2</v>
      </c>
      <c r="D42" s="46">
        <v>1.27</v>
      </c>
      <c r="E42" s="61">
        <v>1.5</v>
      </c>
      <c r="F42" s="58">
        <v>-1</v>
      </c>
      <c r="G42" s="43">
        <f t="shared" ref="G42:I42" si="69">IF(D42="","",G41+M42)</f>
        <v>293731.013346725</v>
      </c>
      <c r="H42" s="43">
        <f t="shared" si="69"/>
        <v>384347.494121367</v>
      </c>
      <c r="I42" s="43">
        <f t="shared" si="69"/>
        <v>619477.989472425</v>
      </c>
      <c r="J42" s="96">
        <f t="shared" si="1"/>
        <v>13809.6386152668</v>
      </c>
      <c r="K42" s="97">
        <f t="shared" si="2"/>
        <v>17876.6276335519</v>
      </c>
      <c r="L42" s="98">
        <f t="shared" si="3"/>
        <v>32604.104709075</v>
      </c>
      <c r="M42" s="96">
        <f t="shared" ref="M42:O42" si="70">IF(D42="","",J42*D42)</f>
        <v>17538.2410413889</v>
      </c>
      <c r="N42" s="97">
        <f t="shared" si="70"/>
        <v>26814.9414503279</v>
      </c>
      <c r="O42" s="98">
        <f t="shared" si="70"/>
        <v>-32604.104709075</v>
      </c>
      <c r="P42" s="95"/>
      <c r="Q42" s="95"/>
      <c r="R42" s="95"/>
    </row>
    <row r="43" spans="1:16">
      <c r="A43" s="62">
        <v>35</v>
      </c>
      <c r="B43" s="44">
        <v>40480</v>
      </c>
      <c r="C43" s="45">
        <v>2</v>
      </c>
      <c r="D43" s="46">
        <v>-1</v>
      </c>
      <c r="E43" s="61">
        <v>-1</v>
      </c>
      <c r="F43" s="48">
        <v>-1</v>
      </c>
      <c r="G43" s="43">
        <f t="shared" ref="G43:I43" si="71">IF(D43="","",G42+M43)</f>
        <v>279044.462679389</v>
      </c>
      <c r="H43" s="43">
        <f t="shared" si="71"/>
        <v>365130.119415298</v>
      </c>
      <c r="I43" s="43">
        <f t="shared" si="71"/>
        <v>588504.089998804</v>
      </c>
      <c r="J43" s="96">
        <f t="shared" si="1"/>
        <v>14686.5506673363</v>
      </c>
      <c r="K43" s="97">
        <f t="shared" si="2"/>
        <v>19217.3747060683</v>
      </c>
      <c r="L43" s="98">
        <f t="shared" si="3"/>
        <v>30973.8994736213</v>
      </c>
      <c r="M43" s="96">
        <f t="shared" ref="M43:O43" si="72">IF(D43="","",J43*D43)</f>
        <v>-14686.5506673363</v>
      </c>
      <c r="N43" s="97">
        <f t="shared" si="72"/>
        <v>-19217.3747060683</v>
      </c>
      <c r="O43" s="98">
        <f t="shared" si="72"/>
        <v>-30973.8994736213</v>
      </c>
      <c r="P43" s="95"/>
    </row>
    <row r="44" spans="1:15">
      <c r="A44" s="37">
        <v>36</v>
      </c>
      <c r="B44" s="44">
        <v>40507</v>
      </c>
      <c r="C44" s="45">
        <v>1</v>
      </c>
      <c r="D44" s="46">
        <v>-1</v>
      </c>
      <c r="E44" s="61">
        <v>-1</v>
      </c>
      <c r="F44" s="48">
        <v>-1</v>
      </c>
      <c r="G44" s="43">
        <f t="shared" ref="G44:I44" si="73">IF(D44="","",G43+M44)</f>
        <v>265092.23954542</v>
      </c>
      <c r="H44" s="43">
        <f t="shared" si="73"/>
        <v>346873.613444533</v>
      </c>
      <c r="I44" s="43">
        <f t="shared" si="73"/>
        <v>559078.885498864</v>
      </c>
      <c r="J44" s="96">
        <f t="shared" si="1"/>
        <v>13952.2231339695</v>
      </c>
      <c r="K44" s="97">
        <f t="shared" si="2"/>
        <v>18256.5059707649</v>
      </c>
      <c r="L44" s="98">
        <f t="shared" si="3"/>
        <v>29425.2044999402</v>
      </c>
      <c r="M44" s="96">
        <f t="shared" ref="M44:O44" si="74">IF(D44="","",J44*D44)</f>
        <v>-13952.2231339695</v>
      </c>
      <c r="N44" s="97">
        <f t="shared" si="74"/>
        <v>-18256.5059707649</v>
      </c>
      <c r="O44" s="98">
        <f t="shared" si="74"/>
        <v>-29425.2044999402</v>
      </c>
    </row>
    <row r="45" spans="1:15">
      <c r="A45" s="37">
        <v>37</v>
      </c>
      <c r="B45" s="44">
        <v>40662</v>
      </c>
      <c r="C45" s="45">
        <v>2</v>
      </c>
      <c r="D45" s="46">
        <v>1.27</v>
      </c>
      <c r="E45" s="47">
        <v>1.5</v>
      </c>
      <c r="F45" s="58">
        <v>-1</v>
      </c>
      <c r="G45" s="43">
        <f t="shared" ref="G45:I45" si="75">IF(D45="","",G44+M45)</f>
        <v>281925.596756554</v>
      </c>
      <c r="H45" s="43">
        <f t="shared" si="75"/>
        <v>372889.134452873</v>
      </c>
      <c r="I45" s="43">
        <f t="shared" si="75"/>
        <v>531124.941223921</v>
      </c>
      <c r="J45" s="96">
        <f t="shared" si="1"/>
        <v>13254.611977271</v>
      </c>
      <c r="K45" s="97">
        <f t="shared" si="2"/>
        <v>17343.6806722267</v>
      </c>
      <c r="L45" s="98">
        <f t="shared" si="3"/>
        <v>27953.9442749432</v>
      </c>
      <c r="M45" s="96">
        <f t="shared" ref="M45:O45" si="76">IF(D45="","",J45*D45)</f>
        <v>16833.3572111342</v>
      </c>
      <c r="N45" s="97">
        <f t="shared" si="76"/>
        <v>26015.52100834</v>
      </c>
      <c r="O45" s="98">
        <f t="shared" si="76"/>
        <v>-27953.9442749432</v>
      </c>
    </row>
    <row r="46" spans="1:16">
      <c r="A46" s="37">
        <v>38</v>
      </c>
      <c r="B46" s="44">
        <v>40729</v>
      </c>
      <c r="C46" s="59">
        <v>1</v>
      </c>
      <c r="D46" s="46">
        <v>-1</v>
      </c>
      <c r="E46" s="47">
        <v>-1</v>
      </c>
      <c r="F46" s="48">
        <v>-1</v>
      </c>
      <c r="G46" s="43">
        <f t="shared" ref="G46:I46" si="77">IF(D46="","",G45+M46)</f>
        <v>267829.316918726</v>
      </c>
      <c r="H46" s="43">
        <f t="shared" si="77"/>
        <v>354244.67773023</v>
      </c>
      <c r="I46" s="43">
        <f t="shared" si="77"/>
        <v>504568.694162725</v>
      </c>
      <c r="J46" s="96">
        <f t="shared" si="1"/>
        <v>14096.2798378277</v>
      </c>
      <c r="K46" s="97">
        <f t="shared" si="2"/>
        <v>18644.4567226437</v>
      </c>
      <c r="L46" s="98">
        <f t="shared" si="3"/>
        <v>26556.247061196</v>
      </c>
      <c r="M46" s="96">
        <f t="shared" ref="M46:O46" si="78">IF(D46="","",J46*D46)</f>
        <v>-14096.2798378277</v>
      </c>
      <c r="N46" s="97">
        <f t="shared" si="78"/>
        <v>-18644.4567226437</v>
      </c>
      <c r="O46" s="98">
        <f t="shared" si="78"/>
        <v>-26556.247061196</v>
      </c>
      <c r="P46" s="95" t="s">
        <v>18</v>
      </c>
    </row>
    <row r="47" spans="1:15">
      <c r="A47" s="37">
        <v>39</v>
      </c>
      <c r="B47" s="44">
        <v>40731</v>
      </c>
      <c r="C47" s="45">
        <v>1</v>
      </c>
      <c r="D47" s="46">
        <v>-1</v>
      </c>
      <c r="E47" s="47">
        <v>-1</v>
      </c>
      <c r="F47" s="48">
        <v>-1</v>
      </c>
      <c r="G47" s="43">
        <f t="shared" ref="G47:I47" si="79">IF(D47="","",G46+M47)</f>
        <v>254437.85107279</v>
      </c>
      <c r="H47" s="43">
        <f t="shared" si="79"/>
        <v>336532.443843718</v>
      </c>
      <c r="I47" s="43">
        <f t="shared" si="79"/>
        <v>479340.259454588</v>
      </c>
      <c r="J47" s="96">
        <f t="shared" si="1"/>
        <v>13391.4658459363</v>
      </c>
      <c r="K47" s="97">
        <f t="shared" si="2"/>
        <v>17712.2338865115</v>
      </c>
      <c r="L47" s="98">
        <f t="shared" si="3"/>
        <v>25228.4347081362</v>
      </c>
      <c r="M47" s="96">
        <f t="shared" ref="M47:O47" si="80">IF(D47="","",J47*D47)</f>
        <v>-13391.4658459363</v>
      </c>
      <c r="N47" s="97">
        <f t="shared" si="80"/>
        <v>-17712.2338865115</v>
      </c>
      <c r="O47" s="98">
        <f t="shared" si="80"/>
        <v>-25228.4347081362</v>
      </c>
    </row>
    <row r="48" spans="1:15">
      <c r="A48" s="37">
        <v>40</v>
      </c>
      <c r="B48" s="44">
        <v>40732</v>
      </c>
      <c r="C48" s="45">
        <v>1</v>
      </c>
      <c r="D48" s="46">
        <v>-1</v>
      </c>
      <c r="E48" s="47">
        <v>-1</v>
      </c>
      <c r="F48" s="48">
        <v>-1</v>
      </c>
      <c r="G48" s="43">
        <f t="shared" ref="G48:I48" si="81">IF(D48="","",G47+M48)</f>
        <v>241715.95851915</v>
      </c>
      <c r="H48" s="43">
        <f t="shared" si="81"/>
        <v>319705.821651532</v>
      </c>
      <c r="I48" s="43">
        <f t="shared" si="81"/>
        <v>455373.246481859</v>
      </c>
      <c r="J48" s="96">
        <f t="shared" si="1"/>
        <v>12721.8925536395</v>
      </c>
      <c r="K48" s="97">
        <f t="shared" si="2"/>
        <v>16826.6221921859</v>
      </c>
      <c r="L48" s="98">
        <f t="shared" si="3"/>
        <v>23967.0129727294</v>
      </c>
      <c r="M48" s="96">
        <f t="shared" ref="M48:O48" si="82">IF(D48="","",J48*D48)</f>
        <v>-12721.8925536395</v>
      </c>
      <c r="N48" s="97">
        <f t="shared" si="82"/>
        <v>-16826.6221921859</v>
      </c>
      <c r="O48" s="98">
        <f t="shared" si="82"/>
        <v>-23967.0129727294</v>
      </c>
    </row>
    <row r="49" spans="1:15">
      <c r="A49" s="37">
        <v>41</v>
      </c>
      <c r="B49" s="44">
        <v>40786</v>
      </c>
      <c r="C49" s="45">
        <v>2</v>
      </c>
      <c r="D49" s="46">
        <v>-1</v>
      </c>
      <c r="E49" s="47">
        <v>-1</v>
      </c>
      <c r="F49" s="48">
        <v>-1</v>
      </c>
      <c r="G49" s="43">
        <f t="shared" ref="G49:I49" si="83">IF(D49="","",G48+M49)</f>
        <v>229630.160593193</v>
      </c>
      <c r="H49" s="43">
        <f t="shared" si="83"/>
        <v>303720.530568956</v>
      </c>
      <c r="I49" s="43">
        <f t="shared" si="83"/>
        <v>432604.584157766</v>
      </c>
      <c r="J49" s="96">
        <f t="shared" si="1"/>
        <v>12085.7979259575</v>
      </c>
      <c r="K49" s="97">
        <f t="shared" si="2"/>
        <v>15985.2910825766</v>
      </c>
      <c r="L49" s="98">
        <f t="shared" si="3"/>
        <v>22768.662324093</v>
      </c>
      <c r="M49" s="96">
        <f t="shared" ref="M49:O49" si="84">IF(D49="","",J49*D49)</f>
        <v>-12085.7979259575</v>
      </c>
      <c r="N49" s="97">
        <f t="shared" si="84"/>
        <v>-15985.2910825766</v>
      </c>
      <c r="O49" s="98">
        <f t="shared" si="84"/>
        <v>-22768.662324093</v>
      </c>
    </row>
    <row r="50" spans="1:16">
      <c r="A50" s="37">
        <v>42</v>
      </c>
      <c r="B50" s="44">
        <v>40795</v>
      </c>
      <c r="C50" s="59">
        <v>1</v>
      </c>
      <c r="D50" s="46">
        <v>-1</v>
      </c>
      <c r="E50" s="47">
        <v>-1</v>
      </c>
      <c r="F50" s="48">
        <v>-1</v>
      </c>
      <c r="G50" s="43">
        <f t="shared" ref="G50:I50" si="85">IF(D50="","",G49+M50)</f>
        <v>218148.652563533</v>
      </c>
      <c r="H50" s="43">
        <f t="shared" si="85"/>
        <v>288534.504040508</v>
      </c>
      <c r="I50" s="43">
        <f t="shared" si="85"/>
        <v>410974.354949878</v>
      </c>
      <c r="J50" s="96">
        <f t="shared" si="1"/>
        <v>11481.5080296596</v>
      </c>
      <c r="K50" s="97">
        <f t="shared" si="2"/>
        <v>15186.0265284478</v>
      </c>
      <c r="L50" s="98">
        <f t="shared" si="3"/>
        <v>21630.2292078883</v>
      </c>
      <c r="M50" s="96">
        <f t="shared" ref="M50:O50" si="86">IF(D50="","",J50*D50)</f>
        <v>-11481.5080296596</v>
      </c>
      <c r="N50" s="97">
        <f t="shared" si="86"/>
        <v>-15186.0265284478</v>
      </c>
      <c r="O50" s="98">
        <f t="shared" si="86"/>
        <v>-21630.2292078883</v>
      </c>
      <c r="P50" s="95" t="s">
        <v>18</v>
      </c>
    </row>
    <row r="51" spans="1:16">
      <c r="A51" s="37">
        <v>43</v>
      </c>
      <c r="B51" s="44">
        <v>40899</v>
      </c>
      <c r="C51" s="59">
        <v>1</v>
      </c>
      <c r="D51" s="46">
        <v>-1</v>
      </c>
      <c r="E51" s="47">
        <v>-1</v>
      </c>
      <c r="F51" s="60">
        <v>-1</v>
      </c>
      <c r="G51" s="43">
        <f t="shared" ref="G51:I51" si="87">IF(D51="","",G50+M51)</f>
        <v>207241.219935357</v>
      </c>
      <c r="H51" s="43">
        <f t="shared" si="87"/>
        <v>274107.778838482</v>
      </c>
      <c r="I51" s="43">
        <f t="shared" si="87"/>
        <v>390425.637202384</v>
      </c>
      <c r="J51" s="96">
        <f t="shared" si="1"/>
        <v>10907.4326281767</v>
      </c>
      <c r="K51" s="97">
        <f t="shared" si="2"/>
        <v>14426.7252020254</v>
      </c>
      <c r="L51" s="98">
        <f t="shared" si="3"/>
        <v>20548.7177474939</v>
      </c>
      <c r="M51" s="96">
        <f t="shared" ref="M51:O51" si="88">IF(D51="","",J51*D51)</f>
        <v>-10907.4326281767</v>
      </c>
      <c r="N51" s="97">
        <f t="shared" si="88"/>
        <v>-14426.7252020254</v>
      </c>
      <c r="O51" s="98">
        <f t="shared" si="88"/>
        <v>-20548.7177474939</v>
      </c>
      <c r="P51" s="95" t="s">
        <v>18</v>
      </c>
    </row>
    <row r="52" spans="1:16">
      <c r="A52" s="37">
        <v>44</v>
      </c>
      <c r="B52" s="44">
        <v>41059</v>
      </c>
      <c r="C52" s="59">
        <v>2</v>
      </c>
      <c r="D52" s="46">
        <v>1.27</v>
      </c>
      <c r="E52" s="47">
        <v>1.5</v>
      </c>
      <c r="F52" s="58">
        <v>-1</v>
      </c>
      <c r="G52" s="43">
        <f t="shared" ref="G52:I52" si="89">IF(D52="","",G51+M52)</f>
        <v>220401.037401252</v>
      </c>
      <c r="H52" s="43">
        <f t="shared" si="89"/>
        <v>294665.862251369</v>
      </c>
      <c r="I52" s="43">
        <f t="shared" si="89"/>
        <v>370904.355342265</v>
      </c>
      <c r="J52" s="96">
        <f t="shared" si="1"/>
        <v>10362.0609967678</v>
      </c>
      <c r="K52" s="97">
        <f t="shared" si="2"/>
        <v>13705.3889419241</v>
      </c>
      <c r="L52" s="98">
        <f t="shared" si="3"/>
        <v>19521.2818601192</v>
      </c>
      <c r="M52" s="96">
        <f t="shared" ref="M52:O52" si="90">IF(D52="","",J52*D52)</f>
        <v>13159.8174658951</v>
      </c>
      <c r="N52" s="97">
        <f t="shared" si="90"/>
        <v>20558.0834128862</v>
      </c>
      <c r="O52" s="98">
        <f t="shared" si="90"/>
        <v>-19521.2818601192</v>
      </c>
      <c r="P52" s="95" t="s">
        <v>18</v>
      </c>
    </row>
    <row r="53" spans="1:15">
      <c r="A53" s="37">
        <v>45</v>
      </c>
      <c r="B53" s="44">
        <v>41060</v>
      </c>
      <c r="C53" s="45">
        <v>2</v>
      </c>
      <c r="D53" s="46">
        <v>1.27</v>
      </c>
      <c r="E53" s="47">
        <v>1.5</v>
      </c>
      <c r="F53" s="48">
        <v>-1</v>
      </c>
      <c r="G53" s="43">
        <f t="shared" ref="G53:I53" si="91">IF(D53="","",G52+M53)</f>
        <v>234396.503276231</v>
      </c>
      <c r="H53" s="43">
        <f t="shared" si="91"/>
        <v>316765.801920221</v>
      </c>
      <c r="I53" s="43">
        <f t="shared" si="91"/>
        <v>352359.137575151</v>
      </c>
      <c r="J53" s="96">
        <f t="shared" si="1"/>
        <v>11020.0518700626</v>
      </c>
      <c r="K53" s="97">
        <f t="shared" si="2"/>
        <v>14733.2931125684</v>
      </c>
      <c r="L53" s="98">
        <f t="shared" si="3"/>
        <v>18545.2177671132</v>
      </c>
      <c r="M53" s="96">
        <f t="shared" ref="M53:O53" si="92">IF(D53="","",J53*D53)</f>
        <v>13995.4658749795</v>
      </c>
      <c r="N53" s="97">
        <f t="shared" si="92"/>
        <v>22099.9396688527</v>
      </c>
      <c r="O53" s="98">
        <f t="shared" si="92"/>
        <v>-18545.2177671132</v>
      </c>
    </row>
    <row r="54" spans="1:16">
      <c r="A54" s="37">
        <v>46</v>
      </c>
      <c r="B54" s="44">
        <v>41095</v>
      </c>
      <c r="C54" s="59">
        <v>1</v>
      </c>
      <c r="D54" s="46">
        <v>-1</v>
      </c>
      <c r="E54" s="47">
        <v>-1</v>
      </c>
      <c r="F54" s="48">
        <v>-1</v>
      </c>
      <c r="G54" s="43">
        <f t="shared" ref="G54:I54" si="93">IF(D54="","",G53+M54)</f>
        <v>222676.67811242</v>
      </c>
      <c r="H54" s="43">
        <f t="shared" si="93"/>
        <v>300927.51182421</v>
      </c>
      <c r="I54" s="43">
        <f t="shared" si="93"/>
        <v>334741.180696394</v>
      </c>
      <c r="J54" s="96">
        <f t="shared" si="1"/>
        <v>11719.8251638116</v>
      </c>
      <c r="K54" s="97">
        <f t="shared" si="2"/>
        <v>15838.2900960111</v>
      </c>
      <c r="L54" s="98">
        <f t="shared" si="3"/>
        <v>17617.9568787576</v>
      </c>
      <c r="M54" s="96">
        <f t="shared" ref="M54:O54" si="94">IF(D54="","",J54*D54)</f>
        <v>-11719.8251638116</v>
      </c>
      <c r="N54" s="97">
        <f t="shared" si="94"/>
        <v>-15838.2900960111</v>
      </c>
      <c r="O54" s="98">
        <f t="shared" si="94"/>
        <v>-17617.9568787576</v>
      </c>
      <c r="P54" s="95" t="s">
        <v>18</v>
      </c>
    </row>
    <row r="55" spans="1:15">
      <c r="A55" s="37">
        <v>47</v>
      </c>
      <c r="B55" s="44">
        <v>41249</v>
      </c>
      <c r="C55" s="45">
        <v>1</v>
      </c>
      <c r="D55" s="46">
        <v>1.27</v>
      </c>
      <c r="E55" s="47">
        <v>1.5</v>
      </c>
      <c r="F55" s="49">
        <v>5</v>
      </c>
      <c r="G55" s="43">
        <f t="shared" ref="G55:I55" si="95">IF(D55="","",G54+M55)</f>
        <v>236816.647172558</v>
      </c>
      <c r="H55" s="43">
        <f t="shared" si="95"/>
        <v>323497.075211026</v>
      </c>
      <c r="I55" s="43">
        <f t="shared" si="95"/>
        <v>418426.475870492</v>
      </c>
      <c r="J55" s="96">
        <f t="shared" si="1"/>
        <v>11133.833905621</v>
      </c>
      <c r="K55" s="97">
        <f t="shared" si="2"/>
        <v>15046.3755912105</v>
      </c>
      <c r="L55" s="98">
        <f t="shared" si="3"/>
        <v>16737.0590348197</v>
      </c>
      <c r="M55" s="96">
        <f t="shared" ref="M55:O55" si="96">IF(D55="","",J55*D55)</f>
        <v>14139.9690601386</v>
      </c>
      <c r="N55" s="97">
        <f t="shared" si="96"/>
        <v>22569.5633868158</v>
      </c>
      <c r="O55" s="98">
        <f t="shared" si="96"/>
        <v>83685.2951740985</v>
      </c>
    </row>
    <row r="56" spans="1:15">
      <c r="A56" s="37">
        <v>48</v>
      </c>
      <c r="B56" s="44">
        <v>41284</v>
      </c>
      <c r="C56" s="45">
        <v>1</v>
      </c>
      <c r="D56" s="46">
        <v>1.27</v>
      </c>
      <c r="E56" s="47">
        <v>1.5</v>
      </c>
      <c r="F56" s="49">
        <v>5</v>
      </c>
      <c r="G56" s="43">
        <f t="shared" ref="G56:I56" si="97">IF(D56="","",G55+M56)</f>
        <v>251854.504268016</v>
      </c>
      <c r="H56" s="43">
        <f t="shared" si="97"/>
        <v>347759.355851853</v>
      </c>
      <c r="I56" s="43">
        <f t="shared" si="97"/>
        <v>523033.094838116</v>
      </c>
      <c r="J56" s="96">
        <f t="shared" si="1"/>
        <v>11840.8323586279</v>
      </c>
      <c r="K56" s="97">
        <f t="shared" si="2"/>
        <v>16174.8537605513</v>
      </c>
      <c r="L56" s="98">
        <f t="shared" si="3"/>
        <v>20921.3237935246</v>
      </c>
      <c r="M56" s="96">
        <f t="shared" ref="M56:O56" si="98">IF(D56="","",J56*D56)</f>
        <v>15037.8570954575</v>
      </c>
      <c r="N56" s="97">
        <f t="shared" si="98"/>
        <v>24262.280640827</v>
      </c>
      <c r="O56" s="98">
        <f t="shared" si="98"/>
        <v>104606.618967623</v>
      </c>
    </row>
    <row r="57" spans="1:15">
      <c r="A57" s="37">
        <v>49</v>
      </c>
      <c r="B57" s="44">
        <v>41292</v>
      </c>
      <c r="C57" s="45">
        <v>1</v>
      </c>
      <c r="D57" s="46">
        <v>1.27</v>
      </c>
      <c r="E57" s="47">
        <v>1.5</v>
      </c>
      <c r="F57" s="49">
        <v>5</v>
      </c>
      <c r="G57" s="43">
        <f t="shared" ref="G57:I57" si="99">IF(D57="","",G56+M57)</f>
        <v>267847.265289035</v>
      </c>
      <c r="H57" s="43">
        <f t="shared" si="99"/>
        <v>373841.307540742</v>
      </c>
      <c r="I57" s="43">
        <f t="shared" si="99"/>
        <v>653791.368547644</v>
      </c>
      <c r="J57" s="96">
        <f t="shared" si="1"/>
        <v>12592.7252134008</v>
      </c>
      <c r="K57" s="97">
        <f t="shared" si="2"/>
        <v>17387.9677925926</v>
      </c>
      <c r="L57" s="98">
        <f t="shared" si="3"/>
        <v>26151.6547419058</v>
      </c>
      <c r="M57" s="96">
        <f t="shared" ref="M57:O57" si="100">IF(D57="","",J57*D57)</f>
        <v>15992.761021019</v>
      </c>
      <c r="N57" s="97">
        <f t="shared" si="100"/>
        <v>26081.951688889</v>
      </c>
      <c r="O57" s="98">
        <f t="shared" si="100"/>
        <v>130758.273709529</v>
      </c>
    </row>
    <row r="58" ht="18.75" spans="1:16">
      <c r="A58" s="37">
        <v>50</v>
      </c>
      <c r="B58" s="63">
        <v>41299</v>
      </c>
      <c r="C58" s="64">
        <v>1</v>
      </c>
      <c r="D58" s="65">
        <v>1.27</v>
      </c>
      <c r="E58" s="66">
        <v>1.5</v>
      </c>
      <c r="F58" s="67">
        <v>5</v>
      </c>
      <c r="G58" s="43">
        <f t="shared" ref="G58:I58" si="101">IF(D58="","",G57+M58)</f>
        <v>284855.566634888</v>
      </c>
      <c r="H58" s="43">
        <f t="shared" si="101"/>
        <v>401879.405606298</v>
      </c>
      <c r="I58" s="43">
        <f t="shared" si="101"/>
        <v>817239.210684555</v>
      </c>
      <c r="J58" s="96">
        <f t="shared" si="1"/>
        <v>13392.3632644517</v>
      </c>
      <c r="K58" s="97">
        <f t="shared" si="2"/>
        <v>18692.0653770371</v>
      </c>
      <c r="L58" s="98">
        <f t="shared" si="3"/>
        <v>32689.5684273822</v>
      </c>
      <c r="M58" s="96">
        <f t="shared" ref="M58:O58" si="102">IF(D58="","",J58*D58)</f>
        <v>17008.3013458537</v>
      </c>
      <c r="N58" s="97">
        <f t="shared" si="102"/>
        <v>28038.0980655556</v>
      </c>
      <c r="O58" s="98">
        <f t="shared" si="102"/>
        <v>163447.842136911</v>
      </c>
      <c r="P58" s="95" t="s">
        <v>18</v>
      </c>
    </row>
    <row r="59" ht="18.75" spans="1:15">
      <c r="A59" s="37"/>
      <c r="B59" s="68" t="s">
        <v>19</v>
      </c>
      <c r="C59" s="69"/>
      <c r="D59" s="70">
        <f>COUNTIF(D9:D58,1.27)</f>
        <v>32</v>
      </c>
      <c r="E59" s="70">
        <f>COUNTIF(E9:E58,1.5)</f>
        <v>32</v>
      </c>
      <c r="F59" s="71">
        <f>COUNTIF(F9:F58,5)</f>
        <v>17</v>
      </c>
      <c r="G59" s="72">
        <f t="shared" ref="G59:I59" si="103">M59+G8</f>
        <v>284855.566634888</v>
      </c>
      <c r="H59" s="73">
        <f t="shared" si="103"/>
        <v>401879.405606298</v>
      </c>
      <c r="I59" s="99">
        <f t="shared" si="103"/>
        <v>817239.210684555</v>
      </c>
      <c r="J59" s="100" t="s">
        <v>20</v>
      </c>
      <c r="K59" s="101">
        <f>B58-B9</f>
        <v>2013</v>
      </c>
      <c r="L59" s="102" t="s">
        <v>21</v>
      </c>
      <c r="M59" s="103">
        <f t="shared" ref="M59:O59" si="104">SUM(M9:M58)</f>
        <v>184855.566634888</v>
      </c>
      <c r="N59" s="104">
        <f t="shared" si="104"/>
        <v>301879.405606298</v>
      </c>
      <c r="O59" s="105">
        <f t="shared" si="104"/>
        <v>717239.210684555</v>
      </c>
    </row>
    <row r="60" ht="18.75" spans="1:15">
      <c r="A60" s="37"/>
      <c r="B60" s="74" t="s">
        <v>22</v>
      </c>
      <c r="C60" s="75"/>
      <c r="D60" s="70">
        <f t="shared" ref="D60:F60" si="105">COUNTIF(D9:D58,-1)</f>
        <v>18</v>
      </c>
      <c r="E60" s="70">
        <f t="shared" si="105"/>
        <v>18</v>
      </c>
      <c r="F60" s="71">
        <f t="shared" si="105"/>
        <v>33</v>
      </c>
      <c r="G60" s="22" t="s">
        <v>23</v>
      </c>
      <c r="H60" s="23"/>
      <c r="I60" s="83"/>
      <c r="J60" s="22" t="s">
        <v>24</v>
      </c>
      <c r="K60" s="23"/>
      <c r="L60" s="83"/>
      <c r="M60" s="37"/>
      <c r="N60" s="62"/>
      <c r="O60" s="106"/>
    </row>
    <row r="61" ht="18.75" spans="1:15">
      <c r="A61" s="37"/>
      <c r="B61" s="74" t="s">
        <v>25</v>
      </c>
      <c r="C61" s="75"/>
      <c r="D61" s="70">
        <f t="shared" ref="D61:F61" si="106">COUNTIF(D9:D58,0)</f>
        <v>0</v>
      </c>
      <c r="E61" s="70">
        <f t="shared" si="106"/>
        <v>0</v>
      </c>
      <c r="F61" s="70">
        <f t="shared" si="106"/>
        <v>0</v>
      </c>
      <c r="G61" s="76">
        <f t="shared" ref="G61:I61" si="107">G59/G8</f>
        <v>2.84855566634888</v>
      </c>
      <c r="H61" s="77">
        <f t="shared" si="107"/>
        <v>4.01879405606298</v>
      </c>
      <c r="I61" s="107">
        <f t="shared" si="107"/>
        <v>8.17239210684555</v>
      </c>
      <c r="J61" s="108">
        <f>(G61-100%)*30/K59</f>
        <v>0.027549264774201</v>
      </c>
      <c r="K61" s="108">
        <f>(H61-100%)*30/K59</f>
        <v>0.0449894792259758</v>
      </c>
      <c r="L61" s="109">
        <f>(I61-100%)*30/K59</f>
        <v>0.106891089520798</v>
      </c>
      <c r="M61" s="110"/>
      <c r="N61" s="111"/>
      <c r="O61" s="112"/>
    </row>
    <row r="62" ht="18.75" spans="1:6">
      <c r="A62" s="62"/>
      <c r="B62" s="22" t="s">
        <v>26</v>
      </c>
      <c r="C62" s="23"/>
      <c r="D62" s="78">
        <f t="shared" ref="D62:F62" si="108">D59/(D59+D60+D61)</f>
        <v>0.64</v>
      </c>
      <c r="E62" s="79">
        <f t="shared" si="108"/>
        <v>0.64</v>
      </c>
      <c r="F62" s="80">
        <f t="shared" si="108"/>
        <v>0.34</v>
      </c>
    </row>
    <row r="64" spans="4:6">
      <c r="D64" s="81"/>
      <c r="E64" s="81"/>
      <c r="F64" s="81"/>
    </row>
  </sheetData>
  <mergeCells count="11">
    <mergeCell ref="G6:I6"/>
    <mergeCell ref="J6:L6"/>
    <mergeCell ref="M6:O6"/>
    <mergeCell ref="J8:L8"/>
    <mergeCell ref="M8:O8"/>
    <mergeCell ref="B59:C59"/>
    <mergeCell ref="B60:C60"/>
    <mergeCell ref="G60:I60"/>
    <mergeCell ref="J60:L60"/>
    <mergeCell ref="B61:C61"/>
    <mergeCell ref="B62:C62"/>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O27:O446"/>
  <sheetViews>
    <sheetView zoomScale="85" zoomScaleNormal="85" topLeftCell="A286" workbookViewId="0">
      <selection activeCell="O313" sqref="O313"/>
    </sheetView>
  </sheetViews>
  <sheetFormatPr defaultColWidth="8.66666666666667" defaultRowHeight="18"/>
  <sheetData>
    <row r="27" spans="15:15">
      <c r="O27" t="s">
        <v>29</v>
      </c>
    </row>
    <row r="28" spans="15:15">
      <c r="O28" t="s">
        <v>30</v>
      </c>
    </row>
    <row r="46" spans="15:15">
      <c r="O46" t="s">
        <v>31</v>
      </c>
    </row>
    <row r="66" spans="15:15">
      <c r="O66" t="s">
        <v>32</v>
      </c>
    </row>
    <row r="67" spans="15:15">
      <c r="O67" t="s">
        <v>33</v>
      </c>
    </row>
    <row r="68" spans="15:15">
      <c r="O68" t="s">
        <v>34</v>
      </c>
    </row>
    <row r="83" spans="15:15">
      <c r="O83" t="s">
        <v>35</v>
      </c>
    </row>
    <row r="84" spans="15:15">
      <c r="O84" t="s">
        <v>33</v>
      </c>
    </row>
    <row r="85" spans="15:15">
      <c r="O85" t="s">
        <v>36</v>
      </c>
    </row>
    <row r="100" spans="15:15">
      <c r="O100" t="s">
        <v>37</v>
      </c>
    </row>
    <row r="101" spans="15:15">
      <c r="O101" t="s">
        <v>33</v>
      </c>
    </row>
    <row r="102" spans="15:15">
      <c r="O102" t="s">
        <v>38</v>
      </c>
    </row>
    <row r="122" spans="15:15">
      <c r="O122" t="s">
        <v>39</v>
      </c>
    </row>
    <row r="123" spans="15:15">
      <c r="O123" t="s">
        <v>33</v>
      </c>
    </row>
    <row r="124" spans="15:15">
      <c r="O124" t="s">
        <v>40</v>
      </c>
    </row>
    <row r="143" spans="15:15">
      <c r="O143" t="s">
        <v>41</v>
      </c>
    </row>
    <row r="162" spans="15:15">
      <c r="O162" t="s">
        <v>33</v>
      </c>
    </row>
    <row r="163" spans="15:15">
      <c r="O163" t="s">
        <v>42</v>
      </c>
    </row>
    <row r="198" spans="15:15">
      <c r="O198" t="s">
        <v>43</v>
      </c>
    </row>
    <row r="213" spans="15:15">
      <c r="O213" t="s">
        <v>39</v>
      </c>
    </row>
    <row r="214" spans="15:15">
      <c r="O214" t="s">
        <v>33</v>
      </c>
    </row>
    <row r="215" spans="15:15">
      <c r="O215" t="s">
        <v>44</v>
      </c>
    </row>
    <row r="217" spans="15:15">
      <c r="O217" t="s">
        <v>45</v>
      </c>
    </row>
    <row r="218" spans="15:15">
      <c r="O218" t="s">
        <v>46</v>
      </c>
    </row>
    <row r="219" spans="15:15">
      <c r="O219" t="s">
        <v>47</v>
      </c>
    </row>
    <row r="255" spans="15:15">
      <c r="O255" t="s">
        <v>48</v>
      </c>
    </row>
    <row r="256" spans="15:15">
      <c r="O256" t="s">
        <v>49</v>
      </c>
    </row>
    <row r="312" spans="15:15">
      <c r="O312" t="s">
        <v>50</v>
      </c>
    </row>
    <row r="313" spans="15:15">
      <c r="O313" t="s">
        <v>51</v>
      </c>
    </row>
    <row r="347" spans="15:15">
      <c r="O347" t="s">
        <v>52</v>
      </c>
    </row>
    <row r="348" spans="15:15">
      <c r="O348" t="s">
        <v>48</v>
      </c>
    </row>
    <row r="349" spans="15:15">
      <c r="O349" t="s">
        <v>53</v>
      </c>
    </row>
    <row r="368" spans="15:15">
      <c r="O368" t="s">
        <v>35</v>
      </c>
    </row>
    <row r="369" spans="15:15">
      <c r="O369" t="s">
        <v>48</v>
      </c>
    </row>
    <row r="370" spans="15:15">
      <c r="O370" t="s">
        <v>54</v>
      </c>
    </row>
    <row r="385" spans="15:15">
      <c r="O385" t="s">
        <v>48</v>
      </c>
    </row>
    <row r="386" spans="15:15">
      <c r="O386" t="s">
        <v>55</v>
      </c>
    </row>
    <row r="405" spans="15:15">
      <c r="O405" t="s">
        <v>56</v>
      </c>
    </row>
    <row r="406" spans="15:15">
      <c r="O406" t="s">
        <v>48</v>
      </c>
    </row>
    <row r="407" spans="15:15">
      <c r="O407" t="s">
        <v>57</v>
      </c>
    </row>
    <row r="444" spans="15:15">
      <c r="O444" t="s">
        <v>35</v>
      </c>
    </row>
    <row r="445" spans="15:15">
      <c r="O445" t="s">
        <v>48</v>
      </c>
    </row>
    <row r="446" spans="15:15">
      <c r="O446" t="s">
        <v>58</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A30" sqref="A30"/>
    </sheetView>
  </sheetViews>
  <sheetFormatPr defaultColWidth="8.125" defaultRowHeight="13"/>
  <cols>
    <col min="1" max="16384" width="8.125" style="11"/>
  </cols>
  <sheetData>
    <row r="1" spans="1:1">
      <c r="A1" s="11" t="s">
        <v>59</v>
      </c>
    </row>
    <row r="2" spans="1:10">
      <c r="A2" s="12" t="s">
        <v>60</v>
      </c>
      <c r="B2" s="13"/>
      <c r="C2" s="13"/>
      <c r="D2" s="13"/>
      <c r="E2" s="13"/>
      <c r="F2" s="13"/>
      <c r="G2" s="13"/>
      <c r="H2" s="13"/>
      <c r="I2" s="13"/>
      <c r="J2" s="13"/>
    </row>
    <row r="3" spans="1:10">
      <c r="A3" s="13"/>
      <c r="B3" s="13"/>
      <c r="C3" s="13"/>
      <c r="D3" s="13"/>
      <c r="E3" s="13"/>
      <c r="F3" s="13"/>
      <c r="G3" s="13"/>
      <c r="H3" s="13"/>
      <c r="I3" s="13"/>
      <c r="J3" s="13"/>
    </row>
    <row r="4" spans="1:10">
      <c r="A4" s="13"/>
      <c r="B4" s="13"/>
      <c r="C4" s="13"/>
      <c r="D4" s="13"/>
      <c r="E4" s="13"/>
      <c r="F4" s="13"/>
      <c r="G4" s="13"/>
      <c r="H4" s="13"/>
      <c r="I4" s="13"/>
      <c r="J4" s="13"/>
    </row>
    <row r="5" spans="1:10">
      <c r="A5" s="13"/>
      <c r="B5" s="13"/>
      <c r="C5" s="13"/>
      <c r="D5" s="13"/>
      <c r="E5" s="13"/>
      <c r="F5" s="13"/>
      <c r="G5" s="13"/>
      <c r="H5" s="13"/>
      <c r="I5" s="13"/>
      <c r="J5" s="13"/>
    </row>
    <row r="6" spans="1:10">
      <c r="A6" s="13"/>
      <c r="B6" s="13"/>
      <c r="C6" s="13"/>
      <c r="D6" s="13"/>
      <c r="E6" s="13"/>
      <c r="F6" s="13"/>
      <c r="G6" s="13"/>
      <c r="H6" s="13"/>
      <c r="I6" s="13"/>
      <c r="J6" s="13"/>
    </row>
    <row r="7" spans="1:10">
      <c r="A7" s="13"/>
      <c r="B7" s="13"/>
      <c r="C7" s="13"/>
      <c r="D7" s="13"/>
      <c r="E7" s="13"/>
      <c r="F7" s="13"/>
      <c r="G7" s="13"/>
      <c r="H7" s="13"/>
      <c r="I7" s="13"/>
      <c r="J7" s="13"/>
    </row>
    <row r="8" spans="1:10">
      <c r="A8" s="13"/>
      <c r="B8" s="13"/>
      <c r="C8" s="13"/>
      <c r="D8" s="13"/>
      <c r="E8" s="13"/>
      <c r="F8" s="13"/>
      <c r="G8" s="13"/>
      <c r="H8" s="13"/>
      <c r="I8" s="13"/>
      <c r="J8" s="13"/>
    </row>
    <row r="9" ht="86" customHeight="1" spans="1:10">
      <c r="A9" s="13"/>
      <c r="B9" s="13"/>
      <c r="C9" s="13"/>
      <c r="D9" s="13"/>
      <c r="E9" s="13"/>
      <c r="F9" s="13"/>
      <c r="G9" s="13"/>
      <c r="H9" s="13"/>
      <c r="I9" s="13"/>
      <c r="J9" s="13"/>
    </row>
    <row r="11" spans="1:1">
      <c r="A11" s="11" t="s">
        <v>61</v>
      </c>
    </row>
    <row r="12" spans="1:10">
      <c r="A12" s="14" t="s">
        <v>62</v>
      </c>
      <c r="B12" s="15"/>
      <c r="C12" s="15"/>
      <c r="D12" s="15"/>
      <c r="E12" s="15"/>
      <c r="F12" s="15"/>
      <c r="G12" s="15"/>
      <c r="H12" s="15"/>
      <c r="I12" s="15"/>
      <c r="J12" s="15"/>
    </row>
    <row r="13" spans="1:10">
      <c r="A13" s="15"/>
      <c r="B13" s="15"/>
      <c r="C13" s="15"/>
      <c r="D13" s="15"/>
      <c r="E13" s="15"/>
      <c r="F13" s="15"/>
      <c r="G13" s="15"/>
      <c r="H13" s="15"/>
      <c r="I13" s="15"/>
      <c r="J13" s="15"/>
    </row>
    <row r="14" spans="1:10">
      <c r="A14" s="15"/>
      <c r="B14" s="15"/>
      <c r="C14" s="15"/>
      <c r="D14" s="15"/>
      <c r="E14" s="15"/>
      <c r="F14" s="15"/>
      <c r="G14" s="15"/>
      <c r="H14" s="15"/>
      <c r="I14" s="15"/>
      <c r="J14" s="15"/>
    </row>
    <row r="15" spans="1:10">
      <c r="A15" s="15"/>
      <c r="B15" s="15"/>
      <c r="C15" s="15"/>
      <c r="D15" s="15"/>
      <c r="E15" s="15"/>
      <c r="F15" s="15"/>
      <c r="G15" s="15"/>
      <c r="H15" s="15"/>
      <c r="I15" s="15"/>
      <c r="J15" s="15"/>
    </row>
    <row r="16" spans="1:10">
      <c r="A16" s="15"/>
      <c r="B16" s="15"/>
      <c r="C16" s="15"/>
      <c r="D16" s="15"/>
      <c r="E16" s="15"/>
      <c r="F16" s="15"/>
      <c r="G16" s="15"/>
      <c r="H16" s="15"/>
      <c r="I16" s="15"/>
      <c r="J16" s="15"/>
    </row>
    <row r="17" spans="1:10">
      <c r="A17" s="15"/>
      <c r="B17" s="15"/>
      <c r="C17" s="15"/>
      <c r="D17" s="15"/>
      <c r="E17" s="15"/>
      <c r="F17" s="15"/>
      <c r="G17" s="15"/>
      <c r="H17" s="15"/>
      <c r="I17" s="15"/>
      <c r="J17" s="15"/>
    </row>
    <row r="18" spans="1:10">
      <c r="A18" s="15"/>
      <c r="B18" s="15"/>
      <c r="C18" s="15"/>
      <c r="D18" s="15"/>
      <c r="E18" s="15"/>
      <c r="F18" s="15"/>
      <c r="G18" s="15"/>
      <c r="H18" s="15"/>
      <c r="I18" s="15"/>
      <c r="J18" s="15"/>
    </row>
    <row r="19" spans="1:10">
      <c r="A19" s="15"/>
      <c r="B19" s="15"/>
      <c r="C19" s="15"/>
      <c r="D19" s="15"/>
      <c r="E19" s="15"/>
      <c r="F19" s="15"/>
      <c r="G19" s="15"/>
      <c r="H19" s="15"/>
      <c r="I19" s="15"/>
      <c r="J19" s="15"/>
    </row>
    <row r="21" spans="1:1">
      <c r="A21" s="11" t="s">
        <v>63</v>
      </c>
    </row>
    <row r="22" spans="1:10">
      <c r="A22" s="14" t="s">
        <v>64</v>
      </c>
      <c r="B22" s="14"/>
      <c r="C22" s="14"/>
      <c r="D22" s="14"/>
      <c r="E22" s="14"/>
      <c r="F22" s="14"/>
      <c r="G22" s="14"/>
      <c r="H22" s="14"/>
      <c r="I22" s="14"/>
      <c r="J22" s="14"/>
    </row>
    <row r="23" spans="1:10">
      <c r="A23" s="14"/>
      <c r="B23" s="14"/>
      <c r="C23" s="14"/>
      <c r="D23" s="14"/>
      <c r="E23" s="14"/>
      <c r="F23" s="14"/>
      <c r="G23" s="14"/>
      <c r="H23" s="14"/>
      <c r="I23" s="14"/>
      <c r="J23" s="14"/>
    </row>
    <row r="24" spans="1:10">
      <c r="A24" s="14"/>
      <c r="B24" s="14"/>
      <c r="C24" s="14"/>
      <c r="D24" s="14"/>
      <c r="E24" s="14"/>
      <c r="F24" s="14"/>
      <c r="G24" s="14"/>
      <c r="H24" s="14"/>
      <c r="I24" s="14"/>
      <c r="J24" s="14"/>
    </row>
    <row r="25" spans="1:10">
      <c r="A25" s="14"/>
      <c r="B25" s="14"/>
      <c r="C25" s="14"/>
      <c r="D25" s="14"/>
      <c r="E25" s="14"/>
      <c r="F25" s="14"/>
      <c r="G25" s="14"/>
      <c r="H25" s="14"/>
      <c r="I25" s="14"/>
      <c r="J25" s="14"/>
    </row>
    <row r="26" spans="1:10">
      <c r="A26" s="14"/>
      <c r="B26" s="14"/>
      <c r="C26" s="14"/>
      <c r="D26" s="14"/>
      <c r="E26" s="14"/>
      <c r="F26" s="14"/>
      <c r="G26" s="14"/>
      <c r="H26" s="14"/>
      <c r="I26" s="14"/>
      <c r="J26" s="14"/>
    </row>
    <row r="27" spans="1:10">
      <c r="A27" s="14"/>
      <c r="B27" s="14"/>
      <c r="C27" s="14"/>
      <c r="D27" s="14"/>
      <c r="E27" s="14"/>
      <c r="F27" s="14"/>
      <c r="G27" s="14"/>
      <c r="H27" s="14"/>
      <c r="I27" s="14"/>
      <c r="J27" s="14"/>
    </row>
    <row r="28" spans="1:10">
      <c r="A28" s="14"/>
      <c r="B28" s="14"/>
      <c r="C28" s="14"/>
      <c r="D28" s="14"/>
      <c r="E28" s="14"/>
      <c r="F28" s="14"/>
      <c r="G28" s="14"/>
      <c r="H28" s="14"/>
      <c r="I28" s="14"/>
      <c r="J28" s="14"/>
    </row>
    <row r="29" spans="1:10">
      <c r="A29" s="14"/>
      <c r="B29" s="14"/>
      <c r="C29" s="14"/>
      <c r="D29" s="14"/>
      <c r="E29" s="14"/>
      <c r="F29" s="14"/>
      <c r="G29" s="14"/>
      <c r="H29" s="14"/>
      <c r="I29" s="14"/>
      <c r="J29" s="14"/>
    </row>
  </sheetData>
  <mergeCells count="3">
    <mergeCell ref="A2:J9"/>
    <mergeCell ref="A12:J19"/>
    <mergeCell ref="A22:J29"/>
  </mergeCells>
  <pageMargins left="0.75" right="0.75" top="1" bottom="1" header="0.510416666666667" footer="0.510416666666667"/>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zoomScale="80" zoomScaleNormal="80" workbookViewId="0">
      <selection activeCell="A6" sqref="A6"/>
    </sheetView>
  </sheetViews>
  <sheetFormatPr defaultColWidth="9" defaultRowHeight="18" outlineLevelCol="7"/>
  <cols>
    <col min="1" max="1" width="14" customWidth="1"/>
    <col min="2" max="2" width="13.25" customWidth="1"/>
    <col min="4" max="4" width="14.75" customWidth="1"/>
    <col min="6" max="6" width="14.25" customWidth="1"/>
    <col min="8" max="8" width="15.625" customWidth="1"/>
  </cols>
  <sheetData>
    <row r="1" spans="1:8">
      <c r="A1" s="1" t="s">
        <v>65</v>
      </c>
      <c r="B1" s="2"/>
      <c r="C1" s="3"/>
      <c r="D1" s="4"/>
      <c r="E1" s="3"/>
      <c r="F1" s="4"/>
      <c r="G1" s="3"/>
      <c r="H1" s="4"/>
    </row>
    <row r="2" spans="1:8">
      <c r="A2" s="5"/>
      <c r="B2" s="3"/>
      <c r="C2" s="3"/>
      <c r="D2" s="4"/>
      <c r="E2" s="3"/>
      <c r="F2" s="4"/>
      <c r="G2" s="3"/>
      <c r="H2" s="4"/>
    </row>
    <row r="3" spans="1:8">
      <c r="A3" s="6" t="s">
        <v>66</v>
      </c>
      <c r="B3" s="6" t="s">
        <v>0</v>
      </c>
      <c r="C3" s="6" t="s">
        <v>67</v>
      </c>
      <c r="D3" s="7" t="s">
        <v>68</v>
      </c>
      <c r="E3" s="6" t="s">
        <v>69</v>
      </c>
      <c r="F3" s="7" t="s">
        <v>68</v>
      </c>
      <c r="G3" s="6" t="s">
        <v>70</v>
      </c>
      <c r="H3" s="7" t="s">
        <v>68</v>
      </c>
    </row>
    <row r="4" spans="1:8">
      <c r="A4" s="8" t="s">
        <v>71</v>
      </c>
      <c r="B4" s="8" t="s">
        <v>72</v>
      </c>
      <c r="C4" s="8"/>
      <c r="D4" s="9">
        <v>44328</v>
      </c>
      <c r="E4" s="8"/>
      <c r="F4" s="9">
        <v>44325</v>
      </c>
      <c r="G4" s="8"/>
      <c r="H4" s="9"/>
    </row>
    <row r="5" spans="1:8">
      <c r="A5" s="8" t="s">
        <v>71</v>
      </c>
      <c r="B5" s="8" t="s">
        <v>73</v>
      </c>
      <c r="C5" s="8"/>
      <c r="D5" s="9">
        <v>44321</v>
      </c>
      <c r="E5" s="8"/>
      <c r="F5" s="10"/>
      <c r="G5" s="8"/>
      <c r="H5" s="10"/>
    </row>
    <row r="6" spans="1:8">
      <c r="A6" s="8" t="s">
        <v>71</v>
      </c>
      <c r="B6" s="8"/>
      <c r="C6" s="8"/>
      <c r="D6" s="10"/>
      <c r="E6" s="8"/>
      <c r="F6" s="10"/>
      <c r="G6" s="8"/>
      <c r="H6" s="10"/>
    </row>
    <row r="7" spans="1:8">
      <c r="A7" s="8" t="s">
        <v>71</v>
      </c>
      <c r="B7" s="8"/>
      <c r="C7" s="8"/>
      <c r="D7" s="10"/>
      <c r="E7" s="8"/>
      <c r="F7" s="10"/>
      <c r="G7" s="8"/>
      <c r="H7" s="10"/>
    </row>
    <row r="8" spans="1:8">
      <c r="A8" s="8" t="s">
        <v>71</v>
      </c>
      <c r="B8" s="8"/>
      <c r="C8" s="8"/>
      <c r="D8" s="10"/>
      <c r="E8" s="8"/>
      <c r="F8" s="10"/>
      <c r="G8" s="8"/>
      <c r="H8" s="10"/>
    </row>
    <row r="9" spans="1:8">
      <c r="A9" s="8" t="s">
        <v>71</v>
      </c>
      <c r="B9" s="8"/>
      <c r="C9" s="8"/>
      <c r="D9" s="10"/>
      <c r="E9" s="8"/>
      <c r="F9" s="10"/>
      <c r="G9" s="8"/>
      <c r="H9" s="10"/>
    </row>
    <row r="10" spans="1:8">
      <c r="A10" s="8" t="s">
        <v>71</v>
      </c>
      <c r="B10" s="8"/>
      <c r="C10" s="8"/>
      <c r="D10" s="10"/>
      <c r="E10" s="8"/>
      <c r="F10" s="10"/>
      <c r="G10" s="8"/>
      <c r="H10" s="10"/>
    </row>
    <row r="11" spans="1:8">
      <c r="A11" s="8" t="s">
        <v>71</v>
      </c>
      <c r="B11" s="8"/>
      <c r="C11" s="8"/>
      <c r="D11" s="10"/>
      <c r="E11" s="8"/>
      <c r="F11" s="10"/>
      <c r="G11" s="8"/>
      <c r="H11" s="10"/>
    </row>
    <row r="12" spans="1:8">
      <c r="A12" s="5"/>
      <c r="B12" s="3"/>
      <c r="C12" s="3"/>
      <c r="D12" s="4"/>
      <c r="E12" s="3"/>
      <c r="F12" s="4"/>
      <c r="G12" s="3"/>
      <c r="H12" s="4"/>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検証シート</vt:lpstr>
      <vt:lpstr>検証リスク5%</vt:lpstr>
      <vt:lpstr>検証FIB-5</vt:lpstr>
      <vt:lpstr>検証リスク5%&amp;FIB-5</vt:lpstr>
      <vt:lpstr>画像</vt:lpstr>
      <vt:lpstr>気づき</vt:lpstr>
      <vt:lpstr>検証終了通貨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user</cp:lastModifiedBy>
  <dcterms:created xsi:type="dcterms:W3CDTF">2020-09-18T03:10:00Z</dcterms:created>
  <dcterms:modified xsi:type="dcterms:W3CDTF">2021-05-16T10:02:57Z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