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5cfcbbf6ec09f1/ドキュメント/CMA_yoshiko/その３/"/>
    </mc:Choice>
  </mc:AlternateContent>
  <xr:revisionPtr revIDLastSave="11" documentId="13_ncr:1_{520441D1-CBAA-4EA8-825D-819C070394BB}" xr6:coauthVersionLast="47" xr6:coauthVersionMax="47" xr10:uidLastSave="{59415019-A07C-4E6B-94A5-05438F58BE99}"/>
  <bookViews>
    <workbookView xWindow="-120" yWindow="-120" windowWidth="20730" windowHeight="1116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J10" i="1" l="1"/>
  <c r="M10" i="1" s="1"/>
  <c r="I9" i="1"/>
  <c r="L10" i="1" s="1"/>
  <c r="O10" i="1" s="1"/>
  <c r="H9" i="1"/>
  <c r="K10" i="1" s="1"/>
  <c r="N10" i="1" s="1"/>
  <c r="H10" i="1" s="1"/>
  <c r="J11" i="1" l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<sst xmlns="http://schemas.openxmlformats.org/spreadsheetml/2006/main" count="61" uniqueCount="49">
  <si>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</si>
  <si>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</si>
  <si>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</si>
  <si>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</si>
  <si>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</si>
  <si>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</si>
  <si>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</si>
  <si>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</si>
  <si>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</si>
  <si>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</si>
  <si>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</si>
  <si>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</si>
  <si>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</si>
  <si>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</si>
  <si>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</si>
  <si>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</si>
  <si>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</si>
  <si>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</si>
  <si>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</si>
  <si>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</si>
  <si>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</si>
  <si>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</si>
  <si>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</si>
  <si>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</si>
  <si>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</si>
  <si>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</si>
  <si>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</si>
  <si>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</si>
  <si>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</si>
  <si>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</si>
  <si>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</si>
  <si>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</si>
  <si>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</si>
  <si>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</si>
  <si>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</si>
  <si>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</si>
  <si>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</si>
  <si>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PBとEBの両方を見つけてエントリーします。</t>
    <rPh sb="6" eb="8">
      <t>リョウホウ</t>
    </rPh>
    <rPh sb="9" eb="10">
      <t>ミ</t>
    </rPh>
    <phoneticPr fontId="1"/>
  </si>
  <si>
    <t>PBでエントリー、のち損切り</t>
    <rPh sb="11" eb="13">
      <t>ソンギ</t>
    </rPh>
    <phoneticPr fontId="1"/>
  </si>
  <si>
    <t>PBで入って損切り</t>
    <rPh sb="3" eb="4">
      <t>ハイ</t>
    </rPh>
    <rPh sb="6" eb="8">
      <t>ソンギ</t>
    </rPh>
    <phoneticPr fontId="1"/>
  </si>
  <si>
    <t>EBだと思いますが、どうでしょう？</t>
    <rPh sb="4" eb="5">
      <t>オモ</t>
    </rPh>
    <phoneticPr fontId="1"/>
  </si>
  <si>
    <t>０．６１８にはとどきましたが、１，２７には至らず、損切り。</t>
    <rPh sb="21" eb="22">
      <t>イタ</t>
    </rPh>
    <rPh sb="25" eb="27">
      <t>ソンギ</t>
    </rPh>
    <phoneticPr fontId="1"/>
  </si>
  <si>
    <t>PB</t>
    <phoneticPr fontId="1"/>
  </si>
  <si>
    <t>条件をすべて満たすPBは、４時間足でもとても少ないというのが実感です。なおかつ本当にトレンドが転換している場所は少ないです。自分は気が小さいので、ターゲットは０．８１６に届いたら決済してしまうような気がします。</t>
    <rPh sb="0" eb="2">
      <t>ジョウケン</t>
    </rPh>
    <rPh sb="6" eb="7">
      <t>ミ</t>
    </rPh>
    <rPh sb="14" eb="16">
      <t>ジカン</t>
    </rPh>
    <rPh sb="16" eb="17">
      <t>アシ</t>
    </rPh>
    <rPh sb="22" eb="23">
      <t>スク</t>
    </rPh>
    <rPh sb="30" eb="32">
      <t>ジッカン</t>
    </rPh>
    <rPh sb="39" eb="41">
      <t>ホントウ</t>
    </rPh>
    <rPh sb="47" eb="49">
      <t>テンカン</t>
    </rPh>
    <rPh sb="53" eb="55">
      <t>バショ</t>
    </rPh>
    <rPh sb="56" eb="57">
      <t>スク</t>
    </rPh>
    <rPh sb="62" eb="64">
      <t>ジブン</t>
    </rPh>
    <rPh sb="65" eb="66">
      <t>キ</t>
    </rPh>
    <rPh sb="67" eb="68">
      <t>チイ</t>
    </rPh>
    <rPh sb="85" eb="86">
      <t>トド</t>
    </rPh>
    <rPh sb="89" eb="91">
      <t>ケッサイ</t>
    </rPh>
    <rPh sb="99" eb="100">
      <t>キ</t>
    </rPh>
    <phoneticPr fontId="1"/>
  </si>
  <si>
    <t>大変時間を無駄にしてしまったので、検証をルーティンにして、同じ時期（ルールはわかっていなかったかもしれませんが、チャートを見てきたのは２０２０年春から２０２１年にかけてだけです）について違う通貨ペアを検証してみたいです。時間足については、４時間足が見やすいですが、ドル円については１時間足もやってみようと思います。</t>
    <rPh sb="0" eb="4">
      <t>タイヘンジカン</t>
    </rPh>
    <rPh sb="5" eb="7">
      <t>ムダ</t>
    </rPh>
    <rPh sb="17" eb="19">
      <t>ケンショウ</t>
    </rPh>
    <rPh sb="29" eb="30">
      <t>オナ</t>
    </rPh>
    <rPh sb="31" eb="33">
      <t>ジキ</t>
    </rPh>
    <rPh sb="61" eb="62">
      <t>ミ</t>
    </rPh>
    <rPh sb="71" eb="72">
      <t>ネン</t>
    </rPh>
    <rPh sb="72" eb="73">
      <t>ハル</t>
    </rPh>
    <rPh sb="79" eb="80">
      <t>ネン</t>
    </rPh>
    <rPh sb="93" eb="94">
      <t>チガ</t>
    </rPh>
    <rPh sb="95" eb="97">
      <t>ツウカ</t>
    </rPh>
    <rPh sb="100" eb="102">
      <t>ケンショウ</t>
    </rPh>
    <rPh sb="110" eb="112">
      <t>ジカン</t>
    </rPh>
    <rPh sb="112" eb="113">
      <t>アシ</t>
    </rPh>
    <rPh sb="120" eb="122">
      <t>ジカン</t>
    </rPh>
    <rPh sb="122" eb="123">
      <t>アシ</t>
    </rPh>
    <rPh sb="124" eb="125">
      <t>ミ</t>
    </rPh>
    <rPh sb="134" eb="135">
      <t>エン</t>
    </rPh>
    <rPh sb="141" eb="143">
      <t>ジカン</t>
    </rPh>
    <rPh sb="143" eb="144">
      <t>アシ</t>
    </rPh>
    <rPh sb="152" eb="153">
      <t>オモ</t>
    </rPh>
    <phoneticPr fontId="1"/>
  </si>
  <si>
    <t>買いのEB.0,618には届くもののロスカット。</t>
    <rPh sb="0" eb="1">
      <t>カ</t>
    </rPh>
    <rPh sb="13" eb="14">
      <t>トド</t>
    </rPh>
    <phoneticPr fontId="1"/>
  </si>
  <si>
    <t>売りのEB。損切り</t>
    <rPh sb="0" eb="1">
      <t>ウ</t>
    </rPh>
    <rPh sb="6" eb="8">
      <t>ソンギ</t>
    </rPh>
    <phoneticPr fontId="1"/>
  </si>
  <si>
    <t>エクセルに記入したときのエラーが多く、原因もわからないので、別で計算して数値をいれた場所もあります。フィボナッチターゲット２まで届いていても、損益ゼロと計算されたり、不思議なこともあったので、エクセルをまた新しくして記入しなおしたり、余計なことで時間をとってしまいました。エンゴルフィンバーが混ざっていますが、認識は正しいでしょうか？ご教示ください。質問です。損切りになったあともターゲットの方向に戻ってくることが多いように見えます。その場合、ルールとして、損切りになったPB、EBをまだ有効とみなして再エントリーするという方法をとってもいいでしょうか？</t>
    <rPh sb="71" eb="73">
      <t>ソンエキ</t>
    </rPh>
    <rPh sb="76" eb="78">
      <t>ケイサン</t>
    </rPh>
    <rPh sb="83" eb="86">
      <t>フシギ</t>
    </rPh>
    <rPh sb="103" eb="104">
      <t>アタラ</t>
    </rPh>
    <rPh sb="108" eb="110">
      <t>キニュウ</t>
    </rPh>
    <rPh sb="117" eb="119">
      <t>ヨケイ</t>
    </rPh>
    <rPh sb="123" eb="125">
      <t>ジカン</t>
    </rPh>
    <rPh sb="146" eb="147">
      <t>マ</t>
    </rPh>
    <rPh sb="155" eb="157">
      <t>ニンシキ</t>
    </rPh>
    <rPh sb="158" eb="159">
      <t>タダ</t>
    </rPh>
    <rPh sb="168" eb="170">
      <t>キョウジ</t>
    </rPh>
    <rPh sb="175" eb="177">
      <t>シツモン</t>
    </rPh>
    <rPh sb="180" eb="182">
      <t>ソンギ</t>
    </rPh>
    <rPh sb="196" eb="198">
      <t>ホウコウ</t>
    </rPh>
    <rPh sb="199" eb="200">
      <t>モド</t>
    </rPh>
    <rPh sb="207" eb="208">
      <t>オオ</t>
    </rPh>
    <rPh sb="212" eb="213">
      <t>ミ</t>
    </rPh>
    <rPh sb="219" eb="221">
      <t>バアイ</t>
    </rPh>
    <rPh sb="229" eb="231">
      <t>ソンギ</t>
    </rPh>
    <rPh sb="244" eb="246">
      <t>ユウコウ</t>
    </rPh>
    <rPh sb="251" eb="252">
      <t>サイ</t>
    </rPh>
    <rPh sb="262" eb="264">
      <t>ホウホウ</t>
    </rPh>
    <phoneticPr fontId="1"/>
  </si>
  <si>
    <t>USD/JPY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</si>
</sst>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7" fontId="0" fillId="3" borderId="0" xfId="0" applyNumberForma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13561</xdr:colOff>
      <xdr:row>26</xdr:row>
      <xdr:rowOff>130968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ACFDCCD-8619-48DA-88AE-A2251FABF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594"/>
          <a:ext cx="10348186" cy="4595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35719</xdr:rowOff>
    </xdr:from>
    <xdr:to>
      <xdr:col>17</xdr:col>
      <xdr:colOff>38444</xdr:colOff>
      <xdr:row>57</xdr:row>
      <xdr:rowOff>35719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3B78CFC-523E-472D-9EEF-A1FBAD4CA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36344"/>
          <a:ext cx="10373069" cy="5179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31296</xdr:rowOff>
    </xdr:from>
    <xdr:to>
      <xdr:col>17</xdr:col>
      <xdr:colOff>47625</xdr:colOff>
      <xdr:row>92</xdr:row>
      <xdr:rowOff>23812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347DFD1F-216C-4AC9-9157-6A2B9C2A2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68327"/>
          <a:ext cx="10382250" cy="5886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17</xdr:col>
      <xdr:colOff>12913</xdr:colOff>
      <xdr:row>145</xdr:row>
      <xdr:rowOff>119062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7B60C486-505D-47E9-A72F-4AE972FCA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09844"/>
          <a:ext cx="10347538" cy="4405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11906</xdr:rowOff>
    </xdr:from>
    <xdr:to>
      <xdr:col>16</xdr:col>
      <xdr:colOff>607595</xdr:colOff>
      <xdr:row>119</xdr:row>
      <xdr:rowOff>159510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B31B53B-686C-4533-B4B3-69B861F73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6799719"/>
          <a:ext cx="10323095" cy="461244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148</xdr:row>
      <xdr:rowOff>35720</xdr:rowOff>
    </xdr:from>
    <xdr:to>
      <xdr:col>17</xdr:col>
      <xdr:colOff>52350</xdr:colOff>
      <xdr:row>179</xdr:row>
      <xdr:rowOff>147564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7F493E8-F0B7-4730-B76D-AF8472793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" y="26467595"/>
          <a:ext cx="10386974" cy="564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56" activePane="bottomRight" state="frozen"/>
      <selection pane="topRight" activeCell="B1" sqref="B1"/>
      <selection pane="bottomLeft" activeCell="A9" sqref="A9"/>
      <selection pane="bottomRight" activeCell="J60" sqref="J60:L6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9">
        <v>100000</v>
      </c>
    </row>
    <row r="4" spans="1:18" x14ac:dyDescent="0.4">
      <c r="A4" s="1" t="s">
        <v>12</v>
      </c>
      <c r="C4" s="29" t="s">
        <v>14</v>
      </c>
    </row>
    <row r="5" spans="1:18" ht="19.5" thickBot="1" x14ac:dyDescent="0.45">
      <c r="A5" s="1" t="s">
        <v>13</v>
      </c>
      <c r="C5" s="29" t="s">
        <v>35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26</v>
      </c>
      <c r="E6" s="25"/>
      <c r="F6" s="26"/>
      <c r="G6" s="86" t="s">
        <v>3</v>
      </c>
      <c r="H6" s="87"/>
      <c r="I6" s="93"/>
      <c r="J6" s="86" t="s">
        <v>24</v>
      </c>
      <c r="K6" s="87"/>
      <c r="L6" s="93"/>
      <c r="M6" s="86" t="s">
        <v>25</v>
      </c>
      <c r="N6" s="87"/>
      <c r="O6" s="93"/>
      <c r="P6" t="s">
        <v>37</v>
      </c>
    </row>
    <row r="7" spans="1:18" ht="19.5" thickBot="1" x14ac:dyDescent="0.45">
      <c r="A7" s="27"/>
      <c r="B7" s="27" t="s">
        <v>2</v>
      </c>
      <c r="C7" s="64" t="s">
        <v>30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24</v>
      </c>
      <c r="K8" s="91"/>
      <c r="L8" s="92"/>
      <c r="M8" s="90"/>
      <c r="N8" s="91"/>
      <c r="O8" s="92"/>
    </row>
    <row r="9" spans="1:18" x14ac:dyDescent="0.4">
      <c r="A9" s="9">
        <v>1</v>
      </c>
      <c r="B9" s="23">
        <v>44240</v>
      </c>
      <c r="C9" s="50">
        <v>2</v>
      </c>
      <c r="D9" s="54">
        <v>-1</v>
      </c>
      <c r="E9" s="55">
        <v>-1</v>
      </c>
      <c r="F9" s="56">
        <v>-1</v>
      </c>
      <c r="G9" s="22"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">
      <c r="A10" s="9">
        <v>2</v>
      </c>
      <c r="B10" s="5">
        <v>44224</v>
      </c>
      <c r="C10" s="47">
        <v>1</v>
      </c>
      <c r="D10" s="57">
        <v>1.27</v>
      </c>
      <c r="E10" s="58">
        <v>1.5</v>
      </c>
      <c r="F10" s="59">
        <v>2</v>
      </c>
      <c r="G10" s="84">
        <v>100696</v>
      </c>
      <c r="H10" s="22">
        <f t="shared" ref="H10:H42" si="2">IF(E10="","",H9+N10)</f>
        <v>101365</v>
      </c>
      <c r="I10" s="22">
        <f t="shared" ref="I10:I42" si="3">IF(F10="","",I9+O10)</f>
        <v>102820</v>
      </c>
      <c r="J10" s="44">
        <f t="shared" ref="J10:J12" si="4">IF(G9="","",G9*0.03)</f>
        <v>2910</v>
      </c>
      <c r="K10" s="45">
        <f t="shared" ref="K10:K12" si="5">IF(H9="","",H9*0.03)</f>
        <v>2910</v>
      </c>
      <c r="L10" s="46">
        <f t="shared" ref="L10:L12" si="6">IF(I9="","",I9*0.03)</f>
        <v>2910</v>
      </c>
      <c r="M10" s="44">
        <f t="shared" ref="M10:M12" si="7">IF(D10="","",J10*D10)</f>
        <v>3695.7000000000003</v>
      </c>
      <c r="N10" s="45">
        <f t="shared" ref="N10:N12" si="8">IF(E10="","",K10*E10)</f>
        <v>4365</v>
      </c>
      <c r="O10" s="46">
        <f t="shared" ref="O10:O12" si="9">IF(F10="","",L10*F10)</f>
        <v>5820</v>
      </c>
      <c r="P10" s="40"/>
      <c r="Q10" s="40"/>
      <c r="R10" s="40"/>
    </row>
    <row r="11" spans="1:18" x14ac:dyDescent="0.4">
      <c r="A11" s="9">
        <v>3</v>
      </c>
      <c r="B11" s="5">
        <v>44232</v>
      </c>
      <c r="C11" s="47">
        <v>1</v>
      </c>
      <c r="D11" s="57">
        <v>-1</v>
      </c>
      <c r="E11" s="58">
        <v>-1</v>
      </c>
      <c r="F11" s="80">
        <v>-1</v>
      </c>
      <c r="G11" s="22">
        <f t="shared" ref="G11:G42" si="10">IF(D11="","",G10+M11)</f>
        <v>97675.12</v>
      </c>
      <c r="H11" s="22">
        <f t="shared" si="2"/>
        <v>98324.05</v>
      </c>
      <c r="I11" s="22">
        <f t="shared" si="3"/>
        <v>99735.4</v>
      </c>
      <c r="J11" s="44">
        <f t="shared" si="4"/>
        <v>3020.88</v>
      </c>
      <c r="K11" s="45">
        <f t="shared" si="5"/>
        <v>3040.95</v>
      </c>
      <c r="L11" s="46">
        <f t="shared" si="6"/>
        <v>3084.6</v>
      </c>
      <c r="M11" s="44">
        <f t="shared" si="7"/>
        <v>-3020.88</v>
      </c>
      <c r="N11" s="45">
        <f t="shared" si="8"/>
        <v>-3040.95</v>
      </c>
      <c r="O11" s="46">
        <f t="shared" si="9"/>
        <v>-3084.6</v>
      </c>
      <c r="P11" s="40"/>
      <c r="Q11" s="40"/>
      <c r="R11" s="40"/>
    </row>
    <row r="12" spans="1:18" x14ac:dyDescent="0.4">
      <c r="A12" s="9">
        <v>4</v>
      </c>
      <c r="B12" s="5">
        <v>44243</v>
      </c>
      <c r="C12" s="47">
        <v>1</v>
      </c>
      <c r="D12" s="57">
        <v>-1</v>
      </c>
      <c r="E12" s="58">
        <v>-1</v>
      </c>
      <c r="F12" s="59">
        <v>-1</v>
      </c>
      <c r="G12" s="22">
        <f t="shared" si="10"/>
        <v>94744.866399999999</v>
      </c>
      <c r="H12" s="22">
        <f t="shared" si="2"/>
        <v>95374.328500000003</v>
      </c>
      <c r="I12" s="22">
        <f t="shared" si="3"/>
        <v>96743.337999999989</v>
      </c>
      <c r="J12" s="44">
        <f t="shared" si="4"/>
        <v>2930.2535999999996</v>
      </c>
      <c r="K12" s="45">
        <f t="shared" si="5"/>
        <v>2949.7215000000001</v>
      </c>
      <c r="L12" s="46">
        <f t="shared" si="6"/>
        <v>2992.0619999999999</v>
      </c>
      <c r="M12" s="44">
        <f t="shared" si="7"/>
        <v>-2930.2535999999996</v>
      </c>
      <c r="N12" s="45">
        <f t="shared" si="8"/>
        <v>-2949.7215000000001</v>
      </c>
      <c r="O12" s="46">
        <f t="shared" si="9"/>
        <v>-2992.0619999999999</v>
      </c>
      <c r="P12" s="40" t="s">
        <v>45</v>
      </c>
      <c r="Q12" s="40"/>
      <c r="R12" s="40"/>
    </row>
    <row r="13" spans="1:18" x14ac:dyDescent="0.4">
      <c r="A13" s="9">
        <v>5</v>
      </c>
      <c r="B13" s="5">
        <v>44253</v>
      </c>
      <c r="C13" s="47">
        <v>1</v>
      </c>
      <c r="D13" s="57">
        <v>1.27</v>
      </c>
      <c r="E13" s="58">
        <v>1.5</v>
      </c>
      <c r="F13" s="85">
        <v>2</v>
      </c>
      <c r="G13" s="22">
        <f t="shared" si="10"/>
        <v>98354.645809840003</v>
      </c>
      <c r="H13" s="22">
        <f t="shared" si="2"/>
        <v>99666.173282500007</v>
      </c>
      <c r="I13" s="22">
        <f t="shared" si="3"/>
        <v>102547.93827999999</v>
      </c>
      <c r="J13" s="44">
        <f t="shared" ref="J13:J58" si="11">IF(G12="","",G12*0.03)</f>
        <v>2842.345992</v>
      </c>
      <c r="K13" s="45">
        <f t="shared" ref="K13:K58" si="12">IF(H12="","",H12*0.03)</f>
        <v>2861.229855</v>
      </c>
      <c r="L13" s="46">
        <f t="shared" ref="L13:L58" si="13">IF(I12="","",I12*0.03)</f>
        <v>2902.3001399999994</v>
      </c>
      <c r="M13" s="44">
        <f t="shared" ref="M13:M58" si="14">IF(D13="","",J13*D13)</f>
        <v>3609.77940984</v>
      </c>
      <c r="N13" s="45">
        <f t="shared" ref="N13:N58" si="15">IF(E13="","",K13*E13)</f>
        <v>4291.8447825000003</v>
      </c>
      <c r="O13" s="46">
        <f t="shared" ref="O13:O58" si="16">IF(F13="","",L13*F13)</f>
        <v>5804.6002799999987</v>
      </c>
      <c r="P13" s="40"/>
      <c r="Q13" s="40"/>
      <c r="R13" s="40"/>
    </row>
    <row r="14" spans="1:18" x14ac:dyDescent="0.4">
      <c r="A14" s="9">
        <v>6</v>
      </c>
      <c r="B14" s="5">
        <v>44323</v>
      </c>
      <c r="C14" s="47">
        <v>2</v>
      </c>
      <c r="D14" s="57">
        <v>-1</v>
      </c>
      <c r="E14" s="58">
        <v>-1</v>
      </c>
      <c r="F14" s="59">
        <v>-1</v>
      </c>
      <c r="G14" s="22">
        <f t="shared" si="10"/>
        <v>95404.006435544798</v>
      </c>
      <c r="H14" s="22">
        <f t="shared" si="2"/>
        <v>96676.188084025009</v>
      </c>
      <c r="I14" s="22">
        <f t="shared" si="3"/>
        <v>99471.500131599983</v>
      </c>
      <c r="J14" s="44">
        <f t="shared" si="11"/>
        <v>2950.6393742952</v>
      </c>
      <c r="K14" s="45">
        <f t="shared" si="12"/>
        <v>2989.9851984750003</v>
      </c>
      <c r="L14" s="46">
        <f t="shared" si="13"/>
        <v>3076.4381483999996</v>
      </c>
      <c r="M14" s="44">
        <f t="shared" si="14"/>
        <v>-2950.6393742952</v>
      </c>
      <c r="N14" s="45">
        <f t="shared" si="15"/>
        <v>-2989.9851984750003</v>
      </c>
      <c r="O14" s="46">
        <f t="shared" si="16"/>
        <v>-3076.4381483999996</v>
      </c>
      <c r="P14" s="40" t="s">
        <v>46</v>
      </c>
      <c r="Q14" s="40"/>
      <c r="R14" s="40"/>
    </row>
    <row r="15" spans="1:18" x14ac:dyDescent="0.4">
      <c r="A15" s="9">
        <v>7</v>
      </c>
      <c r="B15" s="5"/>
      <c r="C15" s="47"/>
      <c r="D15" s="57"/>
      <c r="E15" s="58"/>
      <c r="F15" s="59"/>
      <c r="G15" s="22" t="str">
        <f t="shared" si="10"/>
        <v/>
      </c>
      <c r="H15" s="22" t="str">
        <f t="shared" si="2"/>
        <v/>
      </c>
      <c r="I15" s="22" t="str">
        <f t="shared" si="3"/>
        <v/>
      </c>
      <c r="J15" s="44">
        <f t="shared" si="11"/>
        <v>2862.1201930663437</v>
      </c>
      <c r="K15" s="45">
        <f t="shared" si="12"/>
        <v>2900.2856425207501</v>
      </c>
      <c r="L15" s="46">
        <f t="shared" si="13"/>
        <v>2984.1450039479996</v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10"/>
        <v/>
      </c>
      <c r="H16" s="22" t="str">
        <f t="shared" si="2"/>
        <v/>
      </c>
      <c r="I16" s="22" t="str">
        <f t="shared" si="3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10"/>
        <v/>
      </c>
      <c r="H17" s="22" t="str">
        <f t="shared" si="2"/>
        <v/>
      </c>
      <c r="I17" s="22" t="str">
        <f t="shared" si="3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10"/>
        <v/>
      </c>
      <c r="H18" s="22" t="str">
        <f t="shared" si="2"/>
        <v/>
      </c>
      <c r="I18" s="22" t="str">
        <f t="shared" si="3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10"/>
        <v/>
      </c>
      <c r="H19" s="22" t="str">
        <f t="shared" si="2"/>
        <v/>
      </c>
      <c r="I19" s="22" t="str">
        <f t="shared" si="3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10"/>
        <v/>
      </c>
      <c r="H20" s="22" t="str">
        <f t="shared" si="2"/>
        <v/>
      </c>
      <c r="I20" s="22" t="str">
        <f t="shared" si="3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10"/>
        <v/>
      </c>
      <c r="H21" s="22" t="str">
        <f t="shared" si="2"/>
        <v/>
      </c>
      <c r="I21" s="22" t="str">
        <f t="shared" si="3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10"/>
        <v/>
      </c>
      <c r="H22" s="22" t="str">
        <f t="shared" si="2"/>
        <v/>
      </c>
      <c r="I22" s="22" t="str">
        <f t="shared" si="3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10"/>
        <v/>
      </c>
      <c r="H23" s="22" t="str">
        <f t="shared" si="2"/>
        <v/>
      </c>
      <c r="I23" s="22" t="str">
        <f t="shared" si="3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10"/>
        <v/>
      </c>
      <c r="H24" s="22" t="str">
        <f t="shared" si="2"/>
        <v/>
      </c>
      <c r="I24" s="22" t="str">
        <f t="shared" si="3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10"/>
        <v/>
      </c>
      <c r="H25" s="22" t="str">
        <f t="shared" si="2"/>
        <v/>
      </c>
      <c r="I25" s="22" t="str">
        <f t="shared" si="3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10"/>
        <v/>
      </c>
      <c r="H26" s="22" t="str">
        <f t="shared" si="2"/>
        <v/>
      </c>
      <c r="I26" s="22" t="str">
        <f t="shared" si="3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10"/>
        <v/>
      </c>
      <c r="H27" s="22" t="str">
        <f t="shared" si="2"/>
        <v/>
      </c>
      <c r="I27" s="22" t="str">
        <f t="shared" si="3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10"/>
        <v/>
      </c>
      <c r="H28" s="22" t="str">
        <f t="shared" si="2"/>
        <v/>
      </c>
      <c r="I28" s="22" t="str">
        <f t="shared" si="3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10"/>
        <v/>
      </c>
      <c r="H29" s="22" t="str">
        <f t="shared" si="2"/>
        <v/>
      </c>
      <c r="I29" s="22" t="str">
        <f t="shared" si="3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10"/>
        <v/>
      </c>
      <c r="H30" s="22" t="str">
        <f t="shared" si="2"/>
        <v/>
      </c>
      <c r="I30" s="22" t="str">
        <f t="shared" si="3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10"/>
        <v/>
      </c>
      <c r="H31" s="22" t="str">
        <f t="shared" si="2"/>
        <v/>
      </c>
      <c r="I31" s="22" t="str">
        <f t="shared" si="3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10"/>
        <v/>
      </c>
      <c r="H32" s="22" t="str">
        <f t="shared" si="2"/>
        <v/>
      </c>
      <c r="I32" s="22" t="str">
        <f t="shared" si="3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10"/>
        <v/>
      </c>
      <c r="H33" s="22" t="str">
        <f t="shared" si="2"/>
        <v/>
      </c>
      <c r="I33" s="22" t="str">
        <f t="shared" si="3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10"/>
        <v/>
      </c>
      <c r="H34" s="22" t="str">
        <f t="shared" si="2"/>
        <v/>
      </c>
      <c r="I34" s="22" t="str">
        <f t="shared" si="3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10"/>
        <v/>
      </c>
      <c r="H35" s="22" t="str">
        <f t="shared" si="2"/>
        <v/>
      </c>
      <c r="I35" s="22" t="str">
        <f t="shared" si="3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10"/>
        <v/>
      </c>
      <c r="H36" s="22" t="str">
        <f t="shared" si="2"/>
        <v/>
      </c>
      <c r="I36" s="22" t="str">
        <f t="shared" si="3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10"/>
        <v/>
      </c>
      <c r="H37" s="22" t="str">
        <f t="shared" si="2"/>
        <v/>
      </c>
      <c r="I37" s="22" t="str">
        <f t="shared" si="3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10"/>
        <v/>
      </c>
      <c r="H38" s="22" t="str">
        <f t="shared" si="2"/>
        <v/>
      </c>
      <c r="I38" s="22" t="str">
        <f t="shared" si="3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10"/>
        <v/>
      </c>
      <c r="H39" s="22" t="str">
        <f t="shared" si="2"/>
        <v/>
      </c>
      <c r="I39" s="22" t="str">
        <f t="shared" si="3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10"/>
        <v/>
      </c>
      <c r="H40" s="22" t="str">
        <f t="shared" si="2"/>
        <v/>
      </c>
      <c r="I40" s="22" t="str">
        <f t="shared" si="3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10"/>
        <v/>
      </c>
      <c r="H41" s="22" t="str">
        <f t="shared" si="2"/>
        <v/>
      </c>
      <c r="I41" s="22" t="str">
        <f t="shared" si="3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10"/>
        <v/>
      </c>
      <c r="H42" s="22" t="str">
        <f t="shared" si="2"/>
        <v/>
      </c>
      <c r="I42" s="22" t="str">
        <f t="shared" si="3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4" t="s">
        <v>5</v>
      </c>
      <c r="C59" s="95"/>
      <c r="D59" s="7">
        <f>COUNTIF(D9:D58,1.27)</f>
        <v>2</v>
      </c>
      <c r="E59" s="7">
        <f>COUNTIF(E9:E58,1.5)</f>
        <v>2</v>
      </c>
      <c r="F59" s="8">
        <f>COUNTIF(F9:F58,2)</f>
        <v>2</v>
      </c>
      <c r="G59" s="70">
        <f>M59+G8</f>
        <v>95403.706435544795</v>
      </c>
      <c r="H59" s="71">
        <f>N59+H8</f>
        <v>96676.188084024994</v>
      </c>
      <c r="I59" s="72">
        <f>O59+I8</f>
        <v>99471.500131599998</v>
      </c>
      <c r="J59" s="67" t="s">
        <v>32</v>
      </c>
      <c r="K59" s="68">
        <v>136</v>
      </c>
      <c r="L59" s="69" t="s">
        <v>33</v>
      </c>
      <c r="M59" s="81">
        <f>SUM(M9:M58)</f>
        <v>-4596.2935644551999</v>
      </c>
      <c r="N59" s="82">
        <f>SUM(N9:N58)</f>
        <v>-3323.8119159750004</v>
      </c>
      <c r="O59" s="83">
        <f>SUM(O9:O58)</f>
        <v>-528.49986840000065</v>
      </c>
    </row>
    <row r="60" spans="1:15" ht="19.5" thickBot="1" x14ac:dyDescent="0.45">
      <c r="A60" s="9"/>
      <c r="B60" s="88" t="s">
        <v>6</v>
      </c>
      <c r="C60" s="89"/>
      <c r="D60" s="7">
        <f>COUNTIF(D9:D58,-1)</f>
        <v>4</v>
      </c>
      <c r="E60" s="7">
        <f>COUNTIF(E9:E58,-1)</f>
        <v>4</v>
      </c>
      <c r="F60" s="8">
        <f>COUNTIF(F9:F58,-1)</f>
        <v>4</v>
      </c>
      <c r="G60" s="86" t="s">
        <v>31</v>
      </c>
      <c r="H60" s="87"/>
      <c r="I60" s="93"/>
      <c r="J60" s="86" t="s">
        <v>34</v>
      </c>
      <c r="K60" s="87"/>
      <c r="L60" s="93"/>
      <c r="M60" s="9"/>
      <c r="N60" s="3"/>
      <c r="O60" s="4"/>
    </row>
    <row r="61" spans="1:15" ht="19.5" thickBot="1" x14ac:dyDescent="0.45">
      <c r="A61" s="9"/>
      <c r="B61" s="88" t="s">
        <v>36</v>
      </c>
      <c r="C61" s="89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0.95403706435544799</v>
      </c>
      <c r="H61" s="77">
        <f t="shared" ref="H61" si="21">H59/H8</f>
        <v>0.96676188084024994</v>
      </c>
      <c r="I61" s="78">
        <f>I59/I8</f>
        <v>0.99471500131599999</v>
      </c>
      <c r="J61" s="65">
        <f>(G61-100%)*30/K59</f>
        <v>-1.0138882862768825E-2</v>
      </c>
      <c r="K61" s="65">
        <f>(H61-100%)*30/K59</f>
        <v>-7.3319380499448656E-3</v>
      </c>
      <c r="L61" s="66">
        <f>(I61-100%)*30/K59</f>
        <v>-1.1658085332352959E-3</v>
      </c>
      <c r="M61" s="10"/>
      <c r="N61" s="2"/>
      <c r="O61" s="11"/>
    </row>
    <row r="62" spans="1:15" ht="19.5" thickBot="1" x14ac:dyDescent="0.45">
      <c r="A62" s="3"/>
      <c r="B62" s="86" t="s">
        <v>4</v>
      </c>
      <c r="C62" s="87"/>
      <c r="D62" s="79">
        <f t="shared" ref="D62:E62" si="22">D59/(D59+D60+D61)</f>
        <v>0.33333333333333331</v>
      </c>
      <c r="E62" s="74">
        <f t="shared" si="22"/>
        <v>0.33333333333333331</v>
      </c>
      <c r="F62" s="75">
        <f>F59/(F59+F60+F61)</f>
        <v>0.33333333333333331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V150"/>
  <sheetViews>
    <sheetView topLeftCell="A151" zoomScale="80" zoomScaleNormal="80" workbookViewId="0">
      <selection activeCell="A181" sqref="A181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8" x14ac:dyDescent="0.4">
      <c r="A1" s="53">
        <v>1</v>
      </c>
    </row>
    <row r="2" spans="1:18" x14ac:dyDescent="0.4">
      <c r="R2" s="52" t="s">
        <v>38</v>
      </c>
    </row>
    <row r="28" spans="1:1" x14ac:dyDescent="0.4">
      <c r="A28" s="53">
        <v>2</v>
      </c>
    </row>
    <row r="59" spans="1:18" x14ac:dyDescent="0.4">
      <c r="A59" s="53">
        <v>3</v>
      </c>
    </row>
    <row r="60" spans="1:18" x14ac:dyDescent="0.4">
      <c r="R60" s="52" t="s">
        <v>39</v>
      </c>
    </row>
    <row r="94" spans="1:18" x14ac:dyDescent="0.4">
      <c r="A94" s="53">
        <v>4</v>
      </c>
    </row>
    <row r="95" spans="1:18" x14ac:dyDescent="0.4">
      <c r="R95" s="52" t="s">
        <v>40</v>
      </c>
    </row>
    <row r="96" spans="1:18" x14ac:dyDescent="0.4">
      <c r="R96" s="52" t="s">
        <v>41</v>
      </c>
    </row>
    <row r="121" spans="1:18" x14ac:dyDescent="0.4">
      <c r="A121" s="53">
        <v>5</v>
      </c>
    </row>
    <row r="122" spans="1:18" x14ac:dyDescent="0.4">
      <c r="R122" s="52" t="s">
        <v>42</v>
      </c>
    </row>
    <row r="148" spans="1:22" x14ac:dyDescent="0.4">
      <c r="A148" s="53">
        <v>6</v>
      </c>
    </row>
    <row r="150" spans="1:22" x14ac:dyDescent="0.4">
      <c r="V150" s="52" t="s">
        <v>46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opLeftCell="A14" zoomScale="145" zoomScaleSheetLayoutView="100" workbookViewId="0">
      <selection activeCell="A10" sqref="A10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27</v>
      </c>
    </row>
    <row r="2" spans="1:10" x14ac:dyDescent="0.4">
      <c r="A2" s="96" t="s">
        <v>47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4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4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4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4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4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4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4">
      <c r="A11" s="52" t="s">
        <v>28</v>
      </c>
    </row>
    <row r="12" spans="1:10" x14ac:dyDescent="0.4">
      <c r="A12" s="98" t="s">
        <v>43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4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4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4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4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4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4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4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4">
      <c r="A21" s="52" t="s">
        <v>29</v>
      </c>
    </row>
    <row r="22" spans="1:10" x14ac:dyDescent="0.4">
      <c r="A22" s="98" t="s">
        <v>44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x14ac:dyDescent="0.4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x14ac:dyDescent="0.4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x14ac:dyDescent="0.4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4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x14ac:dyDescent="0.4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4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x14ac:dyDescent="0.4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E4" sqref="E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4">
      <c r="A4" s="37" t="s">
        <v>22</v>
      </c>
      <c r="B4" s="37" t="s">
        <v>48</v>
      </c>
      <c r="C4" s="37"/>
      <c r="D4" s="38"/>
      <c r="E4" s="37"/>
      <c r="F4" s="38"/>
      <c r="G4" s="37"/>
      <c r="H4" s="38"/>
    </row>
    <row r="5" spans="1:8" x14ac:dyDescent="0.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ONODERA YOSHIKO</cp:lastModifiedBy>
  <dcterms:created xsi:type="dcterms:W3CDTF">2020-09-18T03:10:57Z</dcterms:created>
  <dcterms:modified xsi:type="dcterms:W3CDTF">2021-06-21T07:29:53Z</dcterms:modified>
</cp:coreProperties>
</file>