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32f18db86e9b390/デスクトップ/トレード管理シート/PB検証/"/>
    </mc:Choice>
  </mc:AlternateContent>
  <xr:revisionPtr revIDLastSave="570" documentId="8_{87DA06F0-A6B0-44E1-9AAE-39CBA98A8D1C}" xr6:coauthVersionLast="47" xr6:coauthVersionMax="47" xr10:uidLastSave="{2F2D04BD-3A1D-431E-9E79-76003042F904}"/>
  <bookViews>
    <workbookView xWindow="38280" yWindow="8085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<sst xmlns="http://schemas.openxmlformats.org/spreadsheetml/2006/main" count="63" uniqueCount="52">
  <si>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</si>
  <si>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</si>
  <si>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</si>
  <si>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</si>
  <si>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</si>
  <si>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</si>
  <si>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</si>
  <si>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</si>
  <si>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</si>
  <si>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</si>
  <si>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</si>
  <si>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</si>
  <si>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</si>
  <si>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</si>
  <si>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</si>
  <si>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</si>
  <si>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</si>
  <si>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</si>
  <si>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</si>
  <si>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</si>
  <si>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</si>
  <si>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</si>
  <si>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</si>
  <si>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</si>
  <si>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</si>
  <si>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</si>
  <si>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</si>
  <si>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</si>
  <si>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</si>
  <si>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</si>
  <si>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</si>
  <si>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</si>
  <si>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</si>
  <si>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</si>
  <si>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</si>
  <si>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</si>
  <si>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</si>
  <si>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1H足</t>
    <rPh sb="2" eb="3">
      <t>アシ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</si>
  <si>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</si>
  <si>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</si>
  <si>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</si>
  <si>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</si>
  <si>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</si>
  <si>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</si>
  <si>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</si>
  <si>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</si>
  <si>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</si>
  <si>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</si>
  <si>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</si>
  <si>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気づき
　・厳選することで、トレード回数は減ったものの、利益はちゃんと出せるようになったと実感
　・移動平均線の方向とPBの長さで大体の値動きが見えるようになった
質問
　・移動平均線が入れ替わった直後のPB発生時はエントリーを避けるなどのルールを決めて行ったほうがいいでしょうか？（今はひとまずPBが出たらエントリーするような形をとっています）</t>
    <rPh sb="0" eb="1">
      <t>キ</t>
    </rPh>
    <rPh sb="6" eb="8">
      <t>ゲンセン</t>
    </rPh>
    <rPh sb="18" eb="20">
      <t>カイスウ</t>
    </rPh>
    <rPh sb="21" eb="22">
      <t>ヘ</t>
    </rPh>
    <rPh sb="28" eb="30">
      <t>リエキ</t>
    </rPh>
    <rPh sb="35" eb="36">
      <t>ダ</t>
    </rPh>
    <rPh sb="45" eb="47">
      <t>ジッカン</t>
    </rPh>
    <rPh sb="50" eb="55">
      <t>イドウヘイキンセン</t>
    </rPh>
    <rPh sb="56" eb="58">
      <t>ホウコウ</t>
    </rPh>
    <rPh sb="62" eb="63">
      <t>ナガ</t>
    </rPh>
    <rPh sb="65" eb="67">
      <t>ダイタイ</t>
    </rPh>
    <rPh sb="68" eb="70">
      <t>ネウゴ</t>
    </rPh>
    <rPh sb="72" eb="73">
      <t>ミ</t>
    </rPh>
    <rPh sb="83" eb="85">
      <t>シツモン</t>
    </rPh>
    <rPh sb="88" eb="93">
      <t>イドウヘイキンセン</t>
    </rPh>
    <rPh sb="94" eb="95">
      <t>イ</t>
    </rPh>
    <rPh sb="96" eb="97">
      <t>カ</t>
    </rPh>
    <rPh sb="100" eb="102">
      <t>チョクゴ</t>
    </rPh>
    <rPh sb="105" eb="108">
      <t>ハッセイジ</t>
    </rPh>
    <rPh sb="115" eb="116">
      <t>サ</t>
    </rPh>
    <rPh sb="125" eb="126">
      <t>キ</t>
    </rPh>
    <rPh sb="128" eb="129">
      <t>オコナ</t>
    </rPh>
    <rPh sb="143" eb="144">
      <t>イマ</t>
    </rPh>
    <rPh sb="152" eb="153">
      <t>デ</t>
    </rPh>
    <rPh sb="165" eb="166">
      <t>カタチ</t>
    </rPh>
    <phoneticPr fontId="1"/>
  </si>
  <si>
    <t>・途中、どうしてもエントリーしたくなる衝動に駆られてしまうのに気づいた（ポジポジ病だなーと思った）
・月２，３回でも勝てれば利益になるので、トレード回数が少なくても焦らず行けばいいという事を学んだ
・1.27のほうが勝率は良いが、利益率は低くなるので、1.5あたりが良いかも</t>
    <rPh sb="1" eb="3">
      <t>トチュウ</t>
    </rPh>
    <rPh sb="19" eb="21">
      <t>ショウドウ</t>
    </rPh>
    <rPh sb="22" eb="23">
      <t>カ</t>
    </rPh>
    <rPh sb="31" eb="32">
      <t>キ</t>
    </rPh>
    <rPh sb="40" eb="41">
      <t>ビョウ</t>
    </rPh>
    <rPh sb="45" eb="46">
      <t>オモ</t>
    </rPh>
    <rPh sb="51" eb="52">
      <t>ツキ</t>
    </rPh>
    <rPh sb="55" eb="56">
      <t>カイ</t>
    </rPh>
    <rPh sb="58" eb="59">
      <t>カ</t>
    </rPh>
    <rPh sb="62" eb="64">
      <t>リエキ</t>
    </rPh>
    <rPh sb="74" eb="76">
      <t>カイスウ</t>
    </rPh>
    <rPh sb="77" eb="78">
      <t>スク</t>
    </rPh>
    <rPh sb="82" eb="83">
      <t>アセ</t>
    </rPh>
    <rPh sb="85" eb="86">
      <t>イ</t>
    </rPh>
    <rPh sb="93" eb="94">
      <t>コト</t>
    </rPh>
    <rPh sb="95" eb="96">
      <t>マナ</t>
    </rPh>
    <rPh sb="108" eb="110">
      <t>ショウリツ</t>
    </rPh>
    <rPh sb="111" eb="112">
      <t>イ</t>
    </rPh>
    <rPh sb="115" eb="118">
      <t>リエキリツ</t>
    </rPh>
    <rPh sb="119" eb="120">
      <t>ヒク</t>
    </rPh>
    <rPh sb="133" eb="134">
      <t>イ</t>
    </rPh>
    <phoneticPr fontId="1"/>
  </si>
  <si>
    <t>USDJPY　１Hの検証数：68　→　100にする</t>
    <rPh sb="10" eb="12">
      <t>ケンショウ</t>
    </rPh>
    <rPh sb="12" eb="1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</si>
</sst>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8" Type="http://schemas.openxmlformats.org/officeDocument/2006/relationships/image" Target="../media/image8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11906</xdr:colOff>
      <xdr:row>2</xdr:row>
      <xdr:rowOff>59531</xdr:rowOff>
    </xdr:from>
    <xdr:to>
      <xdr:col>5</xdr:col>
      <xdr:colOff>279889</xdr:colOff>
      <xdr:row>43</xdr:row>
      <xdr:rowOff>160163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BC7932A-A944-4D7C-B0FB-B50E70EB7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" y="416719"/>
          <a:ext cx="3173108" cy="7422975"/>
        </a:xfrm>
        <a:prstGeom prst="rect">
          <a:avLst/>
        </a:prstGeom>
      </xdr:spPr>
    </xdr:pic>
    <xdr:clientData/>
  </xdr:twoCellAnchor>
  <xdr:twoCellAnchor editAs="oneCell">
    <xdr:from>
      <xdr:col>6</xdr:col>
      <xdr:colOff>571499</xdr:colOff>
      <xdr:row>2</xdr:row>
      <xdr:rowOff>47625</xdr:rowOff>
    </xdr:from>
    <xdr:to>
      <xdr:col>14</xdr:col>
      <xdr:colOff>487742</xdr:colOff>
      <xdr:row>47</xdr:row>
      <xdr:rowOff>110431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5A37BFD-15EF-4438-80F8-4EC951DC7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95749" y="404813"/>
          <a:ext cx="4869243" cy="8099524"/>
        </a:xfrm>
        <a:prstGeom prst="rect">
          <a:avLst/>
        </a:prstGeom>
      </xdr:spPr>
    </xdr:pic>
    <xdr:clientData/>
  </xdr:twoCellAnchor>
  <xdr:twoCellAnchor editAs="oneCell">
    <xdr:from>
      <xdr:col>16</xdr:col>
      <xdr:colOff>23813</xdr:colOff>
      <xdr:row>2</xdr:row>
      <xdr:rowOff>119062</xdr:rowOff>
    </xdr:from>
    <xdr:to>
      <xdr:col>24</xdr:col>
      <xdr:colOff>225922</xdr:colOff>
      <xdr:row>44</xdr:row>
      <xdr:rowOff>164975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3FEEB67-BA5D-44E9-BE98-24DCEF7F7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39313" y="476250"/>
          <a:ext cx="5155109" cy="7546850"/>
        </a:xfrm>
        <a:prstGeom prst="rect">
          <a:avLst/>
        </a:prstGeom>
      </xdr:spPr>
    </xdr:pic>
    <xdr:clientData/>
  </xdr:twoCellAnchor>
  <xdr:twoCellAnchor editAs="oneCell">
    <xdr:from>
      <xdr:col>25</xdr:col>
      <xdr:colOff>0</xdr:colOff>
      <xdr:row>2</xdr:row>
      <xdr:rowOff>83344</xdr:rowOff>
    </xdr:from>
    <xdr:to>
      <xdr:col>31</xdr:col>
      <xdr:colOff>106319</xdr:colOff>
      <xdr:row>44</xdr:row>
      <xdr:rowOff>24440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F43A597-EC11-4ABA-810F-80B7D57F1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87625" y="440532"/>
          <a:ext cx="3821069" cy="7442033"/>
        </a:xfrm>
        <a:prstGeom prst="rect">
          <a:avLst/>
        </a:prstGeom>
      </xdr:spPr>
    </xdr:pic>
    <xdr:clientData/>
  </xdr:twoCellAnchor>
  <xdr:twoCellAnchor editAs="oneCell">
    <xdr:from>
      <xdr:col>32</xdr:col>
      <xdr:colOff>142875</xdr:colOff>
      <xdr:row>2</xdr:row>
      <xdr:rowOff>119062</xdr:rowOff>
    </xdr:from>
    <xdr:to>
      <xdr:col>38</xdr:col>
      <xdr:colOff>106262</xdr:colOff>
      <xdr:row>46</xdr:row>
      <xdr:rowOff>7893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41EC609-3121-4CF7-8365-347DDD730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764375" y="476250"/>
          <a:ext cx="3678137" cy="77469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5</xdr:col>
      <xdr:colOff>353742</xdr:colOff>
      <xdr:row>91</xdr:row>
      <xdr:rowOff>129218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1CC1762-2B69-4232-9EED-79F769038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8917781"/>
          <a:ext cx="3258867" cy="7451562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50</xdr:row>
      <xdr:rowOff>95250</xdr:rowOff>
    </xdr:from>
    <xdr:to>
      <xdr:col>14</xdr:col>
      <xdr:colOff>544897</xdr:colOff>
      <xdr:row>93</xdr:row>
      <xdr:rowOff>105501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3B47E51-D6D7-4E93-BC7B-5EC5A31FB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143375" y="9013031"/>
          <a:ext cx="4878772" cy="7689783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21</xdr:col>
      <xdr:colOff>487474</xdr:colOff>
      <xdr:row>92</xdr:row>
      <xdr:rowOff>26855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CC97E2C-DD78-4881-902D-3BC760032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96375" y="8917781"/>
          <a:ext cx="4202224" cy="7527793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48</xdr:col>
      <xdr:colOff>406721</xdr:colOff>
      <xdr:row>92</xdr:row>
      <xdr:rowOff>26855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D0749F8-5C6A-41FB-93A0-84C331769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430250" y="8917781"/>
          <a:ext cx="16503971" cy="7527793"/>
        </a:xfrm>
        <a:prstGeom prst="rect">
          <a:avLst/>
        </a:prstGeom>
      </xdr:spPr>
    </xdr:pic>
    <xdr:clientData/>
  </xdr:twoCellAnchor>
  <xdr:twoCellAnchor editAs="oneCell">
    <xdr:from>
      <xdr:col>49</xdr:col>
      <xdr:colOff>0</xdr:colOff>
      <xdr:row>50</xdr:row>
      <xdr:rowOff>0</xdr:rowOff>
    </xdr:from>
    <xdr:to>
      <xdr:col>62</xdr:col>
      <xdr:colOff>31841</xdr:colOff>
      <xdr:row>93</xdr:row>
      <xdr:rowOff>48367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A68204D-9521-4B41-86C0-91AAA3246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0146625" y="8917781"/>
          <a:ext cx="8080466" cy="77278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59531</xdr:rowOff>
    </xdr:from>
    <xdr:to>
      <xdr:col>4</xdr:col>
      <xdr:colOff>553598</xdr:colOff>
      <xdr:row>130</xdr:row>
      <xdr:rowOff>54768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ADCAD0B-0FFB-483A-8F32-BB76043C7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7371219"/>
          <a:ext cx="2839598" cy="588883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97</xdr:row>
      <xdr:rowOff>71437</xdr:rowOff>
    </xdr:from>
    <xdr:to>
      <xdr:col>21</xdr:col>
      <xdr:colOff>13534</xdr:colOff>
      <xdr:row>140</xdr:row>
      <xdr:rowOff>43574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04D7125F-8F29-4934-80AA-730147C8F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05125" y="17383125"/>
          <a:ext cx="9919534" cy="7651668"/>
        </a:xfrm>
        <a:prstGeom prst="rect">
          <a:avLst/>
        </a:prstGeom>
      </xdr:spPr>
    </xdr:pic>
    <xdr:clientData/>
  </xdr:twoCellAnchor>
  <xdr:twoCellAnchor editAs="oneCell">
    <xdr:from>
      <xdr:col>21</xdr:col>
      <xdr:colOff>59531</xdr:colOff>
      <xdr:row>97</xdr:row>
      <xdr:rowOff>83344</xdr:rowOff>
    </xdr:from>
    <xdr:to>
      <xdr:col>36</xdr:col>
      <xdr:colOff>25171</xdr:colOff>
      <xdr:row>120</xdr:row>
      <xdr:rowOff>177912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4974810B-3578-4F03-99D6-5021D9116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870656" y="17395032"/>
          <a:ext cx="9252515" cy="4202224"/>
        </a:xfrm>
        <a:prstGeom prst="rect">
          <a:avLst/>
        </a:prstGeom>
      </xdr:spPr>
    </xdr:pic>
    <xdr:clientData/>
  </xdr:twoCellAnchor>
  <xdr:twoCellAnchor editAs="oneCell">
    <xdr:from>
      <xdr:col>37</xdr:col>
      <xdr:colOff>11907</xdr:colOff>
      <xdr:row>97</xdr:row>
      <xdr:rowOff>95249</xdr:rowOff>
    </xdr:from>
    <xdr:to>
      <xdr:col>43</xdr:col>
      <xdr:colOff>194457</xdr:colOff>
      <xdr:row>139</xdr:row>
      <xdr:rowOff>160220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3294BAB8-78B6-49C3-BE02-4C9D9AE99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2729032" y="17406937"/>
          <a:ext cx="3897300" cy="7565908"/>
        </a:xfrm>
        <a:prstGeom prst="rect">
          <a:avLst/>
        </a:prstGeom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50</xdr:col>
      <xdr:colOff>287368</xdr:colOff>
      <xdr:row>138</xdr:row>
      <xdr:rowOff>176863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6EF59EB0-7B13-43EE-954E-3154885E9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27051000" y="17311688"/>
          <a:ext cx="4002118" cy="74992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4</xdr:col>
      <xdr:colOff>391607</xdr:colOff>
      <xdr:row>170</xdr:row>
      <xdr:rowOff>30609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EFD5578F-BB74-4F64-A6F6-263C4F298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25348406"/>
          <a:ext cx="2677607" cy="5031234"/>
        </a:xfrm>
        <a:prstGeom prst="rect">
          <a:avLst/>
        </a:prstGeom>
      </xdr:spPr>
    </xdr:pic>
    <xdr:clientData/>
  </xdr:twoCellAnchor>
  <xdr:twoCellAnchor editAs="oneCell">
    <xdr:from>
      <xdr:col>5</xdr:col>
      <xdr:colOff>11907</xdr:colOff>
      <xdr:row>142</xdr:row>
      <xdr:rowOff>71438</xdr:rowOff>
    </xdr:from>
    <xdr:to>
      <xdr:col>19</xdr:col>
      <xdr:colOff>24941</xdr:colOff>
      <xdr:row>179</xdr:row>
      <xdr:rowOff>28848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28973F71-57A0-4303-9742-1A33602CD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917032" y="25419844"/>
          <a:ext cx="8680784" cy="656537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33</xdr:col>
      <xdr:colOff>603572</xdr:colOff>
      <xdr:row>182</xdr:row>
      <xdr:rowOff>164879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4028325D-8DE4-45BE-AD74-A20FCB6CC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192000" y="25348406"/>
          <a:ext cx="8652197" cy="7308629"/>
        </a:xfrm>
        <a:prstGeom prst="rect">
          <a:avLst/>
        </a:prstGeom>
      </xdr:spPr>
    </xdr:pic>
    <xdr:clientData/>
  </xdr:twoCellAnchor>
  <xdr:twoCellAnchor editAs="oneCell">
    <xdr:from>
      <xdr:col>35</xdr:col>
      <xdr:colOff>0</xdr:colOff>
      <xdr:row>142</xdr:row>
      <xdr:rowOff>0</xdr:rowOff>
    </xdr:from>
    <xdr:to>
      <xdr:col>40</xdr:col>
      <xdr:colOff>39367</xdr:colOff>
      <xdr:row>175</xdr:row>
      <xdr:rowOff>61938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903A6E65-42EE-40DA-8A1A-76D1381EB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1478875" y="25348406"/>
          <a:ext cx="3134992" cy="5955532"/>
        </a:xfrm>
        <a:prstGeom prst="rect">
          <a:avLst/>
        </a:prstGeom>
      </xdr:spPr>
    </xdr:pic>
    <xdr:clientData/>
  </xdr:twoCellAnchor>
  <xdr:twoCellAnchor editAs="oneCell">
    <xdr:from>
      <xdr:col>41</xdr:col>
      <xdr:colOff>0</xdr:colOff>
      <xdr:row>142</xdr:row>
      <xdr:rowOff>0</xdr:rowOff>
    </xdr:from>
    <xdr:to>
      <xdr:col>48</xdr:col>
      <xdr:colOff>182801</xdr:colOff>
      <xdr:row>182</xdr:row>
      <xdr:rowOff>2889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15FBA692-B48A-404E-92DC-C96B5B59D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25193625" y="25348406"/>
          <a:ext cx="4516676" cy="71466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186</xdr:row>
      <xdr:rowOff>83344</xdr:rowOff>
    </xdr:from>
    <xdr:to>
      <xdr:col>6</xdr:col>
      <xdr:colOff>334935</xdr:colOff>
      <xdr:row>211</xdr:row>
      <xdr:rowOff>39887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58FEE716-1C88-4B8C-A8A7-ABDD17A9C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33289875"/>
          <a:ext cx="3859185" cy="4421387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186</xdr:row>
      <xdr:rowOff>0</xdr:rowOff>
    </xdr:from>
    <xdr:to>
      <xdr:col>12</xdr:col>
      <xdr:colOff>201358</xdr:colOff>
      <xdr:row>217</xdr:row>
      <xdr:rowOff>47500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CC97F536-AB2C-4AC5-8AEC-134971BB8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143375" y="33206531"/>
          <a:ext cx="3296983" cy="5583907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186</xdr:row>
      <xdr:rowOff>0</xdr:rowOff>
    </xdr:from>
    <xdr:to>
      <xdr:col>22</xdr:col>
      <xdr:colOff>335763</xdr:colOff>
      <xdr:row>221</xdr:row>
      <xdr:rowOff>133549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A9993FE3-83A5-4182-9BE5-CAFA7D74D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7858125" y="33206531"/>
          <a:ext cx="5907888" cy="6384331"/>
        </a:xfrm>
        <a:prstGeom prst="rect">
          <a:avLst/>
        </a:prstGeom>
      </xdr:spPr>
    </xdr:pic>
    <xdr:clientData/>
  </xdr:twoCellAnchor>
  <xdr:twoCellAnchor editAs="oneCell">
    <xdr:from>
      <xdr:col>23</xdr:col>
      <xdr:colOff>0</xdr:colOff>
      <xdr:row>186</xdr:row>
      <xdr:rowOff>0</xdr:rowOff>
    </xdr:from>
    <xdr:to>
      <xdr:col>28</xdr:col>
      <xdr:colOff>592041</xdr:colOff>
      <xdr:row>227</xdr:row>
      <xdr:rowOff>119689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850E8309-CB0C-417C-B6CF-283E2B369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4049375" y="33206531"/>
          <a:ext cx="3687666" cy="7442033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186</xdr:row>
      <xdr:rowOff>0</xdr:rowOff>
    </xdr:from>
    <xdr:to>
      <xdr:col>34</xdr:col>
      <xdr:colOff>248752</xdr:colOff>
      <xdr:row>213</xdr:row>
      <xdr:rowOff>85327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94DBE0BF-EC83-4B9D-ABC9-F1B18038F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8383250" y="33206531"/>
          <a:ext cx="2725252" cy="49073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230</xdr:row>
      <xdr:rowOff>0</xdr:rowOff>
    </xdr:from>
    <xdr:to>
      <xdr:col>6</xdr:col>
      <xdr:colOff>211060</xdr:colOff>
      <xdr:row>272</xdr:row>
      <xdr:rowOff>93557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32FB3B90-C3C3-49E8-B1C9-6B95ED899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41064656"/>
          <a:ext cx="3735310" cy="759449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230</xdr:row>
      <xdr:rowOff>0</xdr:rowOff>
    </xdr:from>
    <xdr:to>
      <xdr:col>13</xdr:col>
      <xdr:colOff>258781</xdr:colOff>
      <xdr:row>248</xdr:row>
      <xdr:rowOff>63237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EAF83588-E2FD-4BC9-93BD-C5B94EADE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143375" y="41064656"/>
          <a:ext cx="3973531" cy="327792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231</xdr:row>
      <xdr:rowOff>0</xdr:rowOff>
    </xdr:from>
    <xdr:to>
      <xdr:col>23</xdr:col>
      <xdr:colOff>431051</xdr:colOff>
      <xdr:row>267</xdr:row>
      <xdr:rowOff>50244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79EBCC25-CAF0-435A-ABC1-F022BF33A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8477250" y="41243250"/>
          <a:ext cx="6003176" cy="6479619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231</xdr:row>
      <xdr:rowOff>0</xdr:rowOff>
    </xdr:from>
    <xdr:to>
      <xdr:col>31</xdr:col>
      <xdr:colOff>249503</xdr:colOff>
      <xdr:row>263</xdr:row>
      <xdr:rowOff>116657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5C2A01CB-17FC-4918-915B-2DAFAF3F8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4668500" y="41243250"/>
          <a:ext cx="4583378" cy="583165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231</xdr:row>
      <xdr:rowOff>0</xdr:rowOff>
    </xdr:from>
    <xdr:to>
      <xdr:col>37</xdr:col>
      <xdr:colOff>87011</xdr:colOff>
      <xdr:row>270</xdr:row>
      <xdr:rowOff>114781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EFBCB272-7C73-4A6C-BBC9-16418A3F1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9621500" y="41243250"/>
          <a:ext cx="3182636" cy="70799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276</xdr:row>
      <xdr:rowOff>0</xdr:rowOff>
    </xdr:from>
    <xdr:to>
      <xdr:col>5</xdr:col>
      <xdr:colOff>1175</xdr:colOff>
      <xdr:row>315</xdr:row>
      <xdr:rowOff>124310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1D5E8F94-6A7B-4EB3-9280-03EDA8185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49279969"/>
          <a:ext cx="2906300" cy="7089466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</xdr:colOff>
      <xdr:row>276</xdr:row>
      <xdr:rowOff>59531</xdr:rowOff>
    </xdr:from>
    <xdr:to>
      <xdr:col>15</xdr:col>
      <xdr:colOff>521565</xdr:colOff>
      <xdr:row>302</xdr:row>
      <xdr:rowOff>132876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BC937979-FF15-4371-B650-8A264609C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3548062" y="49339500"/>
          <a:ext cx="6069878" cy="4716782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276</xdr:row>
      <xdr:rowOff>0</xdr:rowOff>
    </xdr:from>
    <xdr:to>
      <xdr:col>25</xdr:col>
      <xdr:colOff>240224</xdr:colOff>
      <xdr:row>313</xdr:row>
      <xdr:rowOff>90814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33207BBD-F38A-4BD6-857A-0FF0153C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0334625" y="49279969"/>
          <a:ext cx="5193224" cy="6698783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276</xdr:row>
      <xdr:rowOff>0</xdr:rowOff>
    </xdr:from>
    <xdr:to>
      <xdr:col>30</xdr:col>
      <xdr:colOff>439329</xdr:colOff>
      <xdr:row>315</xdr:row>
      <xdr:rowOff>29021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14EBFD7C-638E-42D0-8F0D-9FBD5DD2B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5906750" y="49279969"/>
          <a:ext cx="2915829" cy="6994177"/>
        </a:xfrm>
        <a:prstGeom prst="rect">
          <a:avLst/>
        </a:prstGeom>
      </xdr:spPr>
    </xdr:pic>
    <xdr:clientData/>
  </xdr:twoCellAnchor>
  <xdr:twoCellAnchor editAs="oneCell">
    <xdr:from>
      <xdr:col>31</xdr:col>
      <xdr:colOff>0</xdr:colOff>
      <xdr:row>276</xdr:row>
      <xdr:rowOff>0</xdr:rowOff>
    </xdr:from>
    <xdr:to>
      <xdr:col>47</xdr:col>
      <xdr:colOff>442333</xdr:colOff>
      <xdr:row>313</xdr:row>
      <xdr:rowOff>71756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24D15A4C-A67C-4493-BB49-2A5454499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9002375" y="49279969"/>
          <a:ext cx="10348333" cy="6679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320</xdr:row>
      <xdr:rowOff>0</xdr:rowOff>
    </xdr:from>
    <xdr:to>
      <xdr:col>8</xdr:col>
      <xdr:colOff>297320</xdr:colOff>
      <xdr:row>360</xdr:row>
      <xdr:rowOff>117235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6C15B902-433C-4AD5-8700-5F71EC8FE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57138094"/>
          <a:ext cx="5059820" cy="7260985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321</xdr:row>
      <xdr:rowOff>0</xdr:rowOff>
    </xdr:from>
    <xdr:to>
      <xdr:col>19</xdr:col>
      <xdr:colOff>612350</xdr:colOff>
      <xdr:row>360</xdr:row>
      <xdr:rowOff>19492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265702E7-8919-4BBF-9A81-3D59B2F91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5381625" y="57316688"/>
          <a:ext cx="6803600" cy="69846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321</xdr:row>
      <xdr:rowOff>0</xdr:rowOff>
    </xdr:from>
    <xdr:to>
      <xdr:col>31</xdr:col>
      <xdr:colOff>202609</xdr:colOff>
      <xdr:row>358</xdr:row>
      <xdr:rowOff>24113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7BBEC81D-C206-485E-9816-A6AAF2A5E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2811125" y="57316688"/>
          <a:ext cx="6393859" cy="6632081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321</xdr:row>
      <xdr:rowOff>0</xdr:rowOff>
    </xdr:from>
    <xdr:to>
      <xdr:col>37</xdr:col>
      <xdr:colOff>277588</xdr:colOff>
      <xdr:row>362</xdr:row>
      <xdr:rowOff>129219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BDEC6E8D-7BBB-4E16-91DF-7F0A2F459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19621500" y="57316688"/>
          <a:ext cx="3373213" cy="7451562"/>
        </a:xfrm>
        <a:prstGeom prst="rect">
          <a:avLst/>
        </a:prstGeom>
      </xdr:spPr>
    </xdr:pic>
    <xdr:clientData/>
  </xdr:twoCellAnchor>
  <xdr:twoCellAnchor editAs="oneCell">
    <xdr:from>
      <xdr:col>38</xdr:col>
      <xdr:colOff>0</xdr:colOff>
      <xdr:row>321</xdr:row>
      <xdr:rowOff>0</xdr:rowOff>
    </xdr:from>
    <xdr:to>
      <xdr:col>44</xdr:col>
      <xdr:colOff>487474</xdr:colOff>
      <xdr:row>351</xdr:row>
      <xdr:rowOff>111749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F3008E36-91A2-43FD-9DA8-A8951B094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23336250" y="57316688"/>
          <a:ext cx="4202224" cy="5469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49" sqref="C4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43634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43642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43648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43662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-3356.1304090229996</v>
      </c>
      <c r="N12" s="45">
        <f t="shared" si="9"/>
        <v>-3423.4983750000001</v>
      </c>
      <c r="O12" s="46">
        <f t="shared" si="10"/>
        <v>-3573.0480000000002</v>
      </c>
      <c r="P12" s="40"/>
      <c r="Q12" s="40"/>
      <c r="R12" s="40"/>
    </row>
    <row r="13" spans="1:18" x14ac:dyDescent="0.4">
      <c r="A13" s="9">
        <v>5</v>
      </c>
      <c r="B13" s="5">
        <v>43670</v>
      </c>
      <c r="C13" s="47">
        <v>2</v>
      </c>
      <c r="D13" s="57">
        <v>-1</v>
      </c>
      <c r="E13" s="58">
        <v>-1</v>
      </c>
      <c r="F13" s="80">
        <v>-1</v>
      </c>
      <c r="G13" s="22">
        <f t="shared" si="2"/>
        <v>105259.43672832468</v>
      </c>
      <c r="H13" s="22">
        <f t="shared" si="3"/>
        <v>107372.32070125001</v>
      </c>
      <c r="I13" s="22">
        <f t="shared" si="4"/>
        <v>112062.69544000001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3465.8565600000002</v>
      </c>
      <c r="M13" s="44">
        <f t="shared" ref="M13:M58" si="14">IF(D13="","",J13*D13)</f>
        <v>-3255.4464967523095</v>
      </c>
      <c r="N13" s="45">
        <f t="shared" ref="N13:N58" si="15">IF(E13="","",K13*E13)</f>
        <v>-3320.7934237499999</v>
      </c>
      <c r="O13" s="46">
        <f t="shared" ref="O13:O58" si="16">IF(F13="","",L13*F13)</f>
        <v>-3465.8565600000002</v>
      </c>
      <c r="P13" s="40"/>
      <c r="Q13" s="40"/>
      <c r="R13" s="40"/>
    </row>
    <row r="14" spans="1:18" x14ac:dyDescent="0.4">
      <c r="A14" s="9">
        <v>6</v>
      </c>
      <c r="B14" s="5">
        <v>43692</v>
      </c>
      <c r="C14" s="47">
        <v>1</v>
      </c>
      <c r="D14" s="57">
        <v>-1</v>
      </c>
      <c r="E14" s="58">
        <v>-1</v>
      </c>
      <c r="F14" s="80">
        <v>-1</v>
      </c>
      <c r="G14" s="22">
        <f t="shared" si="2"/>
        <v>102101.65362647494</v>
      </c>
      <c r="H14" s="22">
        <f t="shared" si="3"/>
        <v>104151.15108021251</v>
      </c>
      <c r="I14" s="22">
        <f t="shared" si="4"/>
        <v>108700.81457680001</v>
      </c>
      <c r="J14" s="44">
        <f t="shared" si="11"/>
        <v>3157.7831018497404</v>
      </c>
      <c r="K14" s="45">
        <f t="shared" si="12"/>
        <v>3221.1696210374998</v>
      </c>
      <c r="L14" s="46">
        <f t="shared" si="13"/>
        <v>3361.8808632</v>
      </c>
      <c r="M14" s="44">
        <f t="shared" si="14"/>
        <v>-3157.7831018497404</v>
      </c>
      <c r="N14" s="45">
        <f t="shared" si="15"/>
        <v>-3221.1696210374998</v>
      </c>
      <c r="O14" s="46">
        <f t="shared" si="16"/>
        <v>-3361.8808632</v>
      </c>
      <c r="P14" s="40"/>
      <c r="Q14" s="40"/>
      <c r="R14" s="40"/>
    </row>
    <row r="15" spans="1:18" x14ac:dyDescent="0.4">
      <c r="A15" s="9">
        <v>7</v>
      </c>
      <c r="B15" s="5">
        <v>43697</v>
      </c>
      <c r="C15" s="47">
        <v>2</v>
      </c>
      <c r="D15" s="57">
        <v>-1</v>
      </c>
      <c r="E15" s="58">
        <v>-1</v>
      </c>
      <c r="F15" s="80">
        <v>-1</v>
      </c>
      <c r="G15" s="22">
        <f t="shared" si="2"/>
        <v>99038.6040176807</v>
      </c>
      <c r="H15" s="22">
        <f t="shared" si="3"/>
        <v>101026.61654780613</v>
      </c>
      <c r="I15" s="22">
        <f t="shared" si="4"/>
        <v>105439.79013949601</v>
      </c>
      <c r="J15" s="44">
        <f t="shared" si="11"/>
        <v>3063.0496087942483</v>
      </c>
      <c r="K15" s="45">
        <f t="shared" si="12"/>
        <v>3124.5345324063751</v>
      </c>
      <c r="L15" s="46">
        <f t="shared" si="13"/>
        <v>3261.024437304</v>
      </c>
      <c r="M15" s="44">
        <f t="shared" si="14"/>
        <v>-3063.0496087942483</v>
      </c>
      <c r="N15" s="45">
        <f t="shared" si="15"/>
        <v>-3124.5345324063751</v>
      </c>
      <c r="O15" s="46">
        <f t="shared" si="16"/>
        <v>-3261.024437304</v>
      </c>
      <c r="P15" s="40"/>
      <c r="Q15" s="40"/>
      <c r="R15" s="40"/>
    </row>
    <row r="16" spans="1:18" x14ac:dyDescent="0.4">
      <c r="A16" s="9">
        <v>8</v>
      </c>
      <c r="B16" s="5">
        <v>43698</v>
      </c>
      <c r="C16" s="47">
        <v>1</v>
      </c>
      <c r="D16" s="57">
        <v>-1</v>
      </c>
      <c r="E16" s="58">
        <v>-1</v>
      </c>
      <c r="F16" s="80">
        <v>-1</v>
      </c>
      <c r="G16" s="22">
        <f t="shared" si="2"/>
        <v>96067.445897150275</v>
      </c>
      <c r="H16" s="22">
        <f t="shared" si="3"/>
        <v>97995.818051371942</v>
      </c>
      <c r="I16" s="22">
        <f t="shared" si="4"/>
        <v>102276.59643531112</v>
      </c>
      <c r="J16" s="44">
        <f t="shared" si="11"/>
        <v>2971.158120530421</v>
      </c>
      <c r="K16" s="45">
        <f t="shared" si="12"/>
        <v>3030.798496434184</v>
      </c>
      <c r="L16" s="46">
        <f t="shared" si="13"/>
        <v>3163.1937041848801</v>
      </c>
      <c r="M16" s="44">
        <f t="shared" si="14"/>
        <v>-2971.158120530421</v>
      </c>
      <c r="N16" s="45">
        <f t="shared" si="15"/>
        <v>-3030.798496434184</v>
      </c>
      <c r="O16" s="46">
        <f t="shared" si="16"/>
        <v>-3163.1937041848801</v>
      </c>
      <c r="P16" s="40"/>
      <c r="Q16" s="40"/>
      <c r="R16" s="40"/>
    </row>
    <row r="17" spans="1:18" x14ac:dyDescent="0.4">
      <c r="A17" s="9">
        <v>9</v>
      </c>
      <c r="B17" s="5">
        <v>43725</v>
      </c>
      <c r="C17" s="47">
        <v>1</v>
      </c>
      <c r="D17" s="57">
        <v>1.27</v>
      </c>
      <c r="E17" s="58">
        <v>-1</v>
      </c>
      <c r="F17" s="59">
        <v>-1</v>
      </c>
      <c r="G17" s="22">
        <f t="shared" si="2"/>
        <v>99727.615585831707</v>
      </c>
      <c r="H17" s="22">
        <f t="shared" si="3"/>
        <v>95055.943509830788</v>
      </c>
      <c r="I17" s="22">
        <f t="shared" si="4"/>
        <v>99208.298542251781</v>
      </c>
      <c r="J17" s="44">
        <f t="shared" si="11"/>
        <v>2882.0233769145079</v>
      </c>
      <c r="K17" s="45">
        <f t="shared" si="12"/>
        <v>2939.8745415411581</v>
      </c>
      <c r="L17" s="46">
        <f t="shared" si="13"/>
        <v>3068.2978930593335</v>
      </c>
      <c r="M17" s="44">
        <f t="shared" si="14"/>
        <v>3660.1696886814252</v>
      </c>
      <c r="N17" s="45">
        <f t="shared" si="15"/>
        <v>-2939.8745415411581</v>
      </c>
      <c r="O17" s="46">
        <f t="shared" si="16"/>
        <v>-3068.2978930593335</v>
      </c>
      <c r="P17" s="40"/>
      <c r="Q17" s="40"/>
      <c r="R17" s="40"/>
    </row>
    <row r="18" spans="1:18" x14ac:dyDescent="0.4">
      <c r="A18" s="9">
        <v>10</v>
      </c>
      <c r="B18" s="5">
        <v>43732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96735.787118256761</v>
      </c>
      <c r="H18" s="22">
        <f t="shared" si="3"/>
        <v>92204.26520453587</v>
      </c>
      <c r="I18" s="22">
        <f t="shared" si="4"/>
        <v>96232.049585984234</v>
      </c>
      <c r="J18" s="44">
        <f t="shared" si="11"/>
        <v>2991.828467574951</v>
      </c>
      <c r="K18" s="45">
        <f t="shared" si="12"/>
        <v>2851.6783052949236</v>
      </c>
      <c r="L18" s="46">
        <f t="shared" si="13"/>
        <v>2976.2489562675532</v>
      </c>
      <c r="M18" s="44">
        <f t="shared" si="14"/>
        <v>-2991.828467574951</v>
      </c>
      <c r="N18" s="45">
        <f t="shared" si="15"/>
        <v>-2851.6783052949236</v>
      </c>
      <c r="O18" s="46">
        <f t="shared" si="16"/>
        <v>-2976.2489562675532</v>
      </c>
      <c r="P18" s="40"/>
      <c r="Q18" s="40"/>
      <c r="R18" s="40"/>
    </row>
    <row r="19" spans="1:18" x14ac:dyDescent="0.4">
      <c r="A19" s="9">
        <v>11</v>
      </c>
      <c r="B19" s="5">
        <v>43761</v>
      </c>
      <c r="C19" s="47">
        <v>2</v>
      </c>
      <c r="D19" s="57">
        <v>-1</v>
      </c>
      <c r="E19" s="58">
        <v>-1</v>
      </c>
      <c r="F19" s="59">
        <v>-1</v>
      </c>
      <c r="G19" s="22">
        <f t="shared" si="2"/>
        <v>93833.713504709056</v>
      </c>
      <c r="H19" s="22">
        <f t="shared" si="3"/>
        <v>89438.137248399798</v>
      </c>
      <c r="I19" s="22">
        <f t="shared" si="4"/>
        <v>93345.088098404711</v>
      </c>
      <c r="J19" s="44">
        <f t="shared" si="11"/>
        <v>2902.0736135477027</v>
      </c>
      <c r="K19" s="45">
        <f t="shared" si="12"/>
        <v>2766.1279561360761</v>
      </c>
      <c r="L19" s="46">
        <f t="shared" si="13"/>
        <v>2886.9614875795269</v>
      </c>
      <c r="M19" s="44">
        <f t="shared" si="14"/>
        <v>-2902.0736135477027</v>
      </c>
      <c r="N19" s="45">
        <f t="shared" si="15"/>
        <v>-2766.1279561360761</v>
      </c>
      <c r="O19" s="46">
        <f t="shared" si="16"/>
        <v>-2886.9614875795269</v>
      </c>
      <c r="P19" s="40"/>
      <c r="Q19" s="40"/>
      <c r="R19" s="40"/>
    </row>
    <row r="20" spans="1:18" x14ac:dyDescent="0.4">
      <c r="A20" s="9">
        <v>12</v>
      </c>
      <c r="B20" s="5">
        <v>43767</v>
      </c>
      <c r="C20" s="47">
        <v>2</v>
      </c>
      <c r="D20" s="57">
        <v>1.27</v>
      </c>
      <c r="E20" s="58">
        <v>1.5</v>
      </c>
      <c r="F20" s="59">
        <v>-1</v>
      </c>
      <c r="G20" s="22">
        <f t="shared" si="2"/>
        <v>97408.777989238471</v>
      </c>
      <c r="H20" s="22">
        <f t="shared" si="3"/>
        <v>93462.853424577785</v>
      </c>
      <c r="I20" s="22">
        <f t="shared" si="4"/>
        <v>90544.735455452566</v>
      </c>
      <c r="J20" s="44">
        <f t="shared" si="11"/>
        <v>2815.0114051412716</v>
      </c>
      <c r="K20" s="45">
        <f t="shared" si="12"/>
        <v>2683.1441174519937</v>
      </c>
      <c r="L20" s="46">
        <f t="shared" si="13"/>
        <v>2800.3526429521412</v>
      </c>
      <c r="M20" s="44">
        <f t="shared" si="14"/>
        <v>3575.064484529415</v>
      </c>
      <c r="N20" s="45">
        <f t="shared" si="15"/>
        <v>4024.7161761779907</v>
      </c>
      <c r="O20" s="46">
        <f t="shared" si="16"/>
        <v>-2800.3526429521412</v>
      </c>
      <c r="P20" s="40"/>
      <c r="Q20" s="40"/>
      <c r="R20" s="40"/>
    </row>
    <row r="21" spans="1:18" x14ac:dyDescent="0.4">
      <c r="A21" s="9">
        <v>13</v>
      </c>
      <c r="B21" s="5">
        <v>43770</v>
      </c>
      <c r="C21" s="47">
        <v>1</v>
      </c>
      <c r="D21" s="57">
        <v>1.27</v>
      </c>
      <c r="E21" s="58">
        <v>1.5</v>
      </c>
      <c r="F21" s="59">
        <v>2</v>
      </c>
      <c r="G21" s="22">
        <f t="shared" si="2"/>
        <v>101120.05243062845</v>
      </c>
      <c r="H21" s="22">
        <f t="shared" si="3"/>
        <v>97668.681828683781</v>
      </c>
      <c r="I21" s="22">
        <f t="shared" si="4"/>
        <v>95977.419582779723</v>
      </c>
      <c r="J21" s="44">
        <f t="shared" si="11"/>
        <v>2922.2633396771539</v>
      </c>
      <c r="K21" s="45">
        <f t="shared" si="12"/>
        <v>2803.8856027373336</v>
      </c>
      <c r="L21" s="46">
        <f t="shared" si="13"/>
        <v>2716.3420636635769</v>
      </c>
      <c r="M21" s="44">
        <f t="shared" si="14"/>
        <v>3711.2744413899854</v>
      </c>
      <c r="N21" s="45">
        <f t="shared" si="15"/>
        <v>4205.8284041060006</v>
      </c>
      <c r="O21" s="46">
        <f t="shared" si="16"/>
        <v>5432.6841273271539</v>
      </c>
      <c r="P21" s="40"/>
      <c r="Q21" s="40"/>
      <c r="R21" s="40"/>
    </row>
    <row r="22" spans="1:18" x14ac:dyDescent="0.4">
      <c r="A22" s="9">
        <v>14</v>
      </c>
      <c r="B22" s="5">
        <v>43794</v>
      </c>
      <c r="C22" s="47">
        <v>1</v>
      </c>
      <c r="D22" s="57">
        <v>1.27</v>
      </c>
      <c r="E22" s="58">
        <v>1.5</v>
      </c>
      <c r="F22" s="59">
        <v>2</v>
      </c>
      <c r="G22" s="22">
        <f t="shared" si="2"/>
        <v>104972.72642823539</v>
      </c>
      <c r="H22" s="22">
        <f t="shared" si="3"/>
        <v>102063.77251097455</v>
      </c>
      <c r="I22" s="22">
        <f t="shared" si="4"/>
        <v>101736.0647577465</v>
      </c>
      <c r="J22" s="44">
        <f t="shared" si="11"/>
        <v>3033.6015729188534</v>
      </c>
      <c r="K22" s="45">
        <f t="shared" si="12"/>
        <v>2930.0604548605133</v>
      </c>
      <c r="L22" s="46">
        <f t="shared" si="13"/>
        <v>2879.3225874833915</v>
      </c>
      <c r="M22" s="44">
        <f t="shared" si="14"/>
        <v>3852.6739976069439</v>
      </c>
      <c r="N22" s="45">
        <f t="shared" si="15"/>
        <v>4395.09068229077</v>
      </c>
      <c r="O22" s="46">
        <f t="shared" si="16"/>
        <v>5758.6451749667831</v>
      </c>
      <c r="P22" s="40"/>
      <c r="Q22" s="40"/>
      <c r="R22" s="40"/>
    </row>
    <row r="23" spans="1:18" x14ac:dyDescent="0.4">
      <c r="A23" s="9">
        <v>15</v>
      </c>
      <c r="B23" s="5">
        <v>43805</v>
      </c>
      <c r="C23" s="47">
        <v>2</v>
      </c>
      <c r="D23" s="57">
        <v>1.27</v>
      </c>
      <c r="E23" s="58">
        <v>1.5</v>
      </c>
      <c r="F23" s="59">
        <v>-1</v>
      </c>
      <c r="G23" s="22">
        <f t="shared" si="2"/>
        <v>108972.18730515115</v>
      </c>
      <c r="H23" s="22">
        <f t="shared" si="3"/>
        <v>106656.64227396841</v>
      </c>
      <c r="I23" s="22">
        <f t="shared" si="4"/>
        <v>98683.982815014111</v>
      </c>
      <c r="J23" s="44">
        <f t="shared" si="11"/>
        <v>3149.1817928470614</v>
      </c>
      <c r="K23" s="45">
        <f t="shared" si="12"/>
        <v>3061.9131753292363</v>
      </c>
      <c r="L23" s="46">
        <f t="shared" si="13"/>
        <v>3052.081942732395</v>
      </c>
      <c r="M23" s="44">
        <f t="shared" si="14"/>
        <v>3999.460876915768</v>
      </c>
      <c r="N23" s="45">
        <f t="shared" si="15"/>
        <v>4592.8697629938542</v>
      </c>
      <c r="O23" s="46">
        <f t="shared" si="16"/>
        <v>-3052.081942732395</v>
      </c>
      <c r="P23" s="40"/>
      <c r="Q23" s="40"/>
      <c r="R23" s="40"/>
    </row>
    <row r="24" spans="1:18" x14ac:dyDescent="0.4">
      <c r="A24" s="9">
        <v>16</v>
      </c>
      <c r="B24" s="5">
        <v>43809</v>
      </c>
      <c r="C24" s="47">
        <v>1</v>
      </c>
      <c r="D24" s="57">
        <v>-1</v>
      </c>
      <c r="E24" s="58">
        <v>-1</v>
      </c>
      <c r="F24" s="59">
        <v>-1</v>
      </c>
      <c r="G24" s="22">
        <f t="shared" si="2"/>
        <v>105703.02168599662</v>
      </c>
      <c r="H24" s="22">
        <f t="shared" si="3"/>
        <v>103456.94300574936</v>
      </c>
      <c r="I24" s="22">
        <f t="shared" si="4"/>
        <v>95723.463330563682</v>
      </c>
      <c r="J24" s="44">
        <f t="shared" si="11"/>
        <v>3269.1656191545344</v>
      </c>
      <c r="K24" s="45">
        <f t="shared" si="12"/>
        <v>3199.6992682190521</v>
      </c>
      <c r="L24" s="46">
        <f t="shared" si="13"/>
        <v>2960.5194844504231</v>
      </c>
      <c r="M24" s="44">
        <f t="shared" si="14"/>
        <v>-3269.1656191545344</v>
      </c>
      <c r="N24" s="45">
        <f t="shared" si="15"/>
        <v>-3199.6992682190521</v>
      </c>
      <c r="O24" s="46">
        <f t="shared" si="16"/>
        <v>-2960.5194844504231</v>
      </c>
      <c r="P24" s="40"/>
      <c r="Q24" s="40"/>
      <c r="R24" s="40"/>
    </row>
    <row r="25" spans="1:18" x14ac:dyDescent="0.4">
      <c r="A25" s="9">
        <v>17</v>
      </c>
      <c r="B25" s="5">
        <v>43817</v>
      </c>
      <c r="C25" s="47">
        <v>1</v>
      </c>
      <c r="D25" s="57">
        <v>-1</v>
      </c>
      <c r="E25" s="58">
        <v>-1</v>
      </c>
      <c r="F25" s="59">
        <v>-1</v>
      </c>
      <c r="G25" s="22">
        <f t="shared" si="2"/>
        <v>102531.93103541672</v>
      </c>
      <c r="H25" s="22">
        <f t="shared" si="3"/>
        <v>100353.23471557688</v>
      </c>
      <c r="I25" s="22">
        <f t="shared" si="4"/>
        <v>92851.759430646765</v>
      </c>
      <c r="J25" s="44">
        <f t="shared" si="11"/>
        <v>3171.0906505798985</v>
      </c>
      <c r="K25" s="45">
        <f t="shared" si="12"/>
        <v>3103.7082901724807</v>
      </c>
      <c r="L25" s="46">
        <f t="shared" si="13"/>
        <v>2871.7038999169104</v>
      </c>
      <c r="M25" s="44">
        <f t="shared" si="14"/>
        <v>-3171.0906505798985</v>
      </c>
      <c r="N25" s="45">
        <f t="shared" si="15"/>
        <v>-3103.7082901724807</v>
      </c>
      <c r="O25" s="46">
        <f t="shared" si="16"/>
        <v>-2871.7038999169104</v>
      </c>
      <c r="P25" s="40"/>
      <c r="Q25" s="40"/>
      <c r="R25" s="40"/>
    </row>
    <row r="26" spans="1:18" x14ac:dyDescent="0.4">
      <c r="A26" s="9">
        <v>18</v>
      </c>
      <c r="B26" s="5">
        <v>43833</v>
      </c>
      <c r="C26" s="47">
        <v>2</v>
      </c>
      <c r="D26" s="57">
        <v>1.27</v>
      </c>
      <c r="E26" s="58">
        <v>-1</v>
      </c>
      <c r="F26" s="59">
        <v>-1</v>
      </c>
      <c r="G26" s="22">
        <f t="shared" si="2"/>
        <v>106438.39760786611</v>
      </c>
      <c r="H26" s="22">
        <f t="shared" si="3"/>
        <v>97342.637674109574</v>
      </c>
      <c r="I26" s="22">
        <f t="shared" si="4"/>
        <v>90066.206647727362</v>
      </c>
      <c r="J26" s="44">
        <f t="shared" si="11"/>
        <v>3075.9579310625018</v>
      </c>
      <c r="K26" s="45">
        <f t="shared" si="12"/>
        <v>3010.5970414673061</v>
      </c>
      <c r="L26" s="46">
        <f t="shared" si="13"/>
        <v>2785.5527829194029</v>
      </c>
      <c r="M26" s="44">
        <f t="shared" si="14"/>
        <v>3906.4665724493775</v>
      </c>
      <c r="N26" s="45">
        <f t="shared" si="15"/>
        <v>-3010.5970414673061</v>
      </c>
      <c r="O26" s="46">
        <f t="shared" si="16"/>
        <v>-2785.5527829194029</v>
      </c>
      <c r="P26" s="40"/>
      <c r="Q26" s="40"/>
      <c r="R26" s="40"/>
    </row>
    <row r="27" spans="1:18" x14ac:dyDescent="0.4">
      <c r="A27" s="9">
        <v>19</v>
      </c>
      <c r="B27" s="5">
        <v>43846</v>
      </c>
      <c r="C27" s="47">
        <v>1</v>
      </c>
      <c r="D27" s="57">
        <v>1.27</v>
      </c>
      <c r="E27" s="58">
        <v>1.5</v>
      </c>
      <c r="F27" s="59">
        <v>2</v>
      </c>
      <c r="G27" s="22">
        <f t="shared" si="2"/>
        <v>110493.7005567258</v>
      </c>
      <c r="H27" s="22">
        <f t="shared" si="3"/>
        <v>101723.0563694445</v>
      </c>
      <c r="I27" s="22">
        <f t="shared" si="4"/>
        <v>95470.179046591002</v>
      </c>
      <c r="J27" s="44">
        <f t="shared" si="11"/>
        <v>3193.1519282359832</v>
      </c>
      <c r="K27" s="45">
        <f t="shared" si="12"/>
        <v>2920.2791302232872</v>
      </c>
      <c r="L27" s="46">
        <f t="shared" si="13"/>
        <v>2701.9861994318208</v>
      </c>
      <c r="M27" s="44">
        <f t="shared" si="14"/>
        <v>4055.3029488596985</v>
      </c>
      <c r="N27" s="45">
        <f t="shared" si="15"/>
        <v>4380.4186953349308</v>
      </c>
      <c r="O27" s="46">
        <f t="shared" si="16"/>
        <v>5403.9723988636415</v>
      </c>
      <c r="P27" s="40"/>
      <c r="Q27" s="40"/>
      <c r="R27" s="40"/>
    </row>
    <row r="28" spans="1:18" x14ac:dyDescent="0.4">
      <c r="A28" s="9">
        <v>20</v>
      </c>
      <c r="B28" s="5">
        <v>43851</v>
      </c>
      <c r="C28" s="47">
        <v>2</v>
      </c>
      <c r="D28" s="57">
        <v>1.27</v>
      </c>
      <c r="E28" s="58">
        <v>1.5</v>
      </c>
      <c r="F28" s="59">
        <v>2</v>
      </c>
      <c r="G28" s="22">
        <f t="shared" si="2"/>
        <v>114703.51054793705</v>
      </c>
      <c r="H28" s="22">
        <f t="shared" si="3"/>
        <v>106300.59390606951</v>
      </c>
      <c r="I28" s="22">
        <f t="shared" si="4"/>
        <v>101198.38978938646</v>
      </c>
      <c r="J28" s="44">
        <f t="shared" si="11"/>
        <v>3314.811016701774</v>
      </c>
      <c r="K28" s="45">
        <f t="shared" si="12"/>
        <v>3051.6916910833347</v>
      </c>
      <c r="L28" s="46">
        <f t="shared" si="13"/>
        <v>2864.1053713977299</v>
      </c>
      <c r="M28" s="44">
        <f t="shared" si="14"/>
        <v>4209.809991211253</v>
      </c>
      <c r="N28" s="45">
        <f t="shared" si="15"/>
        <v>4577.5375366250018</v>
      </c>
      <c r="O28" s="46">
        <f t="shared" si="16"/>
        <v>5728.2107427954597</v>
      </c>
      <c r="P28" s="40"/>
      <c r="Q28" s="40"/>
      <c r="R28" s="40"/>
    </row>
    <row r="29" spans="1:18" x14ac:dyDescent="0.4">
      <c r="A29" s="9">
        <v>21</v>
      </c>
      <c r="B29" s="5">
        <v>43859</v>
      </c>
      <c r="C29" s="47">
        <v>1</v>
      </c>
      <c r="D29" s="57">
        <v>1.27</v>
      </c>
      <c r="E29" s="58">
        <v>1.5</v>
      </c>
      <c r="F29" s="59">
        <v>2</v>
      </c>
      <c r="G29" s="22">
        <f t="shared" si="2"/>
        <v>119073.71429981345</v>
      </c>
      <c r="H29" s="22">
        <f t="shared" si="3"/>
        <v>111084.12063184264</v>
      </c>
      <c r="I29" s="22">
        <f t="shared" si="4"/>
        <v>107270.29317674965</v>
      </c>
      <c r="J29" s="44">
        <f t="shared" si="11"/>
        <v>3441.1053164381115</v>
      </c>
      <c r="K29" s="45">
        <f t="shared" si="12"/>
        <v>3189.0178171820853</v>
      </c>
      <c r="L29" s="46">
        <f t="shared" si="13"/>
        <v>3035.951693681594</v>
      </c>
      <c r="M29" s="44">
        <f t="shared" si="14"/>
        <v>4370.2037518764018</v>
      </c>
      <c r="N29" s="45">
        <f t="shared" si="15"/>
        <v>4783.5267257731284</v>
      </c>
      <c r="O29" s="46">
        <f t="shared" si="16"/>
        <v>6071.9033873631879</v>
      </c>
      <c r="P29" s="40"/>
      <c r="Q29" s="40"/>
      <c r="R29" s="40"/>
    </row>
    <row r="30" spans="1:18" x14ac:dyDescent="0.4">
      <c r="A30" s="9">
        <v>22</v>
      </c>
      <c r="B30" s="5">
        <v>43860</v>
      </c>
      <c r="C30" s="47">
        <v>2</v>
      </c>
      <c r="D30" s="57">
        <v>1.27</v>
      </c>
      <c r="E30" s="58">
        <v>1.5</v>
      </c>
      <c r="F30" s="59">
        <v>-1</v>
      </c>
      <c r="G30" s="22">
        <f t="shared" si="2"/>
        <v>123610.42281463635</v>
      </c>
      <c r="H30" s="22">
        <f t="shared" si="3"/>
        <v>116082.90606027556</v>
      </c>
      <c r="I30" s="22">
        <f t="shared" si="4"/>
        <v>104052.18438144716</v>
      </c>
      <c r="J30" s="44">
        <f t="shared" si="11"/>
        <v>3572.2114289944034</v>
      </c>
      <c r="K30" s="45">
        <f t="shared" si="12"/>
        <v>3332.5236189552793</v>
      </c>
      <c r="L30" s="46">
        <f t="shared" si="13"/>
        <v>3218.1087953024894</v>
      </c>
      <c r="M30" s="44">
        <f t="shared" si="14"/>
        <v>4536.7085148228925</v>
      </c>
      <c r="N30" s="45">
        <f t="shared" si="15"/>
        <v>4998.7854284329187</v>
      </c>
      <c r="O30" s="46">
        <f t="shared" si="16"/>
        <v>-3218.1087953024894</v>
      </c>
      <c r="P30" s="40"/>
      <c r="Q30" s="40"/>
      <c r="R30" s="40"/>
    </row>
    <row r="31" spans="1:18" x14ac:dyDescent="0.4">
      <c r="A31" s="9">
        <v>23</v>
      </c>
      <c r="B31" s="5">
        <v>43864</v>
      </c>
      <c r="C31" s="47">
        <v>2</v>
      </c>
      <c r="D31" s="57">
        <v>-1</v>
      </c>
      <c r="E31" s="58">
        <v>-1</v>
      </c>
      <c r="F31" s="59">
        <v>-1</v>
      </c>
      <c r="G31" s="22">
        <f t="shared" si="2"/>
        <v>119902.11013019725</v>
      </c>
      <c r="H31" s="22">
        <f t="shared" si="3"/>
        <v>112600.4188784673</v>
      </c>
      <c r="I31" s="22">
        <f t="shared" si="4"/>
        <v>100930.61885000375</v>
      </c>
      <c r="J31" s="44">
        <f t="shared" si="11"/>
        <v>3708.3126844390904</v>
      </c>
      <c r="K31" s="45">
        <f t="shared" si="12"/>
        <v>3482.487181808267</v>
      </c>
      <c r="L31" s="46">
        <f t="shared" si="13"/>
        <v>3121.5655314434148</v>
      </c>
      <c r="M31" s="44">
        <f t="shared" si="14"/>
        <v>-3708.3126844390904</v>
      </c>
      <c r="N31" s="45">
        <f t="shared" si="15"/>
        <v>-3482.487181808267</v>
      </c>
      <c r="O31" s="46">
        <f t="shared" si="16"/>
        <v>-3121.5655314434148</v>
      </c>
      <c r="P31" s="40"/>
      <c r="Q31" s="40"/>
      <c r="R31" s="40"/>
    </row>
    <row r="32" spans="1:18" x14ac:dyDescent="0.4">
      <c r="A32" s="9">
        <v>24</v>
      </c>
      <c r="B32" s="5">
        <v>43872</v>
      </c>
      <c r="C32" s="47">
        <v>1</v>
      </c>
      <c r="D32" s="57">
        <v>-1</v>
      </c>
      <c r="E32" s="58">
        <v>-1</v>
      </c>
      <c r="F32" s="59">
        <v>-1</v>
      </c>
      <c r="G32" s="22">
        <f t="shared" si="2"/>
        <v>116305.04682629133</v>
      </c>
      <c r="H32" s="22">
        <f t="shared" si="3"/>
        <v>109222.40631211328</v>
      </c>
      <c r="I32" s="22">
        <f t="shared" si="4"/>
        <v>97902.700284503648</v>
      </c>
      <c r="J32" s="44">
        <f t="shared" si="11"/>
        <v>3597.0633039059176</v>
      </c>
      <c r="K32" s="45">
        <f t="shared" si="12"/>
        <v>3378.0125663540189</v>
      </c>
      <c r="L32" s="46">
        <f t="shared" si="13"/>
        <v>3027.9185655001124</v>
      </c>
      <c r="M32" s="44">
        <f t="shared" si="14"/>
        <v>-3597.0633039059176</v>
      </c>
      <c r="N32" s="45">
        <f t="shared" si="15"/>
        <v>-3378.0125663540189</v>
      </c>
      <c r="O32" s="46">
        <f t="shared" si="16"/>
        <v>-3027.9185655001124</v>
      </c>
      <c r="P32" s="40"/>
      <c r="Q32" s="40"/>
      <c r="R32" s="40"/>
    </row>
    <row r="33" spans="1:18" x14ac:dyDescent="0.4">
      <c r="A33" s="9">
        <v>25</v>
      </c>
      <c r="B33" s="5">
        <v>43889</v>
      </c>
      <c r="C33" s="47">
        <v>2</v>
      </c>
      <c r="D33" s="57">
        <v>1.27</v>
      </c>
      <c r="E33" s="58">
        <v>1.5</v>
      </c>
      <c r="F33" s="59">
        <v>2</v>
      </c>
      <c r="G33" s="22">
        <f t="shared" si="2"/>
        <v>120736.26911037303</v>
      </c>
      <c r="H33" s="22">
        <f t="shared" si="3"/>
        <v>114137.41459615837</v>
      </c>
      <c r="I33" s="22">
        <f t="shared" si="4"/>
        <v>103776.86230157387</v>
      </c>
      <c r="J33" s="44">
        <f t="shared" si="11"/>
        <v>3489.1514047887399</v>
      </c>
      <c r="K33" s="45">
        <f t="shared" si="12"/>
        <v>3276.672189363398</v>
      </c>
      <c r="L33" s="46">
        <f t="shared" si="13"/>
        <v>2937.0810085351095</v>
      </c>
      <c r="M33" s="44">
        <f t="shared" si="14"/>
        <v>4431.2222840816994</v>
      </c>
      <c r="N33" s="45">
        <f t="shared" si="15"/>
        <v>4915.0082840450968</v>
      </c>
      <c r="O33" s="46">
        <f t="shared" si="16"/>
        <v>5874.162017070219</v>
      </c>
      <c r="P33" s="40"/>
      <c r="Q33" s="40"/>
      <c r="R33" s="40"/>
    </row>
    <row r="34" spans="1:18" x14ac:dyDescent="0.4">
      <c r="A34" s="9">
        <v>26</v>
      </c>
      <c r="B34" s="5">
        <v>43903</v>
      </c>
      <c r="C34" s="47">
        <v>1</v>
      </c>
      <c r="D34" s="57">
        <v>1.27</v>
      </c>
      <c r="E34" s="58">
        <v>1.5</v>
      </c>
      <c r="F34" s="59">
        <v>2</v>
      </c>
      <c r="G34" s="22">
        <f t="shared" si="2"/>
        <v>125336.32096347824</v>
      </c>
      <c r="H34" s="22">
        <f t="shared" si="3"/>
        <v>119273.5982529855</v>
      </c>
      <c r="I34" s="22">
        <f t="shared" si="4"/>
        <v>110003.4740396683</v>
      </c>
      <c r="J34" s="44">
        <f t="shared" si="11"/>
        <v>3622.0880733111908</v>
      </c>
      <c r="K34" s="45">
        <f t="shared" si="12"/>
        <v>3424.122437884751</v>
      </c>
      <c r="L34" s="46">
        <f t="shared" si="13"/>
        <v>3113.3058690472162</v>
      </c>
      <c r="M34" s="44">
        <f t="shared" si="14"/>
        <v>4600.0518531052121</v>
      </c>
      <c r="N34" s="45">
        <f t="shared" si="15"/>
        <v>5136.1836568271265</v>
      </c>
      <c r="O34" s="46">
        <f t="shared" si="16"/>
        <v>6226.6117380944324</v>
      </c>
      <c r="P34" s="40"/>
      <c r="Q34" s="40"/>
      <c r="R34" s="40"/>
    </row>
    <row r="35" spans="1:18" x14ac:dyDescent="0.4">
      <c r="A35" s="9">
        <v>27</v>
      </c>
      <c r="B35" s="5">
        <v>43924</v>
      </c>
      <c r="C35" s="47">
        <v>1</v>
      </c>
      <c r="D35" s="57">
        <v>-1</v>
      </c>
      <c r="E35" s="58">
        <v>-1</v>
      </c>
      <c r="F35" s="59">
        <v>-1</v>
      </c>
      <c r="G35" s="22">
        <f t="shared" si="2"/>
        <v>121576.23133457389</v>
      </c>
      <c r="H35" s="22">
        <f t="shared" si="3"/>
        <v>115695.39030539594</v>
      </c>
      <c r="I35" s="22">
        <f t="shared" si="4"/>
        <v>106703.36981847826</v>
      </c>
      <c r="J35" s="44">
        <f t="shared" si="11"/>
        <v>3760.0896289043471</v>
      </c>
      <c r="K35" s="45">
        <f t="shared" si="12"/>
        <v>3578.2079475895648</v>
      </c>
      <c r="L35" s="46">
        <f t="shared" si="13"/>
        <v>3300.104221190049</v>
      </c>
      <c r="M35" s="44">
        <f t="shared" si="14"/>
        <v>-3760.0896289043471</v>
      </c>
      <c r="N35" s="45">
        <f t="shared" si="15"/>
        <v>-3578.2079475895648</v>
      </c>
      <c r="O35" s="46">
        <f t="shared" si="16"/>
        <v>-3300.104221190049</v>
      </c>
      <c r="P35" s="40"/>
      <c r="Q35" s="40"/>
      <c r="R35" s="40"/>
    </row>
    <row r="36" spans="1:18" x14ac:dyDescent="0.4">
      <c r="A36" s="9">
        <v>28</v>
      </c>
      <c r="B36" s="5">
        <v>43957</v>
      </c>
      <c r="C36" s="47">
        <v>2</v>
      </c>
      <c r="D36" s="57">
        <v>1.27</v>
      </c>
      <c r="E36" s="58">
        <v>1.5</v>
      </c>
      <c r="F36" s="59">
        <v>2</v>
      </c>
      <c r="G36" s="22">
        <f t="shared" si="2"/>
        <v>126208.28574842116</v>
      </c>
      <c r="H36" s="22">
        <f t="shared" si="3"/>
        <v>120901.68286913875</v>
      </c>
      <c r="I36" s="22">
        <f t="shared" si="4"/>
        <v>113105.57200758695</v>
      </c>
      <c r="J36" s="44">
        <f t="shared" si="11"/>
        <v>3647.2869400372169</v>
      </c>
      <c r="K36" s="45">
        <f t="shared" si="12"/>
        <v>3470.861709161878</v>
      </c>
      <c r="L36" s="46">
        <f t="shared" si="13"/>
        <v>3201.1010945543476</v>
      </c>
      <c r="M36" s="44">
        <f t="shared" si="14"/>
        <v>4632.054413847266</v>
      </c>
      <c r="N36" s="45">
        <f t="shared" si="15"/>
        <v>5206.292563742817</v>
      </c>
      <c r="O36" s="46">
        <f t="shared" si="16"/>
        <v>6402.2021891086952</v>
      </c>
      <c r="P36" s="40"/>
      <c r="Q36" s="40"/>
      <c r="R36" s="40"/>
    </row>
    <row r="37" spans="1:18" x14ac:dyDescent="0.4">
      <c r="A37" s="9">
        <v>29</v>
      </c>
      <c r="B37" s="5">
        <v>43977</v>
      </c>
      <c r="C37" s="47">
        <v>2</v>
      </c>
      <c r="D37" s="57">
        <v>-1</v>
      </c>
      <c r="E37" s="58">
        <v>-1</v>
      </c>
      <c r="F37" s="59">
        <v>-1</v>
      </c>
      <c r="G37" s="22">
        <f t="shared" si="2"/>
        <v>122422.03717596852</v>
      </c>
      <c r="H37" s="22">
        <f t="shared" si="3"/>
        <v>117274.63238306459</v>
      </c>
      <c r="I37" s="22">
        <f t="shared" si="4"/>
        <v>109712.40484735934</v>
      </c>
      <c r="J37" s="44">
        <f t="shared" si="11"/>
        <v>3786.2485724526346</v>
      </c>
      <c r="K37" s="45">
        <f t="shared" si="12"/>
        <v>3627.0504860741626</v>
      </c>
      <c r="L37" s="46">
        <f t="shared" si="13"/>
        <v>3393.1671602276083</v>
      </c>
      <c r="M37" s="44">
        <f t="shared" si="14"/>
        <v>-3786.2485724526346</v>
      </c>
      <c r="N37" s="45">
        <f t="shared" si="15"/>
        <v>-3627.0504860741626</v>
      </c>
      <c r="O37" s="46">
        <f t="shared" si="16"/>
        <v>-3393.1671602276083</v>
      </c>
      <c r="P37" s="40"/>
      <c r="Q37" s="40"/>
      <c r="R37" s="40"/>
    </row>
    <row r="38" spans="1:18" x14ac:dyDescent="0.4">
      <c r="A38" s="9">
        <v>30</v>
      </c>
      <c r="B38" s="5">
        <v>43979</v>
      </c>
      <c r="C38" s="47">
        <v>2</v>
      </c>
      <c r="D38" s="57">
        <v>1.27</v>
      </c>
      <c r="E38" s="58">
        <v>1.5</v>
      </c>
      <c r="F38" s="59">
        <v>2</v>
      </c>
      <c r="G38" s="22">
        <f t="shared" si="2"/>
        <v>127086.31679237292</v>
      </c>
      <c r="H38" s="22">
        <f t="shared" si="3"/>
        <v>122551.99084030249</v>
      </c>
      <c r="I38" s="22">
        <f t="shared" si="4"/>
        <v>116295.1491382009</v>
      </c>
      <c r="J38" s="44">
        <f t="shared" si="11"/>
        <v>3672.6611152790556</v>
      </c>
      <c r="K38" s="45">
        <f t="shared" si="12"/>
        <v>3518.2389714919373</v>
      </c>
      <c r="L38" s="46">
        <f t="shared" si="13"/>
        <v>3291.3721454207803</v>
      </c>
      <c r="M38" s="44">
        <f t="shared" si="14"/>
        <v>4664.2796164044003</v>
      </c>
      <c r="N38" s="45">
        <f t="shared" si="15"/>
        <v>5277.3584572379059</v>
      </c>
      <c r="O38" s="46">
        <f t="shared" si="16"/>
        <v>6582.7442908415605</v>
      </c>
      <c r="P38" s="40"/>
      <c r="Q38" s="40"/>
      <c r="R38" s="40"/>
    </row>
    <row r="39" spans="1:18" x14ac:dyDescent="0.4">
      <c r="A39" s="9">
        <v>31</v>
      </c>
      <c r="B39" s="5">
        <v>43990</v>
      </c>
      <c r="C39" s="47">
        <v>2</v>
      </c>
      <c r="D39" s="57">
        <v>1.27</v>
      </c>
      <c r="E39" s="58">
        <v>1.5</v>
      </c>
      <c r="F39" s="59">
        <v>2</v>
      </c>
      <c r="G39" s="22">
        <f t="shared" si="2"/>
        <v>131928.30546216233</v>
      </c>
      <c r="H39" s="22">
        <f t="shared" si="3"/>
        <v>128066.8304281161</v>
      </c>
      <c r="I39" s="22">
        <f t="shared" si="4"/>
        <v>123272.85808649295</v>
      </c>
      <c r="J39" s="44">
        <f t="shared" si="11"/>
        <v>3812.5895037711875</v>
      </c>
      <c r="K39" s="45">
        <f t="shared" si="12"/>
        <v>3676.5597252090747</v>
      </c>
      <c r="L39" s="46">
        <f t="shared" si="13"/>
        <v>3488.8544741460269</v>
      </c>
      <c r="M39" s="44">
        <f t="shared" si="14"/>
        <v>4841.988669789408</v>
      </c>
      <c r="N39" s="45">
        <f t="shared" si="15"/>
        <v>5514.8395878136125</v>
      </c>
      <c r="O39" s="46">
        <f t="shared" si="16"/>
        <v>6977.7089482920537</v>
      </c>
      <c r="P39" s="40"/>
      <c r="Q39" s="40"/>
      <c r="R39" s="40"/>
    </row>
    <row r="40" spans="1:18" x14ac:dyDescent="0.4">
      <c r="A40" s="9">
        <v>32</v>
      </c>
      <c r="B40" s="5">
        <v>43993</v>
      </c>
      <c r="C40" s="47">
        <v>2</v>
      </c>
      <c r="D40" s="57">
        <v>-1</v>
      </c>
      <c r="E40" s="58">
        <v>-1</v>
      </c>
      <c r="F40" s="59">
        <v>-1</v>
      </c>
      <c r="G40" s="22">
        <f t="shared" si="2"/>
        <v>127970.45629829746</v>
      </c>
      <c r="H40" s="22">
        <f t="shared" si="3"/>
        <v>124224.82551527262</v>
      </c>
      <c r="I40" s="22">
        <f t="shared" si="4"/>
        <v>119574.67234389817</v>
      </c>
      <c r="J40" s="44">
        <f t="shared" si="11"/>
        <v>3957.8491638648698</v>
      </c>
      <c r="K40" s="45">
        <f t="shared" si="12"/>
        <v>3842.0049128434825</v>
      </c>
      <c r="L40" s="46">
        <f t="shared" si="13"/>
        <v>3698.1857425947883</v>
      </c>
      <c r="M40" s="44">
        <f t="shared" si="14"/>
        <v>-3957.8491638648698</v>
      </c>
      <c r="N40" s="45">
        <f t="shared" si="15"/>
        <v>-3842.0049128434825</v>
      </c>
      <c r="O40" s="46">
        <f t="shared" si="16"/>
        <v>-3698.1857425947883</v>
      </c>
      <c r="P40" s="40"/>
      <c r="Q40" s="40"/>
      <c r="R40" s="40"/>
    </row>
    <row r="41" spans="1:18" x14ac:dyDescent="0.4">
      <c r="A41" s="9">
        <v>33</v>
      </c>
      <c r="B41" s="5">
        <v>44005</v>
      </c>
      <c r="C41" s="47">
        <v>1</v>
      </c>
      <c r="D41" s="57">
        <v>-1</v>
      </c>
      <c r="E41" s="58">
        <v>-1</v>
      </c>
      <c r="F41" s="59">
        <v>-1</v>
      </c>
      <c r="G41" s="22">
        <f t="shared" si="2"/>
        <v>124131.34260934853</v>
      </c>
      <c r="H41" s="22">
        <f t="shared" si="3"/>
        <v>120498.08074981444</v>
      </c>
      <c r="I41" s="22">
        <f t="shared" si="4"/>
        <v>115987.43217358123</v>
      </c>
      <c r="J41" s="44">
        <f t="shared" si="11"/>
        <v>3839.1136889489235</v>
      </c>
      <c r="K41" s="45">
        <f t="shared" si="12"/>
        <v>3726.7447654581783</v>
      </c>
      <c r="L41" s="46">
        <f t="shared" si="13"/>
        <v>3587.2401703169448</v>
      </c>
      <c r="M41" s="44">
        <f t="shared" si="14"/>
        <v>-3839.1136889489235</v>
      </c>
      <c r="N41" s="45">
        <f t="shared" si="15"/>
        <v>-3726.7447654581783</v>
      </c>
      <c r="O41" s="46">
        <f t="shared" si="16"/>
        <v>-3587.2401703169448</v>
      </c>
      <c r="P41" s="40"/>
      <c r="Q41" s="40"/>
      <c r="R41" s="40"/>
    </row>
    <row r="42" spans="1:18" x14ac:dyDescent="0.4">
      <c r="A42" s="9">
        <v>34</v>
      </c>
      <c r="B42" s="5">
        <v>44028</v>
      </c>
      <c r="C42" s="47">
        <v>1</v>
      </c>
      <c r="D42" s="57">
        <v>1.27</v>
      </c>
      <c r="E42" s="58">
        <v>1.5</v>
      </c>
      <c r="F42" s="59">
        <v>2</v>
      </c>
      <c r="G42" s="22">
        <f t="shared" si="2"/>
        <v>128860.74676276471</v>
      </c>
      <c r="H42" s="22">
        <f t="shared" si="3"/>
        <v>125920.4943835561</v>
      </c>
      <c r="I42" s="22">
        <f t="shared" si="4"/>
        <v>122946.67810399611</v>
      </c>
      <c r="J42" s="44">
        <f t="shared" si="11"/>
        <v>3723.9402782804559</v>
      </c>
      <c r="K42" s="45">
        <f t="shared" si="12"/>
        <v>3614.9424224944332</v>
      </c>
      <c r="L42" s="46">
        <f t="shared" si="13"/>
        <v>3479.6229652074367</v>
      </c>
      <c r="M42" s="44">
        <f>IF(D42="","",J42*D42)</f>
        <v>4729.4041534161788</v>
      </c>
      <c r="N42" s="45">
        <f t="shared" si="15"/>
        <v>5422.4136337416494</v>
      </c>
      <c r="O42" s="46">
        <f t="shared" si="16"/>
        <v>6959.2459304148733</v>
      </c>
      <c r="P42" s="40"/>
      <c r="Q42" s="40"/>
      <c r="R42" s="40"/>
    </row>
    <row r="43" spans="1:18" x14ac:dyDescent="0.4">
      <c r="A43" s="3">
        <v>35</v>
      </c>
      <c r="B43" s="5">
        <v>44034</v>
      </c>
      <c r="C43" s="47">
        <v>1</v>
      </c>
      <c r="D43" s="57">
        <v>1.27</v>
      </c>
      <c r="E43" s="60">
        <v>1.5</v>
      </c>
      <c r="F43" s="59">
        <v>-1</v>
      </c>
      <c r="G43" s="22">
        <f>IF(D43="","",G42+M43)</f>
        <v>133770.34121442604</v>
      </c>
      <c r="H43" s="22">
        <f t="shared" ref="H43:I43" si="17">IF(E43="","",H42+N43)</f>
        <v>131586.91663081612</v>
      </c>
      <c r="I43" s="22">
        <f t="shared" si="17"/>
        <v>119258.27776087623</v>
      </c>
      <c r="J43" s="44">
        <f t="shared" si="11"/>
        <v>3865.8224028829413</v>
      </c>
      <c r="K43" s="45">
        <f t="shared" si="12"/>
        <v>3777.614831506683</v>
      </c>
      <c r="L43" s="46">
        <f t="shared" si="13"/>
        <v>3688.400343119883</v>
      </c>
      <c r="M43" s="44">
        <f t="shared" si="14"/>
        <v>4909.5944516613354</v>
      </c>
      <c r="N43" s="45">
        <f t="shared" si="15"/>
        <v>5666.422247260025</v>
      </c>
      <c r="O43" s="46">
        <f t="shared" si="16"/>
        <v>-3688.400343119883</v>
      </c>
    </row>
    <row r="44" spans="1:18" x14ac:dyDescent="0.4">
      <c r="A44" s="9">
        <v>36</v>
      </c>
      <c r="B44" s="5">
        <v>44048</v>
      </c>
      <c r="C44" s="47">
        <v>2</v>
      </c>
      <c r="D44" s="57">
        <v>-1</v>
      </c>
      <c r="E44" s="58">
        <v>-1</v>
      </c>
      <c r="F44" s="59">
        <v>-1</v>
      </c>
      <c r="G44" s="22">
        <f t="shared" ref="G44:G58" si="18">IF(D44="","",G43+M44)</f>
        <v>129757.23097799325</v>
      </c>
      <c r="H44" s="22">
        <f t="shared" ref="H44:H58" si="19">IF(E44="","",H43+N44)</f>
        <v>127639.30913189164</v>
      </c>
      <c r="I44" s="22">
        <f t="shared" ref="I44:I58" si="20">IF(F44="","",I43+O44)</f>
        <v>115680.52942804994</v>
      </c>
      <c r="J44" s="44">
        <f>IF(G43="","",G43*0.03)</f>
        <v>4013.1102364327808</v>
      </c>
      <c r="K44" s="45">
        <f t="shared" si="12"/>
        <v>3947.6074989244835</v>
      </c>
      <c r="L44" s="46">
        <f t="shared" si="13"/>
        <v>3577.7483328262865</v>
      </c>
      <c r="M44" s="44">
        <f>IF(D44="","",J44*D44)</f>
        <v>-4013.1102364327808</v>
      </c>
      <c r="N44" s="45">
        <f t="shared" si="15"/>
        <v>-3947.6074989244835</v>
      </c>
      <c r="O44" s="46">
        <f t="shared" si="16"/>
        <v>-3577.7483328262865</v>
      </c>
    </row>
    <row r="45" spans="1:18" x14ac:dyDescent="0.4">
      <c r="A45" s="9">
        <v>37</v>
      </c>
      <c r="B45" s="5">
        <v>44056</v>
      </c>
      <c r="C45" s="47">
        <v>1</v>
      </c>
      <c r="D45" s="57">
        <v>-1</v>
      </c>
      <c r="E45" s="58">
        <v>-1</v>
      </c>
      <c r="F45" s="59">
        <v>-1</v>
      </c>
      <c r="G45" s="22">
        <f t="shared" si="18"/>
        <v>125864.51404865345</v>
      </c>
      <c r="H45" s="22">
        <f t="shared" si="19"/>
        <v>123810.12985793489</v>
      </c>
      <c r="I45" s="22">
        <f t="shared" si="20"/>
        <v>112210.11354520844</v>
      </c>
      <c r="J45" s="44">
        <f t="shared" si="11"/>
        <v>3892.7169293397974</v>
      </c>
      <c r="K45" s="45">
        <f t="shared" si="12"/>
        <v>3829.1792739567491</v>
      </c>
      <c r="L45" s="46">
        <f t="shared" si="13"/>
        <v>3470.4158828414979</v>
      </c>
      <c r="M45" s="44">
        <f t="shared" si="14"/>
        <v>-3892.7169293397974</v>
      </c>
      <c r="N45" s="45">
        <f t="shared" si="15"/>
        <v>-3829.1792739567491</v>
      </c>
      <c r="O45" s="46">
        <f t="shared" si="16"/>
        <v>-3470.4158828414979</v>
      </c>
    </row>
    <row r="46" spans="1:18" x14ac:dyDescent="0.4">
      <c r="A46" s="9">
        <v>38</v>
      </c>
      <c r="B46" s="5">
        <v>44060</v>
      </c>
      <c r="C46" s="47">
        <v>2</v>
      </c>
      <c r="D46" s="57">
        <v>1.27</v>
      </c>
      <c r="E46" s="58">
        <v>1.5</v>
      </c>
      <c r="F46" s="59">
        <v>2</v>
      </c>
      <c r="G46" s="22">
        <f t="shared" si="18"/>
        <v>130659.95203390715</v>
      </c>
      <c r="H46" s="22">
        <f t="shared" si="19"/>
        <v>129381.58570154196</v>
      </c>
      <c r="I46" s="22">
        <f t="shared" si="20"/>
        <v>118942.72035792095</v>
      </c>
      <c r="J46" s="44">
        <f t="shared" si="11"/>
        <v>3775.9354214596033</v>
      </c>
      <c r="K46" s="45">
        <f t="shared" si="12"/>
        <v>3714.3038957380468</v>
      </c>
      <c r="L46" s="46">
        <f t="shared" si="13"/>
        <v>3366.3034063562532</v>
      </c>
      <c r="M46" s="44">
        <f t="shared" si="14"/>
        <v>4795.4379852536958</v>
      </c>
      <c r="N46" s="45">
        <f t="shared" si="15"/>
        <v>5571.4558436070702</v>
      </c>
      <c r="O46" s="46">
        <f t="shared" si="16"/>
        <v>6732.6068127125063</v>
      </c>
    </row>
    <row r="47" spans="1:18" x14ac:dyDescent="0.4">
      <c r="A47" s="9">
        <v>39</v>
      </c>
      <c r="B47" s="5">
        <v>44071</v>
      </c>
      <c r="C47" s="47">
        <v>1</v>
      </c>
      <c r="D47" s="57">
        <v>1.27</v>
      </c>
      <c r="E47" s="58">
        <v>1.5</v>
      </c>
      <c r="F47" s="59">
        <v>2</v>
      </c>
      <c r="G47" s="22">
        <f t="shared" si="18"/>
        <v>135638.096206399</v>
      </c>
      <c r="H47" s="22">
        <f t="shared" si="19"/>
        <v>135203.75705811134</v>
      </c>
      <c r="I47" s="22">
        <f t="shared" si="20"/>
        <v>126079.2835793962</v>
      </c>
      <c r="J47" s="44">
        <f t="shared" si="11"/>
        <v>3919.7985610172141</v>
      </c>
      <c r="K47" s="45">
        <f t="shared" si="12"/>
        <v>3881.4475710462589</v>
      </c>
      <c r="L47" s="46">
        <f t="shared" si="13"/>
        <v>3568.2816107376284</v>
      </c>
      <c r="M47" s="44">
        <f t="shared" si="14"/>
        <v>4978.1441724918623</v>
      </c>
      <c r="N47" s="45">
        <f t="shared" si="15"/>
        <v>5822.1713565693881</v>
      </c>
      <c r="O47" s="46">
        <f t="shared" si="16"/>
        <v>7136.5632214752568</v>
      </c>
    </row>
    <row r="48" spans="1:18" x14ac:dyDescent="0.4">
      <c r="A48" s="9">
        <v>40</v>
      </c>
      <c r="B48" s="5">
        <v>44078</v>
      </c>
      <c r="C48" s="47">
        <v>2</v>
      </c>
      <c r="D48" s="57">
        <v>-1</v>
      </c>
      <c r="E48" s="58">
        <v>-1</v>
      </c>
      <c r="F48" s="59">
        <v>-1</v>
      </c>
      <c r="G48" s="22">
        <f t="shared" si="18"/>
        <v>131568.95332020705</v>
      </c>
      <c r="H48" s="22">
        <f t="shared" si="19"/>
        <v>131147.644346368</v>
      </c>
      <c r="I48" s="22">
        <f t="shared" si="20"/>
        <v>122296.90507201431</v>
      </c>
      <c r="J48" s="44">
        <f t="shared" si="11"/>
        <v>4069.1428861919699</v>
      </c>
      <c r="K48" s="45">
        <f t="shared" si="12"/>
        <v>4056.1127117433402</v>
      </c>
      <c r="L48" s="46">
        <f t="shared" si="13"/>
        <v>3782.3785073818858</v>
      </c>
      <c r="M48" s="44">
        <f t="shared" si="14"/>
        <v>-4069.1428861919699</v>
      </c>
      <c r="N48" s="45">
        <f t="shared" si="15"/>
        <v>-4056.1127117433402</v>
      </c>
      <c r="O48" s="46">
        <f t="shared" si="16"/>
        <v>-3782.3785073818858</v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>
        <f t="shared" si="11"/>
        <v>3947.0685996062111</v>
      </c>
      <c r="K49" s="45">
        <f t="shared" si="12"/>
        <v>3934.4293303910399</v>
      </c>
      <c r="L49" s="46">
        <f t="shared" si="13"/>
        <v>3668.9071521604292</v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22</v>
      </c>
      <c r="E59" s="7">
        <f>COUNTIF(E9:E58,1.5)</f>
        <v>20</v>
      </c>
      <c r="F59" s="8">
        <f>COUNTIF(F9:F58,2)</f>
        <v>16</v>
      </c>
      <c r="G59" s="70">
        <f>M59+G8</f>
        <v>131568.95332020707</v>
      </c>
      <c r="H59" s="71">
        <f>N59+H8</f>
        <v>131147.64434636798</v>
      </c>
      <c r="I59" s="72">
        <f>O59+I8</f>
        <v>122296.90507201428</v>
      </c>
      <c r="J59" s="67" t="s">
        <v>31</v>
      </c>
      <c r="K59" s="68">
        <f>B58-B9</f>
        <v>-43634</v>
      </c>
      <c r="L59" s="69" t="s">
        <v>32</v>
      </c>
      <c r="M59" s="81">
        <f>SUM(M9:M58)</f>
        <v>31568.953320207082</v>
      </c>
      <c r="N59" s="82">
        <f>SUM(N9:N58)</f>
        <v>31147.644346367986</v>
      </c>
      <c r="O59" s="83">
        <f>SUM(O9:O58)</f>
        <v>22296.905072014291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18</v>
      </c>
      <c r="E60" s="7">
        <f>COUNTIF(E9:E58,-1)</f>
        <v>20</v>
      </c>
      <c r="F60" s="8">
        <f>COUNTIF(F9:F58,-1)</f>
        <v>24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1.3156895332020708</v>
      </c>
      <c r="H61" s="77">
        <f t="shared" ref="H61" si="21">H59/H8</f>
        <v>1.3114764434636796</v>
      </c>
      <c r="I61" s="78">
        <f>I59/I8</f>
        <v>1.2229690507201429</v>
      </c>
      <c r="J61" s="65">
        <f>(G61-100%)*30/K59</f>
        <v>-2.170483108599286E-4</v>
      </c>
      <c r="K61" s="65">
        <f>(H61-100%)*30/K59</f>
        <v>-2.1415165476257938E-4</v>
      </c>
      <c r="L61" s="66">
        <f>(I61-100%)*30/K59</f>
        <v>-1.5329952609442841E-4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0.55000000000000004</v>
      </c>
      <c r="E62" s="74">
        <f t="shared" si="22"/>
        <v>0.5</v>
      </c>
      <c r="F62" s="75">
        <f>F59/(F59+F60+F61)</f>
        <v>0.4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AX321"/>
  <sheetViews>
    <sheetView topLeftCell="O1" zoomScale="80" zoomScaleNormal="80" workbookViewId="0">
      <selection activeCell="AM322" sqref="AM32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:33" x14ac:dyDescent="0.4">
      <c r="A2" s="53" t="s">
        <v>38</v>
      </c>
      <c r="H2" s="52" t="s">
        <v>39</v>
      </c>
      <c r="Q2" s="52" t="s">
        <v>40</v>
      </c>
      <c r="Z2" s="52" t="s">
        <v>41</v>
      </c>
      <c r="AG2" s="53" t="s">
        <v>42</v>
      </c>
    </row>
    <row r="49" spans="1:50" ht="13.5" x14ac:dyDescent="0.4">
      <c r="A49" s="52"/>
    </row>
    <row r="50" spans="1:50" x14ac:dyDescent="0.4">
      <c r="A50" s="52" t="s">
        <v>43</v>
      </c>
      <c r="H50" s="52" t="s">
        <v>44</v>
      </c>
      <c r="P50" s="52" t="s">
        <v>45</v>
      </c>
      <c r="W50" s="53" t="s">
        <v>46</v>
      </c>
      <c r="AX50" s="52" t="s">
        <v>47</v>
      </c>
    </row>
    <row r="93" spans="14:14" x14ac:dyDescent="0.4">
      <c r="N93" s="52" t="s">
        <v>48</v>
      </c>
    </row>
    <row r="97" spans="1:45" x14ac:dyDescent="0.4">
      <c r="A97" s="53">
        <v>11</v>
      </c>
      <c r="F97" s="52">
        <v>12</v>
      </c>
      <c r="V97" s="52">
        <v>13</v>
      </c>
      <c r="AL97" s="52">
        <v>14</v>
      </c>
      <c r="AS97" s="52">
        <v>15</v>
      </c>
    </row>
    <row r="142" spans="1:42" x14ac:dyDescent="0.4">
      <c r="A142" s="53">
        <v>16</v>
      </c>
      <c r="F142" s="52">
        <v>17</v>
      </c>
      <c r="U142" s="52">
        <v>18</v>
      </c>
      <c r="AJ142" s="52">
        <v>19</v>
      </c>
      <c r="AP142" s="52">
        <v>20</v>
      </c>
    </row>
    <row r="186" spans="1:31" x14ac:dyDescent="0.4">
      <c r="A186" s="53">
        <v>21</v>
      </c>
      <c r="H186" s="52">
        <v>22</v>
      </c>
      <c r="N186" s="52">
        <v>23</v>
      </c>
      <c r="X186" s="52">
        <v>24</v>
      </c>
      <c r="AE186" s="52">
        <v>25</v>
      </c>
    </row>
    <row r="230" spans="1:33" x14ac:dyDescent="0.4">
      <c r="A230" s="53">
        <v>26</v>
      </c>
      <c r="H230" s="52">
        <v>27</v>
      </c>
      <c r="O230" s="52">
        <v>28</v>
      </c>
      <c r="Y230" s="52">
        <v>29</v>
      </c>
      <c r="AG230" s="52">
        <v>30</v>
      </c>
    </row>
    <row r="275" spans="1:32" x14ac:dyDescent="0.4">
      <c r="AF275" s="52">
        <v>35</v>
      </c>
    </row>
    <row r="276" spans="1:32" x14ac:dyDescent="0.4">
      <c r="A276" s="53">
        <v>31</v>
      </c>
      <c r="G276" s="52">
        <v>32</v>
      </c>
      <c r="R276" s="52">
        <v>33</v>
      </c>
      <c r="AA276" s="52">
        <v>34</v>
      </c>
    </row>
    <row r="320" spans="1:10" x14ac:dyDescent="0.4">
      <c r="A320" s="53">
        <v>36</v>
      </c>
      <c r="J320" s="52">
        <v>37</v>
      </c>
    </row>
    <row r="321" spans="22:39" x14ac:dyDescent="0.4">
      <c r="V321" s="52">
        <v>38</v>
      </c>
      <c r="AG321" s="52">
        <v>39</v>
      </c>
      <c r="AM321" s="52">
        <v>40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49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 t="s">
        <v>50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51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ルーシー モバイル</cp:lastModifiedBy>
  <dcterms:created xsi:type="dcterms:W3CDTF">2020-09-18T03:10:57Z</dcterms:created>
  <dcterms:modified xsi:type="dcterms:W3CDTF">2021-06-18T04:59:44Z</dcterms:modified>
</cp:coreProperties>
</file>