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1"/>
  <c r="D60"/>
  <c r="D62" l="1"/>
  <c r="E62"/>
  <c r="F62"/>
  <c r="K60"/>
  <c r="E60"/>
  <c r="I9" l="1"/>
  <c r="H9"/>
  <c r="G9"/>
  <c r="F61"/>
  <c r="F63" s="1"/>
  <c r="E61"/>
  <c r="E63" s="1"/>
  <c r="D61"/>
  <c r="D63" s="1"/>
  <c r="J10" l="1"/>
  <c r="M10" s="1"/>
  <c r="K10"/>
  <c r="N10" s="1"/>
  <c r="L10"/>
  <c r="O10" s="1"/>
  <c r="G10" l="1"/>
  <c r="J11" s="1"/>
  <c r="M11" s="1"/>
  <c r="I10"/>
  <c r="L11" s="1"/>
  <c r="O11" s="1"/>
  <c r="H10"/>
  <c r="K11" s="1"/>
  <c r="N11" s="1"/>
  <c r="H11" s="1"/>
  <c r="G11" l="1"/>
  <c r="J12" s="1"/>
  <c r="M12" s="1"/>
  <c r="I11"/>
  <c r="L12" l="1"/>
  <c r="O12" s="1"/>
  <c r="G12"/>
  <c r="K12"/>
  <c r="N12" s="1"/>
  <c r="H12" l="1"/>
  <c r="K13" s="1"/>
  <c r="N13" s="1"/>
  <c r="H13" s="1"/>
  <c r="I12"/>
  <c r="L13" s="1"/>
  <c r="O13" s="1"/>
  <c r="I13" s="1"/>
  <c r="J13"/>
  <c r="M13" s="1"/>
  <c r="G13" l="1"/>
  <c r="L14"/>
  <c r="O14" s="1"/>
  <c r="I14" s="1"/>
  <c r="K14"/>
  <c r="N14" s="1"/>
  <c r="L15" l="1"/>
  <c r="O15" s="1"/>
  <c r="I15" s="1"/>
  <c r="J14"/>
  <c r="M14" s="1"/>
  <c r="H14"/>
  <c r="G14" l="1"/>
  <c r="J15" s="1"/>
  <c r="M15" s="1"/>
  <c r="G15" s="1"/>
  <c r="L16"/>
  <c r="O16" s="1"/>
  <c r="I16" s="1"/>
  <c r="K15"/>
  <c r="N15" s="1"/>
  <c r="H15" l="1"/>
  <c r="K16" s="1"/>
  <c r="N16" s="1"/>
  <c r="H16" s="1"/>
  <c r="L17"/>
  <c r="O17" s="1"/>
  <c r="I17" s="1"/>
  <c r="J16"/>
  <c r="M16" s="1"/>
  <c r="G16" s="1"/>
  <c r="J17" l="1"/>
  <c r="M17" s="1"/>
  <c r="G17" s="1"/>
  <c r="K17"/>
  <c r="N17" s="1"/>
  <c r="H17" s="1"/>
  <c r="L18"/>
  <c r="O18" s="1"/>
  <c r="I18" s="1"/>
  <c r="L19" l="1"/>
  <c r="O19" s="1"/>
  <c r="I19" s="1"/>
  <c r="K18"/>
  <c r="N18" s="1"/>
  <c r="H18" s="1"/>
  <c r="J18"/>
  <c r="M18" s="1"/>
  <c r="G18" s="1"/>
  <c r="J19" l="1"/>
  <c r="M19" s="1"/>
  <c r="G19" s="1"/>
  <c r="K19"/>
  <c r="N19" s="1"/>
  <c r="H19" s="1"/>
  <c r="L20"/>
  <c r="O20" s="1"/>
  <c r="I20" s="1"/>
  <c r="L21" l="1"/>
  <c r="O21" s="1"/>
  <c r="I21" s="1"/>
  <c r="K20"/>
  <c r="N20" s="1"/>
  <c r="H20" s="1"/>
  <c r="J20"/>
  <c r="M20" s="1"/>
  <c r="G20" s="1"/>
  <c r="J21" l="1"/>
  <c r="M21" s="1"/>
  <c r="G21" s="1"/>
  <c r="K21"/>
  <c r="N21" s="1"/>
  <c r="H21" s="1"/>
  <c r="L22"/>
  <c r="O22" s="1"/>
  <c r="I22" s="1"/>
  <c r="L23" l="1"/>
  <c r="O23" s="1"/>
  <c r="I23" s="1"/>
  <c r="K22"/>
  <c r="N22" s="1"/>
  <c r="H22" s="1"/>
  <c r="J22"/>
  <c r="M22" s="1"/>
  <c r="G22" s="1"/>
  <c r="J23" l="1"/>
  <c r="M23" s="1"/>
  <c r="G23" s="1"/>
  <c r="K23"/>
  <c r="N23" s="1"/>
  <c r="H23" s="1"/>
  <c r="L24"/>
  <c r="O24" s="1"/>
  <c r="I24" s="1"/>
  <c r="L25" l="1"/>
  <c r="O25" s="1"/>
  <c r="I25" s="1"/>
  <c r="K24"/>
  <c r="N24" s="1"/>
  <c r="H24" s="1"/>
  <c r="J24"/>
  <c r="M24" s="1"/>
  <c r="G24" s="1"/>
  <c r="J25" l="1"/>
  <c r="M25" s="1"/>
  <c r="G25" s="1"/>
  <c r="K25"/>
  <c r="N25" s="1"/>
  <c r="H25" s="1"/>
  <c r="L26"/>
  <c r="O26" s="1"/>
  <c r="I26" s="1"/>
  <c r="L27" l="1"/>
  <c r="O27" s="1"/>
  <c r="I27" s="1"/>
  <c r="K26"/>
  <c r="N26" s="1"/>
  <c r="H26" s="1"/>
  <c r="J26"/>
  <c r="M26" s="1"/>
  <c r="G26" s="1"/>
  <c r="J27" l="1"/>
  <c r="M27" s="1"/>
  <c r="G27" s="1"/>
  <c r="K27"/>
  <c r="N27" s="1"/>
  <c r="H27" s="1"/>
  <c r="L28"/>
  <c r="O28" s="1"/>
  <c r="I28" s="1"/>
  <c r="L29" l="1"/>
  <c r="O29" s="1"/>
  <c r="I29" s="1"/>
  <c r="K28"/>
  <c r="N28" s="1"/>
  <c r="H28" s="1"/>
  <c r="J28"/>
  <c r="M28" s="1"/>
  <c r="G28" s="1"/>
  <c r="J29" l="1"/>
  <c r="M29" s="1"/>
  <c r="G29" s="1"/>
  <c r="K29"/>
  <c r="N29" s="1"/>
  <c r="H29" s="1"/>
  <c r="L30"/>
  <c r="O30" s="1"/>
  <c r="I30" s="1"/>
  <c r="L31" l="1"/>
  <c r="O31" s="1"/>
  <c r="I31" s="1"/>
  <c r="K30"/>
  <c r="N30" s="1"/>
  <c r="H30" s="1"/>
  <c r="J30"/>
  <c r="M30" s="1"/>
  <c r="G30" s="1"/>
  <c r="J31" l="1"/>
  <c r="M31" s="1"/>
  <c r="G31" s="1"/>
  <c r="K31"/>
  <c r="N31" s="1"/>
  <c r="H31" s="1"/>
  <c r="L32"/>
  <c r="O32" s="1"/>
  <c r="I32" s="1"/>
  <c r="L33" l="1"/>
  <c r="O33" s="1"/>
  <c r="I33" s="1"/>
  <c r="K32"/>
  <c r="N32" s="1"/>
  <c r="H32" s="1"/>
  <c r="J32"/>
  <c r="M32" s="1"/>
  <c r="G32" s="1"/>
  <c r="J33" l="1"/>
  <c r="M33" s="1"/>
  <c r="G33" s="1"/>
  <c r="K33"/>
  <c r="N33" s="1"/>
  <c r="H33" s="1"/>
  <c r="L34"/>
  <c r="O34" s="1"/>
  <c r="I34" s="1"/>
  <c r="L35" l="1"/>
  <c r="O35" s="1"/>
  <c r="I35" s="1"/>
  <c r="K34"/>
  <c r="N34" s="1"/>
  <c r="H34" s="1"/>
  <c r="J34"/>
  <c r="M34" s="1"/>
  <c r="G34" s="1"/>
  <c r="J35" l="1"/>
  <c r="M35" s="1"/>
  <c r="G35" s="1"/>
  <c r="K35"/>
  <c r="N35" s="1"/>
  <c r="H35" s="1"/>
  <c r="L36"/>
  <c r="O36" s="1"/>
  <c r="I36" s="1"/>
  <c r="L37" l="1"/>
  <c r="O37" s="1"/>
  <c r="I37" s="1"/>
  <c r="K36"/>
  <c r="N36" s="1"/>
  <c r="H36" s="1"/>
  <c r="J36"/>
  <c r="M36" s="1"/>
  <c r="G36" s="1"/>
  <c r="J37" l="1"/>
  <c r="M37" s="1"/>
  <c r="G37" s="1"/>
  <c r="K37"/>
  <c r="N37" s="1"/>
  <c r="H37" s="1"/>
  <c r="L38"/>
  <c r="O38" s="1"/>
  <c r="I38" s="1"/>
  <c r="L39" l="1"/>
  <c r="O39" s="1"/>
  <c r="I39" s="1"/>
  <c r="K38"/>
  <c r="N38" s="1"/>
  <c r="H38" s="1"/>
  <c r="J38"/>
  <c r="M38" s="1"/>
  <c r="G38" s="1"/>
  <c r="J39" l="1"/>
  <c r="M39" s="1"/>
  <c r="G39" s="1"/>
  <c r="K39"/>
  <c r="N39" s="1"/>
  <c r="H39" s="1"/>
  <c r="L40"/>
  <c r="O40" s="1"/>
  <c r="I40" s="1"/>
  <c r="L41" l="1"/>
  <c r="O41" s="1"/>
  <c r="I41" s="1"/>
  <c r="K40"/>
  <c r="N40" s="1"/>
  <c r="H40" s="1"/>
  <c r="J40"/>
  <c r="M40" s="1"/>
  <c r="G40" s="1"/>
  <c r="J41" l="1"/>
  <c r="M41" s="1"/>
  <c r="G41" s="1"/>
  <c r="K41"/>
  <c r="N41" s="1"/>
  <c r="H41" s="1"/>
  <c r="L42"/>
  <c r="O42" s="1"/>
  <c r="I42" s="1"/>
  <c r="L43" l="1"/>
  <c r="O43" s="1"/>
  <c r="I43" s="1"/>
  <c r="L44" s="1"/>
  <c r="O44" s="1"/>
  <c r="I44" s="1"/>
  <c r="L45" s="1"/>
  <c r="O45" s="1"/>
  <c r="I45" s="1"/>
  <c r="K42"/>
  <c r="N42" s="1"/>
  <c r="H42" s="1"/>
  <c r="J42"/>
  <c r="M42" s="1"/>
  <c r="G42" s="1"/>
  <c r="K43" l="1"/>
  <c r="N43" s="1"/>
  <c r="H43" s="1"/>
  <c r="K44" s="1"/>
  <c r="N44" s="1"/>
  <c r="H44" s="1"/>
  <c r="J43"/>
  <c r="M43" s="1"/>
  <c r="G43" s="1"/>
  <c r="L46"/>
  <c r="O46" s="1"/>
  <c r="I46" s="1"/>
  <c r="J44" l="1"/>
  <c r="M44" s="1"/>
  <c r="G44" s="1"/>
  <c r="K45"/>
  <c r="N45" s="1"/>
  <c r="H45" s="1"/>
  <c r="K46" s="1"/>
  <c r="N46" s="1"/>
  <c r="H46" s="1"/>
  <c r="L47"/>
  <c r="O47" s="1"/>
  <c r="I47" s="1"/>
  <c r="J45" l="1"/>
  <c r="M45" s="1"/>
  <c r="G45" s="1"/>
  <c r="K47"/>
  <c r="N47" s="1"/>
  <c r="H47" s="1"/>
  <c r="K48" s="1"/>
  <c r="N48" s="1"/>
  <c r="H48" s="1"/>
  <c r="L48"/>
  <c r="O48" s="1"/>
  <c r="I48" s="1"/>
  <c r="J46" l="1"/>
  <c r="M46" s="1"/>
  <c r="G46" s="1"/>
  <c r="K49"/>
  <c r="N49" s="1"/>
  <c r="H49" s="1"/>
  <c r="L49"/>
  <c r="O49" s="1"/>
  <c r="I49" s="1"/>
  <c r="J47" l="1"/>
  <c r="M47" s="1"/>
  <c r="G47" s="1"/>
  <c r="K50"/>
  <c r="N50" s="1"/>
  <c r="H50" s="1"/>
  <c r="L50"/>
  <c r="O50" s="1"/>
  <c r="I50" s="1"/>
  <c r="J48" l="1"/>
  <c r="M48" s="1"/>
  <c r="G48" s="1"/>
  <c r="K51"/>
  <c r="N51" s="1"/>
  <c r="H51" s="1"/>
  <c r="L51"/>
  <c r="O51" s="1"/>
  <c r="I51" s="1"/>
  <c r="J49" l="1"/>
  <c r="M49" s="1"/>
  <c r="G49" s="1"/>
  <c r="K52"/>
  <c r="N52" s="1"/>
  <c r="H52" s="1"/>
  <c r="L52"/>
  <c r="O52" s="1"/>
  <c r="I52" s="1"/>
  <c r="J50" l="1"/>
  <c r="M50" s="1"/>
  <c r="G50" s="1"/>
  <c r="K53"/>
  <c r="N53" s="1"/>
  <c r="H53" s="1"/>
  <c r="L53"/>
  <c r="O53" s="1"/>
  <c r="I53" s="1"/>
  <c r="J51" l="1"/>
  <c r="M51" s="1"/>
  <c r="G51" s="1"/>
  <c r="K54"/>
  <c r="N54" s="1"/>
  <c r="H54" s="1"/>
  <c r="L54"/>
  <c r="O54" s="1"/>
  <c r="I54" s="1"/>
  <c r="J52" l="1"/>
  <c r="M52" s="1"/>
  <c r="G52" s="1"/>
  <c r="K55"/>
  <c r="N55" s="1"/>
  <c r="H55" s="1"/>
  <c r="L55"/>
  <c r="O55" s="1"/>
  <c r="I55" s="1"/>
  <c r="J53" l="1"/>
  <c r="M53" s="1"/>
  <c r="G53" s="1"/>
  <c r="K56"/>
  <c r="N56" s="1"/>
  <c r="H56" s="1"/>
  <c r="L56"/>
  <c r="O56" s="1"/>
  <c r="I56" s="1"/>
  <c r="J54" l="1"/>
  <c r="M54" s="1"/>
  <c r="G54" s="1"/>
  <c r="K57"/>
  <c r="N57" s="1"/>
  <c r="H57" s="1"/>
  <c r="L57"/>
  <c r="O57" s="1"/>
  <c r="I57" s="1"/>
  <c r="J55" l="1"/>
  <c r="M55" s="1"/>
  <c r="G55" s="1"/>
  <c r="K58"/>
  <c r="N58" s="1"/>
  <c r="H58" s="1"/>
  <c r="L58"/>
  <c r="O58" s="1"/>
  <c r="I58" s="1"/>
  <c r="J56" l="1"/>
  <c r="M56" s="1"/>
  <c r="G56" s="1"/>
  <c r="K59"/>
  <c r="N59" s="1"/>
  <c r="L59"/>
  <c r="O59" s="1"/>
  <c r="H59" l="1"/>
  <c r="N60"/>
  <c r="H60" s="1"/>
  <c r="I59"/>
  <c r="O60"/>
  <c r="I60" s="1"/>
  <c r="I62" s="1"/>
  <c r="J57"/>
  <c r="M57" s="1"/>
  <c r="G57" s="1"/>
  <c r="H62" l="1"/>
  <c r="K62" s="1"/>
  <c r="L62"/>
  <c r="J58"/>
  <c r="M58" s="1"/>
  <c r="G58" s="1"/>
  <c r="J59" l="1"/>
  <c r="M59" s="1"/>
  <c r="G59" l="1"/>
  <c r="M60"/>
  <c r="G60" s="1"/>
  <c r="G62" s="1"/>
  <c r="J62" s="1"/>
</calcChain>
</file>

<file path=xl/sharedStrings.xml><?xml version="1.0" encoding="utf-8"?>
<sst xmlns="http://schemas.openxmlformats.org/spreadsheetml/2006/main" count="80" uniqueCount="57">
  <si>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</si>
  <si>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</si>
  <si>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</si>
  <si>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</si>
  <si>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</si>
  <si>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</si>
  <si>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</si>
  <si>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</si>
  <si>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</si>
  <si>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</si>
  <si>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</si>
  <si>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</si>
  <si>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</si>
  <si>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</si>
  <si>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</si>
  <si>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</si>
  <si>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</si>
  <si>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</si>
  <si>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</si>
  <si>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</si>
  <si>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</si>
  <si>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</si>
  <si>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</si>
  <si>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</si>
  <si>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</si>
  <si>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</si>
  <si>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</si>
  <si>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</si>
  <si>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</si>
  <si>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</si>
  <si>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</si>
  <si>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</si>
  <si>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</si>
  <si>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</si>
  <si>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</si>
  <si>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</si>
  <si>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</si>
  <si>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EBも参照する</t>
    <rPh sb="3" eb="5">
      <t>サンショウ</t>
    </rPh>
    <phoneticPr fontId="1"/>
  </si>
  <si>
    <t>CHFJPY</t>
    <phoneticPr fontId="1"/>
  </si>
  <si>
    <t>EBにて買い判断</t>
    <rPh sb="4" eb="5">
      <t>カ</t>
    </rPh>
    <rPh sb="6" eb="8">
      <t>ハンダン</t>
    </rPh>
    <phoneticPr fontId="1"/>
  </si>
  <si>
    <t>サポレジ突破にて買い</t>
    <rPh sb="4" eb="6">
      <t>トッパ</t>
    </rPh>
    <rPh sb="8" eb="9">
      <t>カ</t>
    </rPh>
    <phoneticPr fontId="1"/>
  </si>
  <si>
    <t>フラック破れ売り</t>
    <rPh sb="4" eb="5">
      <t>ヤブ</t>
    </rPh>
    <rPh sb="6" eb="7">
      <t>ウ</t>
    </rPh>
    <phoneticPr fontId="1"/>
  </si>
  <si>
    <t>PBにて下げ判断</t>
    <rPh sb="4" eb="5">
      <t>サ</t>
    </rPh>
    <rPh sb="6" eb="8">
      <t>ハンダン</t>
    </rPh>
    <phoneticPr fontId="1"/>
  </si>
  <si>
    <t>フラッグ下げにより売り</t>
    <rPh sb="4" eb="5">
      <t>サ</t>
    </rPh>
    <rPh sb="9" eb="10">
      <t>ウ</t>
    </rPh>
    <phoneticPr fontId="1"/>
  </si>
  <si>
    <t>サポレジ仁抑えられてダウンしたので売り</t>
    <rPh sb="4" eb="5">
      <t>ニ</t>
    </rPh>
    <rPh sb="5" eb="6">
      <t>オサ</t>
    </rPh>
    <rPh sb="17" eb="18">
      <t>ウ</t>
    </rPh>
    <phoneticPr fontId="1"/>
  </si>
  <si>
    <t>Wボトムなので買い</t>
    <rPh sb="7" eb="8">
      <t>カ</t>
    </rPh>
    <phoneticPr fontId="1"/>
  </si>
  <si>
    <t>PBにて買い判断</t>
    <rPh sb="4" eb="5">
      <t>カ</t>
    </rPh>
    <rPh sb="6" eb="8">
      <t>ハンダン</t>
    </rPh>
    <phoneticPr fontId="1"/>
  </si>
  <si>
    <t>EBにてさげ</t>
    <phoneticPr fontId="1"/>
  </si>
  <si>
    <t>PBにて下げ</t>
    <rPh sb="4" eb="5">
      <t>サ</t>
    </rPh>
    <phoneticPr fontId="1"/>
  </si>
  <si>
    <t>MAライン割れのため売り判断</t>
    <rPh sb="5" eb="6">
      <t>ワ</t>
    </rPh>
    <rPh sb="10" eb="11">
      <t>ウ</t>
    </rPh>
    <rPh sb="12" eb="14">
      <t>ハンダン</t>
    </rPh>
    <phoneticPr fontId="1"/>
  </si>
  <si>
    <t>サポレジ上抜けしたため買い</t>
    <rPh sb="4" eb="5">
      <t>ウエ</t>
    </rPh>
    <rPh sb="5" eb="6">
      <t>ヌ</t>
    </rPh>
    <rPh sb="11" eb="12">
      <t>カ</t>
    </rPh>
    <phoneticPr fontId="1"/>
  </si>
  <si>
    <t>PBにて売り判断</t>
    <rPh sb="4" eb="5">
      <t>ウ</t>
    </rPh>
    <rPh sb="6" eb="8">
      <t>ハンダン</t>
    </rPh>
    <phoneticPr fontId="1"/>
  </si>
  <si>
    <t>チャネルラインを上抜きしMaゴホルデンクロスした為</t>
    <rPh sb="8" eb="10">
      <t>ウワヌ</t>
    </rPh>
    <rPh sb="24" eb="25">
      <t>タメ</t>
    </rPh>
    <phoneticPr fontId="1"/>
  </si>
  <si>
    <t>トレンド発生と判断押しめ買い</t>
    <rPh sb="4" eb="6">
      <t>ハッセイ</t>
    </rPh>
    <rPh sb="7" eb="9">
      <t>ハンダン</t>
    </rPh>
    <rPh sb="9" eb="10">
      <t>オ</t>
    </rPh>
    <rPh sb="12" eb="13">
      <t>カ</t>
    </rPh>
    <phoneticPr fontId="1"/>
  </si>
  <si>
    <t>下げトレンドと判断レジサポ突破で売り</t>
    <rPh sb="0" eb="1">
      <t>サ</t>
    </rPh>
    <rPh sb="7" eb="9">
      <t>ハンダン</t>
    </rPh>
    <rPh sb="13" eb="15">
      <t>トッパ</t>
    </rPh>
    <rPh sb="16" eb="17">
      <t>ウ</t>
    </rPh>
    <phoneticPr fontId="1"/>
  </si>
  <si>
    <t>トレンド発生と判断PBにて押しめ買い</t>
    <rPh sb="4" eb="6">
      <t>ハッセイ</t>
    </rPh>
    <rPh sb="7" eb="9">
      <t>ハンダン</t>
    </rPh>
    <rPh sb="13" eb="14">
      <t>オ</t>
    </rPh>
    <rPh sb="16" eb="17">
      <t>カ</t>
    </rPh>
    <phoneticPr fontId="1"/>
  </si>
  <si>
    <t>Wトップでレジサポ突破で売り</t>
    <rPh sb="9" eb="11">
      <t>トッパ</t>
    </rPh>
    <rPh sb="12" eb="13">
      <t>ウ</t>
    </rPh>
    <phoneticPr fontId="1"/>
  </si>
</sst>
</file>

<file path=xl/styles.xml><?xml version="1.0" encoding="utf-8"?>
<styleSheet xmlns="http://schemas.openxmlformats.org/spreadsheetml/2006/main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abSelected="1" workbookViewId="0">
      <pane xSplit="1" ySplit="9" topLeftCell="B37" activePane="bottomRight" state="frozen"/>
      <selection pane="topRight" activeCell="B1" sqref="B1"/>
      <selection pane="bottomLeft" activeCell="A9" sqref="A9"/>
      <selection pane="bottomRight" activeCell="B44" sqref="B44"/>
    </sheetView>
  </sheetViews>
  <sheetFormatPr defaultRowHeight="18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>
      <c r="A1" s="1" t="s">
        <v>7</v>
      </c>
      <c r="C1" t="s">
        <v>38</v>
      </c>
    </row>
    <row r="2" spans="1:18">
      <c r="A2" s="1" t="s">
        <v>8</v>
      </c>
      <c r="C2" t="s">
        <v>23</v>
      </c>
    </row>
    <row r="3" spans="1:18">
      <c r="A3" s="1" t="s">
        <v>10</v>
      </c>
      <c r="C3" s="29">
        <v>100000</v>
      </c>
    </row>
    <row r="4" spans="1:18">
      <c r="A4" s="1" t="s">
        <v>11</v>
      </c>
      <c r="C4" s="29" t="s">
        <v>13</v>
      </c>
    </row>
    <row r="5" spans="1:18">
      <c r="A5" s="1"/>
      <c r="C5" s="29" t="s">
        <v>37</v>
      </c>
    </row>
    <row r="6" spans="1:18" ht="18.600000000000001" thickBot="1">
      <c r="A6" s="1" t="s">
        <v>12</v>
      </c>
      <c r="C6" s="29" t="s">
        <v>35</v>
      </c>
    </row>
    <row r="7" spans="1:18" ht="18.600000000000001" thickBot="1">
      <c r="A7" s="24" t="s">
        <v>0</v>
      </c>
      <c r="B7" s="24" t="s">
        <v>1</v>
      </c>
      <c r="C7" s="24" t="s">
        <v>1</v>
      </c>
      <c r="D7" s="48" t="s">
        <v>26</v>
      </c>
      <c r="E7" s="25"/>
      <c r="F7" s="26"/>
      <c r="G7" s="84" t="s">
        <v>3</v>
      </c>
      <c r="H7" s="85"/>
      <c r="I7" s="91"/>
      <c r="J7" s="84" t="s">
        <v>24</v>
      </c>
      <c r="K7" s="85"/>
      <c r="L7" s="91"/>
      <c r="M7" s="84" t="s">
        <v>25</v>
      </c>
      <c r="N7" s="85"/>
      <c r="O7" s="91"/>
    </row>
    <row r="8" spans="1:18" ht="18.600000000000001" thickBot="1">
      <c r="A8" s="27"/>
      <c r="B8" s="27" t="s">
        <v>2</v>
      </c>
      <c r="C8" s="64" t="s">
        <v>30</v>
      </c>
      <c r="D8" s="13">
        <v>1.27</v>
      </c>
      <c r="E8" s="14">
        <v>1.5</v>
      </c>
      <c r="F8" s="15">
        <v>2</v>
      </c>
      <c r="G8" s="13">
        <v>1.27</v>
      </c>
      <c r="H8" s="14">
        <v>1.5</v>
      </c>
      <c r="I8" s="15">
        <v>2</v>
      </c>
      <c r="J8" s="13">
        <v>1.27</v>
      </c>
      <c r="K8" s="14">
        <v>1.5</v>
      </c>
      <c r="L8" s="15">
        <v>2</v>
      </c>
      <c r="M8" s="13">
        <v>1.27</v>
      </c>
      <c r="N8" s="14">
        <v>1.5</v>
      </c>
      <c r="O8" s="15">
        <v>2</v>
      </c>
    </row>
    <row r="9" spans="1:18" ht="18.600000000000001" thickBot="1">
      <c r="A9" s="28" t="s">
        <v>9</v>
      </c>
      <c r="B9" s="12"/>
      <c r="C9" s="49"/>
      <c r="D9" s="17"/>
      <c r="E9" s="16"/>
      <c r="F9" s="18"/>
      <c r="G9" s="19">
        <f>C3</f>
        <v>100000</v>
      </c>
      <c r="H9" s="20">
        <f>C3</f>
        <v>100000</v>
      </c>
      <c r="I9" s="21">
        <f>C3</f>
        <v>100000</v>
      </c>
      <c r="J9" s="88" t="s">
        <v>24</v>
      </c>
      <c r="K9" s="89"/>
      <c r="L9" s="90"/>
      <c r="M9" s="88"/>
      <c r="N9" s="89"/>
      <c r="O9" s="90"/>
    </row>
    <row r="10" spans="1:18">
      <c r="A10" s="9">
        <v>1</v>
      </c>
      <c r="B10" s="23">
        <v>43832</v>
      </c>
      <c r="C10" s="50">
        <v>2</v>
      </c>
      <c r="D10" s="54">
        <v>1.27</v>
      </c>
      <c r="E10" s="55">
        <v>1.5</v>
      </c>
      <c r="F10" s="56">
        <v>2</v>
      </c>
      <c r="G10" s="22">
        <f>IF(D10="","",G9+M10)</f>
        <v>103810</v>
      </c>
      <c r="H10" s="22">
        <f t="shared" ref="H10" si="0">IF(E10="","",H9+N10)</f>
        <v>104500</v>
      </c>
      <c r="I10" s="22">
        <f t="shared" ref="I10" si="1">IF(F10="","",I9+O10)</f>
        <v>106000</v>
      </c>
      <c r="J10" s="41">
        <f>IF(G9="","",G9*0.03)</f>
        <v>3000</v>
      </c>
      <c r="K10" s="42">
        <f>IF(H9="","",H9*0.03)</f>
        <v>3000</v>
      </c>
      <c r="L10" s="43">
        <f>IF(I9="","",I9*0.03)</f>
        <v>3000</v>
      </c>
      <c r="M10" s="41">
        <f>IF(D10="","",J10*D10)</f>
        <v>3810</v>
      </c>
      <c r="N10" s="42">
        <f>IF(E10="","",K10*E10)</f>
        <v>4500</v>
      </c>
      <c r="O10" s="43">
        <f>IF(F10="","",L10*F10)</f>
        <v>6000</v>
      </c>
      <c r="P10" s="40"/>
      <c r="Q10" s="40"/>
      <c r="R10" s="40"/>
    </row>
    <row r="11" spans="1:18">
      <c r="A11" s="9">
        <v>2</v>
      </c>
      <c r="B11" s="5">
        <v>43836</v>
      </c>
      <c r="C11" s="47">
        <v>1</v>
      </c>
      <c r="D11" s="57">
        <v>1.27</v>
      </c>
      <c r="E11" s="58">
        <v>1.5</v>
      </c>
      <c r="F11" s="59">
        <v>-1</v>
      </c>
      <c r="G11" s="22">
        <f t="shared" ref="G11:G43" si="2">IF(D11="","",G10+M11)</f>
        <v>107765.16099999999</v>
      </c>
      <c r="H11" s="22">
        <f t="shared" ref="H11:H43" si="3">IF(E11="","",H10+N11)</f>
        <v>109202.5</v>
      </c>
      <c r="I11" s="22">
        <f t="shared" ref="I11:I43" si="4">IF(F11="","",I10+O11)</f>
        <v>102820</v>
      </c>
      <c r="J11" s="44">
        <f t="shared" ref="J11:J13" si="5">IF(G10="","",G10*0.03)</f>
        <v>3114.2999999999997</v>
      </c>
      <c r="K11" s="45">
        <f t="shared" ref="K11:K13" si="6">IF(H10="","",H10*0.03)</f>
        <v>3135</v>
      </c>
      <c r="L11" s="46">
        <f t="shared" ref="L11:L13" si="7">IF(I10="","",I10*0.03)</f>
        <v>3180</v>
      </c>
      <c r="M11" s="44">
        <f t="shared" ref="M11:M13" si="8">IF(D11="","",J11*D11)</f>
        <v>3955.1609999999996</v>
      </c>
      <c r="N11" s="45">
        <f t="shared" ref="N11:N13" si="9">IF(E11="","",K11*E11)</f>
        <v>4702.5</v>
      </c>
      <c r="O11" s="46">
        <f t="shared" ref="O11:O13" si="10">IF(F11="","",L11*F11)</f>
        <v>-3180</v>
      </c>
      <c r="P11" s="40"/>
      <c r="Q11" s="40"/>
      <c r="R11" s="40"/>
    </row>
    <row r="12" spans="1:18">
      <c r="A12" s="9">
        <v>3</v>
      </c>
      <c r="B12" s="5">
        <v>43839</v>
      </c>
      <c r="C12" s="47">
        <v>1</v>
      </c>
      <c r="D12" s="57">
        <v>1.27</v>
      </c>
      <c r="E12" s="58">
        <v>1.5</v>
      </c>
      <c r="F12" s="80">
        <v>2</v>
      </c>
      <c r="G12" s="22">
        <f t="shared" si="2"/>
        <v>111871.01363409999</v>
      </c>
      <c r="H12" s="22">
        <f t="shared" si="3"/>
        <v>114116.6125</v>
      </c>
      <c r="I12" s="22">
        <f t="shared" si="4"/>
        <v>108989.2</v>
      </c>
      <c r="J12" s="44">
        <f t="shared" si="5"/>
        <v>3232.9548299999997</v>
      </c>
      <c r="K12" s="45">
        <f t="shared" si="6"/>
        <v>3276.0749999999998</v>
      </c>
      <c r="L12" s="46">
        <f t="shared" si="7"/>
        <v>3084.6</v>
      </c>
      <c r="M12" s="44">
        <f t="shared" si="8"/>
        <v>4105.8526340999997</v>
      </c>
      <c r="N12" s="45">
        <f t="shared" si="9"/>
        <v>4914.1124999999993</v>
      </c>
      <c r="O12" s="46">
        <f t="shared" si="10"/>
        <v>6169.2</v>
      </c>
      <c r="P12" s="40" t="s">
        <v>40</v>
      </c>
      <c r="Q12" s="40"/>
      <c r="R12" s="40"/>
    </row>
    <row r="13" spans="1:18">
      <c r="A13" s="9">
        <v>4</v>
      </c>
      <c r="B13" s="5">
        <v>43840</v>
      </c>
      <c r="C13" s="47">
        <v>1</v>
      </c>
      <c r="D13" s="57">
        <v>1.27</v>
      </c>
      <c r="E13" s="58">
        <v>1.5</v>
      </c>
      <c r="F13" s="59">
        <v>2</v>
      </c>
      <c r="G13" s="22">
        <f t="shared" si="2"/>
        <v>116133.29925355921</v>
      </c>
      <c r="H13" s="22">
        <f t="shared" si="3"/>
        <v>119251.8600625</v>
      </c>
      <c r="I13" s="22">
        <f t="shared" si="4"/>
        <v>115528.552</v>
      </c>
      <c r="J13" s="44">
        <f t="shared" si="5"/>
        <v>3356.1304090229996</v>
      </c>
      <c r="K13" s="45">
        <f t="shared" si="6"/>
        <v>3423.4983750000001</v>
      </c>
      <c r="L13" s="46">
        <f t="shared" si="7"/>
        <v>3269.6759999999999</v>
      </c>
      <c r="M13" s="44">
        <f t="shared" si="8"/>
        <v>4262.2856194592096</v>
      </c>
      <c r="N13" s="45">
        <f t="shared" si="9"/>
        <v>5135.2475625000006</v>
      </c>
      <c r="O13" s="46">
        <f t="shared" si="10"/>
        <v>6539.3519999999999</v>
      </c>
      <c r="Q13" s="40"/>
      <c r="R13" s="40"/>
    </row>
    <row r="14" spans="1:18">
      <c r="A14" s="9">
        <v>5</v>
      </c>
      <c r="B14" s="5">
        <v>43847</v>
      </c>
      <c r="C14" s="47">
        <v>2</v>
      </c>
      <c r="D14" s="57">
        <v>1.27</v>
      </c>
      <c r="E14" s="58">
        <v>1.5</v>
      </c>
      <c r="F14" s="80">
        <v>2</v>
      </c>
      <c r="G14" s="22">
        <f t="shared" si="2"/>
        <v>120557.97795511982</v>
      </c>
      <c r="H14" s="22">
        <f t="shared" si="3"/>
        <v>124618.19376531249</v>
      </c>
      <c r="I14" s="22">
        <f t="shared" si="4"/>
        <v>122460.26512</v>
      </c>
      <c r="J14" s="44">
        <f t="shared" ref="J14:J59" si="11">IF(G13="","",G13*0.03)</f>
        <v>3483.998977606776</v>
      </c>
      <c r="K14" s="45">
        <f t="shared" ref="K14:K59" si="12">IF(H13="","",H13*0.03)</f>
        <v>3577.5558018749998</v>
      </c>
      <c r="L14" s="46">
        <f t="shared" ref="L14:L59" si="13">IF(I13="","",I13*0.03)</f>
        <v>3465.8565599999997</v>
      </c>
      <c r="M14" s="44">
        <f t="shared" ref="M14:M59" si="14">IF(D14="","",J14*D14)</f>
        <v>4424.6787015606051</v>
      </c>
      <c r="N14" s="45">
        <f t="shared" ref="N14:N59" si="15">IF(E14="","",K14*E14)</f>
        <v>5366.3337028124997</v>
      </c>
      <c r="O14" s="46">
        <f t="shared" ref="O14:O59" si="16">IF(F14="","",L14*F14)</f>
        <v>6931.7131199999994</v>
      </c>
      <c r="P14" s="40" t="s">
        <v>41</v>
      </c>
      <c r="Q14" s="40"/>
      <c r="R14" s="40"/>
    </row>
    <row r="15" spans="1:18">
      <c r="A15" s="9">
        <v>6</v>
      </c>
      <c r="B15" s="5">
        <v>43854</v>
      </c>
      <c r="C15" s="47">
        <v>2</v>
      </c>
      <c r="D15" s="57">
        <v>1.27</v>
      </c>
      <c r="E15" s="58">
        <v>1.5</v>
      </c>
      <c r="F15" s="59">
        <v>-1</v>
      </c>
      <c r="G15" s="22">
        <f t="shared" si="2"/>
        <v>125151.23691520988</v>
      </c>
      <c r="H15" s="22">
        <f t="shared" si="3"/>
        <v>130226.01248475155</v>
      </c>
      <c r="I15" s="22">
        <f t="shared" si="4"/>
        <v>118786.4571664</v>
      </c>
      <c r="J15" s="44">
        <f t="shared" si="11"/>
        <v>3616.7393386535941</v>
      </c>
      <c r="K15" s="45">
        <f t="shared" si="12"/>
        <v>3738.5458129593744</v>
      </c>
      <c r="L15" s="46">
        <f t="shared" si="13"/>
        <v>3673.8079535999996</v>
      </c>
      <c r="M15" s="44">
        <f t="shared" si="14"/>
        <v>4593.2589600900646</v>
      </c>
      <c r="N15" s="45">
        <f t="shared" si="15"/>
        <v>5607.8187194390612</v>
      </c>
      <c r="O15" s="46">
        <f t="shared" si="16"/>
        <v>-3673.8079535999996</v>
      </c>
      <c r="P15" s="40" t="s">
        <v>42</v>
      </c>
      <c r="Q15" s="40"/>
      <c r="R15" s="40"/>
    </row>
    <row r="16" spans="1:18">
      <c r="A16" s="9">
        <v>7</v>
      </c>
      <c r="B16" s="5">
        <v>43860</v>
      </c>
      <c r="C16" s="47">
        <v>1</v>
      </c>
      <c r="D16" s="57">
        <v>1.27</v>
      </c>
      <c r="E16" s="58">
        <v>1.5</v>
      </c>
      <c r="F16" s="59">
        <v>-1</v>
      </c>
      <c r="G16" s="22">
        <f t="shared" si="2"/>
        <v>129919.49904167937</v>
      </c>
      <c r="H16" s="22">
        <f t="shared" si="3"/>
        <v>136086.18304656536</v>
      </c>
      <c r="I16" s="22">
        <f t="shared" si="4"/>
        <v>115222.86345140799</v>
      </c>
      <c r="J16" s="44">
        <f t="shared" si="11"/>
        <v>3754.5371074562963</v>
      </c>
      <c r="K16" s="45">
        <f t="shared" si="12"/>
        <v>3906.7803745425463</v>
      </c>
      <c r="L16" s="46">
        <f t="shared" si="13"/>
        <v>3563.5937149919996</v>
      </c>
      <c r="M16" s="44">
        <f t="shared" si="14"/>
        <v>4768.2621264694963</v>
      </c>
      <c r="N16" s="45">
        <f t="shared" si="15"/>
        <v>5860.1705618138194</v>
      </c>
      <c r="O16" s="46">
        <f t="shared" si="16"/>
        <v>-3563.5937149919996</v>
      </c>
      <c r="P16" s="40" t="s">
        <v>40</v>
      </c>
      <c r="Q16" s="40"/>
      <c r="R16" s="40"/>
    </row>
    <row r="17" spans="1:18">
      <c r="A17" s="9">
        <v>8</v>
      </c>
      <c r="B17" s="5">
        <v>43864</v>
      </c>
      <c r="C17" s="47">
        <v>1</v>
      </c>
      <c r="D17" s="57">
        <v>1</v>
      </c>
      <c r="E17" s="58">
        <v>-1</v>
      </c>
      <c r="F17" s="59">
        <v>-1</v>
      </c>
      <c r="G17" s="22">
        <f t="shared" si="2"/>
        <v>133817.08401292976</v>
      </c>
      <c r="H17" s="22">
        <f t="shared" si="3"/>
        <v>132003.59755516841</v>
      </c>
      <c r="I17" s="22">
        <f t="shared" si="4"/>
        <v>111766.17754786575</v>
      </c>
      <c r="J17" s="44">
        <f t="shared" si="11"/>
        <v>3897.5849712503809</v>
      </c>
      <c r="K17" s="45">
        <f t="shared" si="12"/>
        <v>4082.5854913969606</v>
      </c>
      <c r="L17" s="46">
        <f t="shared" si="13"/>
        <v>3456.6859035422394</v>
      </c>
      <c r="M17" s="44">
        <f t="shared" si="14"/>
        <v>3897.5849712503809</v>
      </c>
      <c r="N17" s="45">
        <f t="shared" si="15"/>
        <v>-4082.5854913969606</v>
      </c>
      <c r="O17" s="46">
        <f t="shared" si="16"/>
        <v>-3456.6859035422394</v>
      </c>
      <c r="P17" s="40"/>
      <c r="Q17" s="40"/>
      <c r="R17" s="40"/>
    </row>
    <row r="18" spans="1:18">
      <c r="A18" s="9">
        <v>9</v>
      </c>
      <c r="B18" s="5">
        <v>43868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129802.57149254187</v>
      </c>
      <c r="H18" s="22">
        <f t="shared" si="3"/>
        <v>128043.48962851336</v>
      </c>
      <c r="I18" s="22">
        <f t="shared" si="4"/>
        <v>108413.19222142978</v>
      </c>
      <c r="J18" s="44">
        <f t="shared" si="11"/>
        <v>4014.5125203878924</v>
      </c>
      <c r="K18" s="45">
        <f t="shared" si="12"/>
        <v>3960.1079266550523</v>
      </c>
      <c r="L18" s="46">
        <f t="shared" si="13"/>
        <v>3352.9853264359722</v>
      </c>
      <c r="M18" s="44">
        <f t="shared" si="14"/>
        <v>-4014.5125203878924</v>
      </c>
      <c r="N18" s="45">
        <f t="shared" si="15"/>
        <v>-3960.1079266550523</v>
      </c>
      <c r="O18" s="46">
        <f t="shared" si="16"/>
        <v>-3352.9853264359722</v>
      </c>
      <c r="P18" s="40" t="s">
        <v>43</v>
      </c>
      <c r="Q18" s="40"/>
      <c r="R18" s="40"/>
    </row>
    <row r="19" spans="1:18">
      <c r="A19" s="9">
        <v>10</v>
      </c>
      <c r="B19" s="5">
        <v>43872</v>
      </c>
      <c r="C19" s="47">
        <v>1</v>
      </c>
      <c r="D19" s="57">
        <v>-1</v>
      </c>
      <c r="E19" s="58">
        <v>-1</v>
      </c>
      <c r="F19" s="59">
        <v>-1</v>
      </c>
      <c r="G19" s="22">
        <f t="shared" si="2"/>
        <v>125908.49434776562</v>
      </c>
      <c r="H19" s="22">
        <f t="shared" si="3"/>
        <v>124202.18493965796</v>
      </c>
      <c r="I19" s="22">
        <f t="shared" si="4"/>
        <v>105160.79645478689</v>
      </c>
      <c r="J19" s="44">
        <f t="shared" si="11"/>
        <v>3894.0771447762559</v>
      </c>
      <c r="K19" s="45">
        <f t="shared" si="12"/>
        <v>3841.3046888554004</v>
      </c>
      <c r="L19" s="46">
        <f t="shared" si="13"/>
        <v>3252.3957666428932</v>
      </c>
      <c r="M19" s="44">
        <f t="shared" si="14"/>
        <v>-3894.0771447762559</v>
      </c>
      <c r="N19" s="45">
        <f t="shared" si="15"/>
        <v>-3841.3046888554004</v>
      </c>
      <c r="O19" s="46">
        <f t="shared" si="16"/>
        <v>-3252.3957666428932</v>
      </c>
      <c r="P19" s="40" t="s">
        <v>39</v>
      </c>
      <c r="Q19" s="40"/>
      <c r="R19" s="40"/>
    </row>
    <row r="20" spans="1:18">
      <c r="A20" s="9">
        <v>11</v>
      </c>
      <c r="B20" s="5">
        <v>43874</v>
      </c>
      <c r="C20" s="47">
        <v>2</v>
      </c>
      <c r="D20" s="57">
        <v>1.27</v>
      </c>
      <c r="E20" s="58">
        <v>1.5</v>
      </c>
      <c r="F20" s="59">
        <v>2</v>
      </c>
      <c r="G20" s="22">
        <f t="shared" si="2"/>
        <v>130705.60798241549</v>
      </c>
      <c r="H20" s="22">
        <f t="shared" si="3"/>
        <v>129791.28326194258</v>
      </c>
      <c r="I20" s="22">
        <f t="shared" si="4"/>
        <v>111470.4442420741</v>
      </c>
      <c r="J20" s="44">
        <f t="shared" si="11"/>
        <v>3777.2548304329684</v>
      </c>
      <c r="K20" s="45">
        <f t="shared" si="12"/>
        <v>3726.0655481897388</v>
      </c>
      <c r="L20" s="46">
        <f t="shared" si="13"/>
        <v>3154.8238936436064</v>
      </c>
      <c r="M20" s="44">
        <f t="shared" si="14"/>
        <v>4797.1136346498697</v>
      </c>
      <c r="N20" s="45">
        <f t="shared" si="15"/>
        <v>5589.098322284608</v>
      </c>
      <c r="O20" s="46">
        <f t="shared" si="16"/>
        <v>6309.6477872872129</v>
      </c>
      <c r="P20" s="40" t="s">
        <v>44</v>
      </c>
      <c r="Q20" s="40"/>
      <c r="R20" s="40"/>
    </row>
    <row r="21" spans="1:18">
      <c r="A21" s="9">
        <v>12</v>
      </c>
      <c r="B21" s="5">
        <v>43879</v>
      </c>
      <c r="C21" s="47">
        <v>1</v>
      </c>
      <c r="D21" s="57">
        <v>-1</v>
      </c>
      <c r="E21" s="58">
        <v>-1</v>
      </c>
      <c r="F21" s="59">
        <v>-1</v>
      </c>
      <c r="G21" s="22">
        <f t="shared" si="2"/>
        <v>126784.43974294302</v>
      </c>
      <c r="H21" s="22">
        <f t="shared" si="3"/>
        <v>125897.5447640843</v>
      </c>
      <c r="I21" s="22">
        <f t="shared" si="4"/>
        <v>108126.33091481187</v>
      </c>
      <c r="J21" s="44">
        <f t="shared" si="11"/>
        <v>3921.1682394724644</v>
      </c>
      <c r="K21" s="45">
        <f t="shared" si="12"/>
        <v>3893.7384978582772</v>
      </c>
      <c r="L21" s="46">
        <f t="shared" si="13"/>
        <v>3344.1133272622228</v>
      </c>
      <c r="M21" s="44">
        <f t="shared" si="14"/>
        <v>-3921.1682394724644</v>
      </c>
      <c r="N21" s="45">
        <f t="shared" si="15"/>
        <v>-3893.7384978582772</v>
      </c>
      <c r="O21" s="46">
        <f t="shared" si="16"/>
        <v>-3344.1133272622228</v>
      </c>
      <c r="P21" s="40" t="s">
        <v>45</v>
      </c>
      <c r="Q21" s="40"/>
      <c r="R21" s="40"/>
    </row>
    <row r="22" spans="1:18">
      <c r="A22" s="9">
        <v>13</v>
      </c>
      <c r="B22" s="5">
        <v>43879</v>
      </c>
      <c r="C22" s="47">
        <v>1</v>
      </c>
      <c r="D22" s="57">
        <v>1.27</v>
      </c>
      <c r="E22" s="58">
        <v>1.5</v>
      </c>
      <c r="F22" s="59">
        <v>2</v>
      </c>
      <c r="G22" s="22">
        <f t="shared" si="2"/>
        <v>131614.92689714915</v>
      </c>
      <c r="H22" s="22">
        <f t="shared" si="3"/>
        <v>131562.93427846811</v>
      </c>
      <c r="I22" s="22">
        <f t="shared" si="4"/>
        <v>114613.91076970058</v>
      </c>
      <c r="J22" s="44">
        <f t="shared" si="11"/>
        <v>3803.5331922882906</v>
      </c>
      <c r="K22" s="45">
        <f t="shared" si="12"/>
        <v>3776.9263429225289</v>
      </c>
      <c r="L22" s="46">
        <f t="shared" si="13"/>
        <v>3243.7899274443562</v>
      </c>
      <c r="M22" s="44">
        <f t="shared" si="14"/>
        <v>4830.4871542061292</v>
      </c>
      <c r="N22" s="45">
        <f t="shared" si="15"/>
        <v>5665.3895143837935</v>
      </c>
      <c r="O22" s="46">
        <f t="shared" si="16"/>
        <v>6487.5798548887124</v>
      </c>
      <c r="P22" s="40" t="s">
        <v>39</v>
      </c>
      <c r="Q22" s="40"/>
      <c r="R22" s="40"/>
    </row>
    <row r="23" spans="1:18">
      <c r="A23" s="9">
        <v>14</v>
      </c>
      <c r="B23" s="5">
        <v>43882</v>
      </c>
      <c r="C23" s="47">
        <v>1</v>
      </c>
      <c r="D23" s="57">
        <v>-1</v>
      </c>
      <c r="E23" s="58">
        <v>-1</v>
      </c>
      <c r="F23" s="59">
        <v>-1</v>
      </c>
      <c r="G23" s="22">
        <f t="shared" si="2"/>
        <v>127666.47909023469</v>
      </c>
      <c r="H23" s="22">
        <f t="shared" si="3"/>
        <v>127616.04625011406</v>
      </c>
      <c r="I23" s="22">
        <f t="shared" si="4"/>
        <v>111175.49344660956</v>
      </c>
      <c r="J23" s="44">
        <f t="shared" si="11"/>
        <v>3948.4478069144743</v>
      </c>
      <c r="K23" s="45">
        <f t="shared" si="12"/>
        <v>3946.8880283540429</v>
      </c>
      <c r="L23" s="46">
        <f t="shared" si="13"/>
        <v>3438.4173230910174</v>
      </c>
      <c r="M23" s="44">
        <f t="shared" si="14"/>
        <v>-3948.4478069144743</v>
      </c>
      <c r="N23" s="45">
        <f t="shared" si="15"/>
        <v>-3946.8880283540429</v>
      </c>
      <c r="O23" s="46">
        <f t="shared" si="16"/>
        <v>-3438.4173230910174</v>
      </c>
      <c r="P23" s="40" t="s">
        <v>46</v>
      </c>
      <c r="Q23" s="40"/>
      <c r="R23" s="40"/>
    </row>
    <row r="24" spans="1:18">
      <c r="A24" s="9">
        <v>15</v>
      </c>
      <c r="B24" s="5">
        <v>43902</v>
      </c>
      <c r="C24" s="47">
        <v>1</v>
      </c>
      <c r="D24" s="57">
        <v>-1</v>
      </c>
      <c r="E24" s="58">
        <v>-1</v>
      </c>
      <c r="F24" s="80">
        <v>-1</v>
      </c>
      <c r="G24" s="22">
        <f t="shared" si="2"/>
        <v>123836.48471752765</v>
      </c>
      <c r="H24" s="22">
        <f t="shared" si="3"/>
        <v>123787.56486261064</v>
      </c>
      <c r="I24" s="22">
        <f t="shared" si="4"/>
        <v>107840.22864321127</v>
      </c>
      <c r="J24" s="44">
        <f t="shared" si="11"/>
        <v>3829.9943727070404</v>
      </c>
      <c r="K24" s="45">
        <f t="shared" si="12"/>
        <v>3828.4813875034215</v>
      </c>
      <c r="L24" s="46">
        <f t="shared" si="13"/>
        <v>3335.2648033982864</v>
      </c>
      <c r="M24" s="44">
        <f t="shared" si="14"/>
        <v>-3829.9943727070404</v>
      </c>
      <c r="N24" s="45">
        <f t="shared" si="15"/>
        <v>-3828.4813875034215</v>
      </c>
      <c r="O24" s="46">
        <f t="shared" si="16"/>
        <v>-3335.2648033982864</v>
      </c>
      <c r="P24" s="40" t="s">
        <v>46</v>
      </c>
      <c r="Q24" s="40"/>
      <c r="R24" s="40"/>
    </row>
    <row r="25" spans="1:18">
      <c r="A25" s="9">
        <v>16</v>
      </c>
      <c r="B25" s="5">
        <v>43917</v>
      </c>
      <c r="C25" s="47">
        <v>2</v>
      </c>
      <c r="D25" s="57">
        <v>1.27</v>
      </c>
      <c r="E25" s="58">
        <v>1.5</v>
      </c>
      <c r="F25" s="59">
        <v>2</v>
      </c>
      <c r="G25" s="22">
        <f t="shared" si="2"/>
        <v>128554.65478526545</v>
      </c>
      <c r="H25" s="22">
        <f t="shared" si="3"/>
        <v>129358.00528142812</v>
      </c>
      <c r="I25" s="22">
        <f t="shared" si="4"/>
        <v>114310.64236180396</v>
      </c>
      <c r="J25" s="44">
        <f t="shared" si="11"/>
        <v>3715.0945415258293</v>
      </c>
      <c r="K25" s="45">
        <f t="shared" si="12"/>
        <v>3713.626945878319</v>
      </c>
      <c r="L25" s="46">
        <f t="shared" si="13"/>
        <v>3235.2068592963383</v>
      </c>
      <c r="M25" s="44">
        <f t="shared" si="14"/>
        <v>4718.170067737803</v>
      </c>
      <c r="N25" s="45">
        <f t="shared" si="15"/>
        <v>5570.4404188174785</v>
      </c>
      <c r="O25" s="46">
        <f t="shared" si="16"/>
        <v>6470.4137185926766</v>
      </c>
      <c r="P25" s="40" t="s">
        <v>44</v>
      </c>
      <c r="Q25" s="40"/>
      <c r="R25" s="40"/>
    </row>
    <row r="26" spans="1:18">
      <c r="A26" s="9">
        <v>17</v>
      </c>
      <c r="B26" s="5">
        <v>43928</v>
      </c>
      <c r="C26" s="47">
        <v>1</v>
      </c>
      <c r="D26" s="57">
        <v>1</v>
      </c>
      <c r="E26" s="58">
        <v>-1</v>
      </c>
      <c r="F26" s="59">
        <v>-1</v>
      </c>
      <c r="G26" s="22">
        <f t="shared" si="2"/>
        <v>132411.2944288234</v>
      </c>
      <c r="H26" s="22">
        <f t="shared" si="3"/>
        <v>125477.26512298528</v>
      </c>
      <c r="I26" s="22">
        <f t="shared" si="4"/>
        <v>110881.32309094984</v>
      </c>
      <c r="J26" s="44">
        <f t="shared" si="11"/>
        <v>3856.6396435579632</v>
      </c>
      <c r="K26" s="45">
        <f t="shared" si="12"/>
        <v>3880.7401584428435</v>
      </c>
      <c r="L26" s="46">
        <f t="shared" si="13"/>
        <v>3429.3192708541187</v>
      </c>
      <c r="M26" s="44">
        <f t="shared" si="14"/>
        <v>3856.6396435579632</v>
      </c>
      <c r="N26" s="45">
        <f t="shared" si="15"/>
        <v>-3880.7401584428435</v>
      </c>
      <c r="O26" s="46">
        <f t="shared" si="16"/>
        <v>-3429.3192708541187</v>
      </c>
      <c r="P26" s="40" t="s">
        <v>44</v>
      </c>
      <c r="Q26" s="40"/>
      <c r="R26" s="40"/>
    </row>
    <row r="27" spans="1:18">
      <c r="A27" s="9">
        <v>18</v>
      </c>
      <c r="B27" s="5">
        <v>43943</v>
      </c>
      <c r="C27" s="47">
        <v>2</v>
      </c>
      <c r="D27" s="57">
        <v>1.27</v>
      </c>
      <c r="E27" s="58">
        <v>1.5</v>
      </c>
      <c r="F27" s="59">
        <v>2</v>
      </c>
      <c r="G27" s="22">
        <f t="shared" si="2"/>
        <v>137456.16474656158</v>
      </c>
      <c r="H27" s="22">
        <f t="shared" si="3"/>
        <v>131123.74205351961</v>
      </c>
      <c r="I27" s="22">
        <f t="shared" si="4"/>
        <v>117534.20247640683</v>
      </c>
      <c r="J27" s="44">
        <f t="shared" si="11"/>
        <v>3972.338832864702</v>
      </c>
      <c r="K27" s="45">
        <f t="shared" si="12"/>
        <v>3764.3179536895582</v>
      </c>
      <c r="L27" s="46">
        <f t="shared" si="13"/>
        <v>3326.4396927284952</v>
      </c>
      <c r="M27" s="44">
        <f t="shared" si="14"/>
        <v>5044.8703177381713</v>
      </c>
      <c r="N27" s="45">
        <f t="shared" si="15"/>
        <v>5646.476930534337</v>
      </c>
      <c r="O27" s="46">
        <f t="shared" si="16"/>
        <v>6652.8793854569903</v>
      </c>
      <c r="P27" s="40" t="s">
        <v>47</v>
      </c>
      <c r="Q27" s="40"/>
      <c r="R27" s="40"/>
    </row>
    <row r="28" spans="1:18">
      <c r="A28" s="9">
        <v>19</v>
      </c>
      <c r="B28" s="5">
        <v>43944</v>
      </c>
      <c r="C28" s="47">
        <v>2</v>
      </c>
      <c r="D28" s="57">
        <v>1.27</v>
      </c>
      <c r="E28" s="58">
        <v>1.5</v>
      </c>
      <c r="F28" s="59">
        <v>-1</v>
      </c>
      <c r="G28" s="22">
        <f t="shared" si="2"/>
        <v>142693.24462340557</v>
      </c>
      <c r="H28" s="22">
        <f t="shared" si="3"/>
        <v>137024.31044592799</v>
      </c>
      <c r="I28" s="22">
        <f t="shared" si="4"/>
        <v>114008.17640211462</v>
      </c>
      <c r="J28" s="44">
        <f t="shared" si="11"/>
        <v>4123.684942396847</v>
      </c>
      <c r="K28" s="45">
        <f t="shared" si="12"/>
        <v>3933.7122616055881</v>
      </c>
      <c r="L28" s="46">
        <f t="shared" si="13"/>
        <v>3526.0260742922051</v>
      </c>
      <c r="M28" s="44">
        <f t="shared" si="14"/>
        <v>5237.0798768439954</v>
      </c>
      <c r="N28" s="45">
        <f t="shared" si="15"/>
        <v>5900.5683924083824</v>
      </c>
      <c r="O28" s="46">
        <f t="shared" si="16"/>
        <v>-3526.0260742922051</v>
      </c>
      <c r="P28" s="40" t="s">
        <v>48</v>
      </c>
      <c r="Q28" s="40"/>
      <c r="R28" s="40"/>
    </row>
    <row r="29" spans="1:18">
      <c r="A29" s="9">
        <v>20</v>
      </c>
      <c r="B29" s="5">
        <v>43951</v>
      </c>
      <c r="C29" s="47">
        <v>1</v>
      </c>
      <c r="D29" s="57">
        <v>1.27</v>
      </c>
      <c r="E29" s="58">
        <v>1.5</v>
      </c>
      <c r="F29" s="59">
        <v>2</v>
      </c>
      <c r="G29" s="22">
        <f t="shared" si="2"/>
        <v>148129.85724355732</v>
      </c>
      <c r="H29" s="22">
        <f t="shared" si="3"/>
        <v>143190.40441599474</v>
      </c>
      <c r="I29" s="22">
        <f t="shared" si="4"/>
        <v>120848.6669862415</v>
      </c>
      <c r="J29" s="44">
        <f t="shared" si="11"/>
        <v>4280.7973387021666</v>
      </c>
      <c r="K29" s="45">
        <f t="shared" si="12"/>
        <v>4110.7293133778394</v>
      </c>
      <c r="L29" s="46">
        <f t="shared" si="13"/>
        <v>3420.2452920634387</v>
      </c>
      <c r="M29" s="44">
        <f t="shared" si="14"/>
        <v>5436.6126201517518</v>
      </c>
      <c r="N29" s="45">
        <f t="shared" si="15"/>
        <v>6166.0939700667586</v>
      </c>
      <c r="O29" s="46">
        <f t="shared" si="16"/>
        <v>6840.4905841268774</v>
      </c>
      <c r="P29" s="40" t="s">
        <v>39</v>
      </c>
      <c r="Q29" s="40"/>
      <c r="R29" s="40"/>
    </row>
    <row r="30" spans="1:18">
      <c r="A30" s="9">
        <v>21</v>
      </c>
      <c r="B30" s="5">
        <v>43956</v>
      </c>
      <c r="C30" s="47">
        <v>2</v>
      </c>
      <c r="D30" s="57">
        <v>1.27</v>
      </c>
      <c r="E30" s="58">
        <v>1.5</v>
      </c>
      <c r="F30" s="80">
        <v>2</v>
      </c>
      <c r="G30" s="22">
        <f t="shared" si="2"/>
        <v>153773.60480453685</v>
      </c>
      <c r="H30" s="22">
        <f t="shared" si="3"/>
        <v>149633.9726147145</v>
      </c>
      <c r="I30" s="22">
        <f t="shared" si="4"/>
        <v>128099.58700541599</v>
      </c>
      <c r="J30" s="44">
        <f t="shared" si="11"/>
        <v>4443.8957173067192</v>
      </c>
      <c r="K30" s="45">
        <f t="shared" si="12"/>
        <v>4295.7121324798418</v>
      </c>
      <c r="L30" s="46">
        <f t="shared" si="13"/>
        <v>3625.4600095872447</v>
      </c>
      <c r="M30" s="44">
        <f t="shared" si="14"/>
        <v>5643.7475609795338</v>
      </c>
      <c r="N30" s="45">
        <f t="shared" si="15"/>
        <v>6443.5681987197622</v>
      </c>
      <c r="O30" s="46">
        <f t="shared" si="16"/>
        <v>7250.9200191744894</v>
      </c>
      <c r="P30" s="40" t="s">
        <v>49</v>
      </c>
      <c r="Q30" s="40"/>
      <c r="R30" s="40"/>
    </row>
    <row r="31" spans="1:18">
      <c r="A31" s="9">
        <v>22</v>
      </c>
      <c r="B31" s="5">
        <v>43959</v>
      </c>
      <c r="C31" s="47">
        <v>1</v>
      </c>
      <c r="D31" s="57">
        <v>1.27</v>
      </c>
      <c r="E31" s="58">
        <v>1.5</v>
      </c>
      <c r="F31" s="80">
        <v>2</v>
      </c>
      <c r="G31" s="22">
        <f t="shared" si="2"/>
        <v>159632.3791475897</v>
      </c>
      <c r="H31" s="22">
        <f t="shared" si="3"/>
        <v>156367.50138237665</v>
      </c>
      <c r="I31" s="22">
        <f t="shared" si="4"/>
        <v>135785.56222574096</v>
      </c>
      <c r="J31" s="44">
        <f t="shared" si="11"/>
        <v>4613.2081441361051</v>
      </c>
      <c r="K31" s="45">
        <f t="shared" si="12"/>
        <v>4489.0191784414346</v>
      </c>
      <c r="L31" s="46">
        <f t="shared" si="13"/>
        <v>3842.9876101624795</v>
      </c>
      <c r="M31" s="44">
        <f t="shared" si="14"/>
        <v>5858.7743430528535</v>
      </c>
      <c r="N31" s="45">
        <f t="shared" si="15"/>
        <v>6733.5287676621519</v>
      </c>
      <c r="O31" s="46">
        <f t="shared" si="16"/>
        <v>7685.9752203249591</v>
      </c>
      <c r="P31" s="40" t="s">
        <v>46</v>
      </c>
      <c r="Q31" s="40"/>
      <c r="R31" s="40"/>
    </row>
    <row r="32" spans="1:18">
      <c r="A32" s="9">
        <v>23</v>
      </c>
      <c r="B32" s="5">
        <v>43964</v>
      </c>
      <c r="C32" s="47">
        <v>1</v>
      </c>
      <c r="D32" s="57">
        <v>1.27</v>
      </c>
      <c r="E32" s="58">
        <v>1.5</v>
      </c>
      <c r="F32" s="59">
        <v>-1</v>
      </c>
      <c r="G32" s="22">
        <f t="shared" si="2"/>
        <v>165714.37279311288</v>
      </c>
      <c r="H32" s="22">
        <f t="shared" si="3"/>
        <v>163404.03894458359</v>
      </c>
      <c r="I32" s="22">
        <f t="shared" si="4"/>
        <v>131711.99535896874</v>
      </c>
      <c r="J32" s="44">
        <f t="shared" si="11"/>
        <v>4788.9713744276905</v>
      </c>
      <c r="K32" s="45">
        <f t="shared" si="12"/>
        <v>4691.0250414712991</v>
      </c>
      <c r="L32" s="46">
        <f t="shared" si="13"/>
        <v>4073.5668667722284</v>
      </c>
      <c r="M32" s="44">
        <f t="shared" si="14"/>
        <v>6081.9936455231673</v>
      </c>
      <c r="N32" s="45">
        <f t="shared" si="15"/>
        <v>7036.5375622069487</v>
      </c>
      <c r="O32" s="46">
        <f t="shared" si="16"/>
        <v>-4073.5668667722284</v>
      </c>
      <c r="P32" s="40" t="s">
        <v>46</v>
      </c>
      <c r="Q32" s="40"/>
      <c r="R32" s="40"/>
    </row>
    <row r="33" spans="1:18">
      <c r="A33" s="9">
        <v>24</v>
      </c>
      <c r="B33" s="5">
        <v>43979</v>
      </c>
      <c r="C33" s="47">
        <v>1</v>
      </c>
      <c r="D33" s="57">
        <v>1.27</v>
      </c>
      <c r="E33" s="58">
        <v>1.5</v>
      </c>
      <c r="F33" s="59">
        <v>2</v>
      </c>
      <c r="G33" s="22">
        <f t="shared" si="2"/>
        <v>172028.09039653049</v>
      </c>
      <c r="H33" s="22">
        <f t="shared" si="3"/>
        <v>170757.22069708986</v>
      </c>
      <c r="I33" s="22">
        <f t="shared" si="4"/>
        <v>139614.71508050687</v>
      </c>
      <c r="J33" s="44">
        <f t="shared" si="11"/>
        <v>4971.4311837933865</v>
      </c>
      <c r="K33" s="45">
        <f t="shared" si="12"/>
        <v>4902.1211683375077</v>
      </c>
      <c r="L33" s="46">
        <f t="shared" si="13"/>
        <v>3951.3598607690619</v>
      </c>
      <c r="M33" s="44">
        <f t="shared" si="14"/>
        <v>6313.7176034176009</v>
      </c>
      <c r="N33" s="45">
        <f t="shared" si="15"/>
        <v>7353.1817525062615</v>
      </c>
      <c r="O33" s="46">
        <f t="shared" si="16"/>
        <v>7902.7197215381238</v>
      </c>
      <c r="P33" s="40" t="s">
        <v>46</v>
      </c>
      <c r="Q33" s="40"/>
      <c r="R33" s="40"/>
    </row>
    <row r="34" spans="1:18">
      <c r="A34" s="9">
        <v>25</v>
      </c>
      <c r="B34" s="5">
        <v>43984</v>
      </c>
      <c r="C34" s="47">
        <v>1</v>
      </c>
      <c r="D34" s="57">
        <v>1.27</v>
      </c>
      <c r="E34" s="58">
        <v>1.5</v>
      </c>
      <c r="F34" s="59">
        <v>2</v>
      </c>
      <c r="G34" s="22">
        <f t="shared" si="2"/>
        <v>178582.3606406383</v>
      </c>
      <c r="H34" s="22">
        <f t="shared" si="3"/>
        <v>178441.2956284589</v>
      </c>
      <c r="I34" s="22">
        <f t="shared" si="4"/>
        <v>147991.59798533728</v>
      </c>
      <c r="J34" s="44">
        <f t="shared" si="11"/>
        <v>5160.8427118959144</v>
      </c>
      <c r="K34" s="45">
        <f t="shared" si="12"/>
        <v>5122.7166209126954</v>
      </c>
      <c r="L34" s="46">
        <f t="shared" si="13"/>
        <v>4188.4414524152062</v>
      </c>
      <c r="M34" s="44">
        <f t="shared" si="14"/>
        <v>6554.2702441078118</v>
      </c>
      <c r="N34" s="45">
        <f t="shared" si="15"/>
        <v>7684.074931369043</v>
      </c>
      <c r="O34" s="46">
        <f t="shared" si="16"/>
        <v>8376.8829048304124</v>
      </c>
      <c r="P34" s="40" t="s">
        <v>46</v>
      </c>
      <c r="Q34" s="40"/>
      <c r="R34" s="40"/>
    </row>
    <row r="35" spans="1:18">
      <c r="A35" s="9">
        <v>26</v>
      </c>
      <c r="B35" s="5">
        <v>44012</v>
      </c>
      <c r="C35" s="47">
        <v>1</v>
      </c>
      <c r="D35" s="57">
        <v>-1</v>
      </c>
      <c r="E35" s="58">
        <v>-1</v>
      </c>
      <c r="F35" s="80">
        <v>-1</v>
      </c>
      <c r="G35" s="22">
        <f t="shared" si="2"/>
        <v>173224.88982141914</v>
      </c>
      <c r="H35" s="22">
        <f t="shared" si="3"/>
        <v>173088.05675960513</v>
      </c>
      <c r="I35" s="22">
        <f t="shared" si="4"/>
        <v>143551.85004577716</v>
      </c>
      <c r="J35" s="44">
        <f t="shared" si="11"/>
        <v>5357.4708192191492</v>
      </c>
      <c r="K35" s="45">
        <f t="shared" si="12"/>
        <v>5353.2388688537667</v>
      </c>
      <c r="L35" s="46">
        <f t="shared" si="13"/>
        <v>4439.7479395601185</v>
      </c>
      <c r="M35" s="44">
        <f t="shared" si="14"/>
        <v>-5357.4708192191492</v>
      </c>
      <c r="N35" s="45">
        <f t="shared" si="15"/>
        <v>-5353.2388688537667</v>
      </c>
      <c r="O35" s="46">
        <f t="shared" si="16"/>
        <v>-4439.7479395601185</v>
      </c>
      <c r="P35" s="40" t="s">
        <v>50</v>
      </c>
      <c r="Q35" s="40"/>
      <c r="R35" s="40"/>
    </row>
    <row r="36" spans="1:18">
      <c r="A36" s="9">
        <v>27</v>
      </c>
      <c r="B36" s="5">
        <v>44033</v>
      </c>
      <c r="C36" s="47">
        <v>1</v>
      </c>
      <c r="D36" s="57">
        <v>1.27</v>
      </c>
      <c r="E36" s="58">
        <v>1.5</v>
      </c>
      <c r="F36" s="80">
        <v>2</v>
      </c>
      <c r="G36" s="22">
        <f t="shared" si="2"/>
        <v>179824.7581236152</v>
      </c>
      <c r="H36" s="22">
        <f t="shared" si="3"/>
        <v>180877.01931378734</v>
      </c>
      <c r="I36" s="22">
        <f t="shared" si="4"/>
        <v>152164.96104852378</v>
      </c>
      <c r="J36" s="44">
        <f t="shared" si="11"/>
        <v>5196.7466946425739</v>
      </c>
      <c r="K36" s="45">
        <f t="shared" si="12"/>
        <v>5192.6417027881535</v>
      </c>
      <c r="L36" s="46">
        <f t="shared" si="13"/>
        <v>4306.5555013733147</v>
      </c>
      <c r="M36" s="44">
        <f t="shared" si="14"/>
        <v>6599.8683021960687</v>
      </c>
      <c r="N36" s="45">
        <f t="shared" si="15"/>
        <v>7788.9625541822297</v>
      </c>
      <c r="O36" s="46">
        <f t="shared" si="16"/>
        <v>8613.1110027466293</v>
      </c>
      <c r="P36" s="40" t="s">
        <v>46</v>
      </c>
      <c r="Q36" s="40"/>
      <c r="R36" s="40"/>
    </row>
    <row r="37" spans="1:18">
      <c r="A37" s="9">
        <v>28</v>
      </c>
      <c r="B37" s="5">
        <v>44039</v>
      </c>
      <c r="C37" s="47">
        <v>2</v>
      </c>
      <c r="D37" s="57">
        <v>1.27</v>
      </c>
      <c r="E37" s="58">
        <v>1.5</v>
      </c>
      <c r="F37" s="59">
        <v>2</v>
      </c>
      <c r="G37" s="22">
        <f t="shared" si="2"/>
        <v>186676.08140812494</v>
      </c>
      <c r="H37" s="22">
        <f t="shared" si="3"/>
        <v>189016.48518290778</v>
      </c>
      <c r="I37" s="22">
        <f t="shared" si="4"/>
        <v>161294.8587114352</v>
      </c>
      <c r="J37" s="44">
        <f t="shared" si="11"/>
        <v>5394.7427437084561</v>
      </c>
      <c r="K37" s="45">
        <f t="shared" si="12"/>
        <v>5426.31057941362</v>
      </c>
      <c r="L37" s="46">
        <f t="shared" si="13"/>
        <v>4564.9488314557129</v>
      </c>
      <c r="M37" s="44">
        <f t="shared" si="14"/>
        <v>6851.3232845097391</v>
      </c>
      <c r="N37" s="45">
        <f t="shared" si="15"/>
        <v>8139.4658691204295</v>
      </c>
      <c r="O37" s="46">
        <f t="shared" si="16"/>
        <v>9129.8976629114259</v>
      </c>
      <c r="P37" s="40" t="s">
        <v>51</v>
      </c>
      <c r="Q37" s="40"/>
      <c r="R37" s="40"/>
    </row>
    <row r="38" spans="1:18">
      <c r="A38" s="9">
        <v>29</v>
      </c>
      <c r="B38" s="5">
        <v>44042</v>
      </c>
      <c r="C38" s="47">
        <v>1</v>
      </c>
      <c r="D38" s="57">
        <v>1.27</v>
      </c>
      <c r="E38" s="58">
        <v>1.5</v>
      </c>
      <c r="F38" s="59">
        <v>2</v>
      </c>
      <c r="G38" s="22">
        <f t="shared" si="2"/>
        <v>193788.4401097745</v>
      </c>
      <c r="H38" s="22">
        <f t="shared" si="3"/>
        <v>197522.22701613864</v>
      </c>
      <c r="I38" s="22">
        <f t="shared" si="4"/>
        <v>170972.5502341213</v>
      </c>
      <c r="J38" s="44">
        <f t="shared" si="11"/>
        <v>5600.2824422437479</v>
      </c>
      <c r="K38" s="45">
        <f t="shared" si="12"/>
        <v>5670.4945554872329</v>
      </c>
      <c r="L38" s="46">
        <f t="shared" si="13"/>
        <v>4838.8457613430555</v>
      </c>
      <c r="M38" s="44">
        <f t="shared" si="14"/>
        <v>7112.3587016495603</v>
      </c>
      <c r="N38" s="45">
        <f t="shared" si="15"/>
        <v>8505.7418332308498</v>
      </c>
      <c r="O38" s="46">
        <f t="shared" si="16"/>
        <v>9677.6915226861111</v>
      </c>
      <c r="P38" s="40" t="s">
        <v>52</v>
      </c>
      <c r="Q38" s="40"/>
      <c r="R38" s="40"/>
    </row>
    <row r="39" spans="1:18">
      <c r="A39" s="9">
        <v>30</v>
      </c>
      <c r="B39" s="5">
        <v>44048</v>
      </c>
      <c r="C39" s="47">
        <v>1</v>
      </c>
      <c r="D39" s="57">
        <v>-1</v>
      </c>
      <c r="E39" s="58">
        <v>-1</v>
      </c>
      <c r="F39" s="59">
        <v>-1</v>
      </c>
      <c r="G39" s="22">
        <f t="shared" si="2"/>
        <v>187974.78690648125</v>
      </c>
      <c r="H39" s="22">
        <f t="shared" si="3"/>
        <v>191596.56020565447</v>
      </c>
      <c r="I39" s="22">
        <f t="shared" si="4"/>
        <v>165843.37372709767</v>
      </c>
      <c r="J39" s="44">
        <f t="shared" si="11"/>
        <v>5813.6532032932346</v>
      </c>
      <c r="K39" s="45">
        <f t="shared" si="12"/>
        <v>5925.6668104841592</v>
      </c>
      <c r="L39" s="46">
        <f t="shared" si="13"/>
        <v>5129.1765070236388</v>
      </c>
      <c r="M39" s="44">
        <f t="shared" si="14"/>
        <v>-5813.6532032932346</v>
      </c>
      <c r="N39" s="45">
        <f t="shared" si="15"/>
        <v>-5925.6668104841592</v>
      </c>
      <c r="O39" s="46">
        <f t="shared" si="16"/>
        <v>-5129.1765070236388</v>
      </c>
      <c r="P39" s="40" t="s">
        <v>53</v>
      </c>
      <c r="Q39" s="40"/>
      <c r="R39" s="40"/>
    </row>
    <row r="40" spans="1:18">
      <c r="A40" s="9">
        <v>31</v>
      </c>
      <c r="B40" s="5">
        <v>44055</v>
      </c>
      <c r="C40" s="47">
        <v>1</v>
      </c>
      <c r="D40" s="57">
        <v>1.27</v>
      </c>
      <c r="E40" s="60">
        <v>-1</v>
      </c>
      <c r="F40" s="59">
        <v>-1</v>
      </c>
      <c r="G40" s="22">
        <f t="shared" si="2"/>
        <v>195136.62628761819</v>
      </c>
      <c r="H40" s="22">
        <f t="shared" si="3"/>
        <v>185848.66339948485</v>
      </c>
      <c r="I40" s="22">
        <f t="shared" si="4"/>
        <v>160868.07251528473</v>
      </c>
      <c r="J40" s="44">
        <f t="shared" si="11"/>
        <v>5639.2436071944376</v>
      </c>
      <c r="K40" s="45">
        <f t="shared" si="12"/>
        <v>5747.8968061696341</v>
      </c>
      <c r="L40" s="46">
        <f t="shared" si="13"/>
        <v>4975.30121181293</v>
      </c>
      <c r="M40" s="44">
        <f t="shared" si="14"/>
        <v>7161.839381136936</v>
      </c>
      <c r="N40" s="45">
        <f t="shared" si="15"/>
        <v>-5747.8968061696341</v>
      </c>
      <c r="O40" s="46">
        <f t="shared" si="16"/>
        <v>-4975.30121181293</v>
      </c>
      <c r="P40" s="40" t="s">
        <v>52</v>
      </c>
      <c r="Q40" s="40"/>
      <c r="R40" s="40"/>
    </row>
    <row r="41" spans="1:18">
      <c r="A41" s="9">
        <v>32</v>
      </c>
      <c r="B41" s="5">
        <v>44062</v>
      </c>
      <c r="C41" s="47">
        <v>2</v>
      </c>
      <c r="D41" s="57">
        <v>-1</v>
      </c>
      <c r="E41" s="60">
        <v>-1</v>
      </c>
      <c r="F41" s="59">
        <v>-1</v>
      </c>
      <c r="G41" s="22">
        <f t="shared" si="2"/>
        <v>189282.52749898963</v>
      </c>
      <c r="H41" s="22">
        <f t="shared" si="3"/>
        <v>180273.2034975003</v>
      </c>
      <c r="I41" s="22">
        <f t="shared" si="4"/>
        <v>156042.03033982619</v>
      </c>
      <c r="J41" s="44">
        <f t="shared" si="11"/>
        <v>5854.0987886285457</v>
      </c>
      <c r="K41" s="45">
        <f t="shared" si="12"/>
        <v>5575.4599019845455</v>
      </c>
      <c r="L41" s="46">
        <f t="shared" si="13"/>
        <v>4826.0421754585414</v>
      </c>
      <c r="M41" s="44">
        <f t="shared" si="14"/>
        <v>-5854.0987886285457</v>
      </c>
      <c r="N41" s="45">
        <f t="shared" si="15"/>
        <v>-5575.4599019845455</v>
      </c>
      <c r="O41" s="46">
        <f t="shared" si="16"/>
        <v>-4826.0421754585414</v>
      </c>
      <c r="P41" s="40" t="s">
        <v>54</v>
      </c>
      <c r="Q41" s="40"/>
      <c r="R41" s="40"/>
    </row>
    <row r="42" spans="1:18">
      <c r="A42" s="9">
        <v>33</v>
      </c>
      <c r="B42" s="5">
        <v>44070</v>
      </c>
      <c r="C42" s="47">
        <v>1</v>
      </c>
      <c r="D42" s="57">
        <v>1.27</v>
      </c>
      <c r="E42" s="60">
        <v>1.5</v>
      </c>
      <c r="F42" s="80">
        <v>2</v>
      </c>
      <c r="G42" s="22">
        <f t="shared" si="2"/>
        <v>196494.19179670114</v>
      </c>
      <c r="H42" s="22">
        <f t="shared" si="3"/>
        <v>188385.49765488782</v>
      </c>
      <c r="I42" s="22">
        <f t="shared" si="4"/>
        <v>165404.55216021577</v>
      </c>
      <c r="J42" s="44">
        <f t="shared" si="11"/>
        <v>5678.4758249696888</v>
      </c>
      <c r="K42" s="45">
        <f t="shared" si="12"/>
        <v>5408.1961049250085</v>
      </c>
      <c r="L42" s="46">
        <f t="shared" si="13"/>
        <v>4681.2609101947855</v>
      </c>
      <c r="M42" s="44">
        <f t="shared" si="14"/>
        <v>7211.6642977115052</v>
      </c>
      <c r="N42" s="45">
        <f t="shared" si="15"/>
        <v>8112.2941573875123</v>
      </c>
      <c r="O42" s="46">
        <f t="shared" si="16"/>
        <v>9362.5218203895711</v>
      </c>
      <c r="P42" s="40" t="s">
        <v>55</v>
      </c>
      <c r="Q42" s="40"/>
      <c r="R42" s="40"/>
    </row>
    <row r="43" spans="1:18">
      <c r="A43" s="9">
        <v>34</v>
      </c>
      <c r="B43" s="5">
        <v>44075</v>
      </c>
      <c r="C43" s="47">
        <v>2</v>
      </c>
      <c r="D43" s="57">
        <v>1.27</v>
      </c>
      <c r="E43" s="60">
        <v>1.5</v>
      </c>
      <c r="F43" s="80">
        <v>2</v>
      </c>
      <c r="G43" s="22">
        <f t="shared" si="2"/>
        <v>203980.62050415546</v>
      </c>
      <c r="H43" s="22">
        <f t="shared" si="3"/>
        <v>196862.84504935777</v>
      </c>
      <c r="I43" s="22">
        <f t="shared" si="4"/>
        <v>175328.8252898287</v>
      </c>
      <c r="J43" s="44">
        <f t="shared" si="11"/>
        <v>5894.8257539010337</v>
      </c>
      <c r="K43" s="45">
        <f t="shared" si="12"/>
        <v>5651.5649296466345</v>
      </c>
      <c r="L43" s="46">
        <f t="shared" si="13"/>
        <v>4962.136564806473</v>
      </c>
      <c r="M43" s="44">
        <f>IF(D43="","",J43*D43)</f>
        <v>7486.4287074543126</v>
      </c>
      <c r="N43" s="45">
        <f t="shared" si="15"/>
        <v>8477.3473944699508</v>
      </c>
      <c r="O43" s="46">
        <f t="shared" si="16"/>
        <v>9924.2731296129459</v>
      </c>
      <c r="P43" s="40" t="s">
        <v>56</v>
      </c>
      <c r="Q43" s="40"/>
      <c r="R43" s="40"/>
    </row>
    <row r="44" spans="1:18">
      <c r="A44" s="3">
        <v>35</v>
      </c>
      <c r="B44" s="5"/>
      <c r="C44" s="47"/>
      <c r="D44" s="57"/>
      <c r="E44" s="60"/>
      <c r="F44" s="59"/>
      <c r="G44" s="22" t="str">
        <f>IF(D44="","",G43+M44)</f>
        <v/>
      </c>
      <c r="H44" s="22" t="str">
        <f t="shared" ref="H44:I44" si="17">IF(E44="","",H43+N44)</f>
        <v/>
      </c>
      <c r="I44" s="22" t="str">
        <f t="shared" si="17"/>
        <v/>
      </c>
      <c r="J44" s="44">
        <f t="shared" si="11"/>
        <v>6119.418615124664</v>
      </c>
      <c r="K44" s="45">
        <f t="shared" si="12"/>
        <v>5905.8853514807324</v>
      </c>
      <c r="L44" s="46">
        <f t="shared" si="13"/>
        <v>5259.8647586948609</v>
      </c>
      <c r="M44" s="44" t="str">
        <f t="shared" si="14"/>
        <v/>
      </c>
      <c r="N44" s="45" t="str">
        <f t="shared" si="15"/>
        <v/>
      </c>
      <c r="O44" s="46" t="str">
        <f t="shared" si="16"/>
        <v/>
      </c>
    </row>
    <row r="45" spans="1:18">
      <c r="A45" s="9">
        <v>36</v>
      </c>
      <c r="B45" s="5"/>
      <c r="C45" s="47"/>
      <c r="D45" s="57"/>
      <c r="E45" s="60"/>
      <c r="F45" s="59"/>
      <c r="G45" s="22" t="str">
        <f t="shared" ref="G45:G59" si="18">IF(D45="","",G44+M45)</f>
        <v/>
      </c>
      <c r="H45" s="22" t="str">
        <f t="shared" ref="H45:H59" si="19">IF(E45="","",H44+N45)</f>
        <v/>
      </c>
      <c r="I45" s="22" t="str">
        <f t="shared" ref="I45:I59" si="20">IF(F45="","",I44+O45)</f>
        <v/>
      </c>
      <c r="J45" s="44" t="str">
        <f>IF(G44="","",G44*0.03)</f>
        <v/>
      </c>
      <c r="K45" s="45" t="str">
        <f t="shared" si="12"/>
        <v/>
      </c>
      <c r="L45" s="46" t="str">
        <f t="shared" si="13"/>
        <v/>
      </c>
      <c r="M45" s="44" t="str">
        <f>IF(D45="","",J45*D45)</f>
        <v/>
      </c>
      <c r="N45" s="45" t="str">
        <f t="shared" si="15"/>
        <v/>
      </c>
      <c r="O45" s="46" t="str">
        <f t="shared" si="16"/>
        <v/>
      </c>
    </row>
    <row r="46" spans="1:18">
      <c r="A46" s="9">
        <v>37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>
      <c r="A47" s="9">
        <v>38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>
      <c r="A48" s="9">
        <v>39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>
      <c r="A49" s="9">
        <v>40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>
      <c r="A50" s="9">
        <v>41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>
      <c r="A51" s="9">
        <v>42</v>
      </c>
      <c r="B51" s="5"/>
      <c r="C51" s="47"/>
      <c r="D51" s="57"/>
      <c r="E51" s="58"/>
      <c r="F51" s="5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>
      <c r="A52" s="9">
        <v>43</v>
      </c>
      <c r="B52" s="5"/>
      <c r="C52" s="47"/>
      <c r="D52" s="57"/>
      <c r="E52" s="58"/>
      <c r="F52" s="80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>
      <c r="A53" s="9">
        <v>44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>
      <c r="A54" s="9">
        <v>45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>
      <c r="A55" s="9">
        <v>46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>
      <c r="A56" s="9">
        <v>47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>
      <c r="A57" s="9">
        <v>48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>
      <c r="A58" s="9">
        <v>49</v>
      </c>
      <c r="B58" s="5"/>
      <c r="C58" s="47"/>
      <c r="D58" s="57"/>
      <c r="E58" s="58"/>
      <c r="F58" s="59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600000000000001" thickBot="1">
      <c r="A59" s="9">
        <v>50</v>
      </c>
      <c r="B59" s="6"/>
      <c r="C59" s="51"/>
      <c r="D59" s="61"/>
      <c r="E59" s="62"/>
      <c r="F59" s="63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4" t="str">
        <f t="shared" si="11"/>
        <v/>
      </c>
      <c r="K59" s="45" t="str">
        <f t="shared" si="12"/>
        <v/>
      </c>
      <c r="L59" s="46" t="str">
        <f t="shared" si="13"/>
        <v/>
      </c>
      <c r="M59" s="44" t="str">
        <f t="shared" si="14"/>
        <v/>
      </c>
      <c r="N59" s="45" t="str">
        <f t="shared" si="15"/>
        <v/>
      </c>
      <c r="O59" s="46" t="str">
        <f t="shared" si="16"/>
        <v/>
      </c>
    </row>
    <row r="60" spans="1:15" ht="18.600000000000001" thickBot="1">
      <c r="A60" s="9"/>
      <c r="B60" s="92" t="s">
        <v>5</v>
      </c>
      <c r="C60" s="93"/>
      <c r="D60" s="7">
        <f>COUNTIF(D10:D59,1.27)</f>
        <v>24</v>
      </c>
      <c r="E60" s="7">
        <f>COUNTIF(E10:E59,1.5)</f>
        <v>23</v>
      </c>
      <c r="F60" s="8">
        <f>COUNTIF(F10:F59,2)</f>
        <v>18</v>
      </c>
      <c r="G60" s="70">
        <f>M60+G9</f>
        <v>203980.62050415546</v>
      </c>
      <c r="H60" s="71">
        <f>N60+H9</f>
        <v>196862.8450493578</v>
      </c>
      <c r="I60" s="72">
        <f>O60+I9</f>
        <v>175328.8252898287</v>
      </c>
      <c r="J60" s="67" t="s">
        <v>32</v>
      </c>
      <c r="K60" s="68">
        <f>B59-B10</f>
        <v>-43832</v>
      </c>
      <c r="L60" s="69" t="s">
        <v>33</v>
      </c>
      <c r="M60" s="81">
        <f>SUM(M10:M59)</f>
        <v>103980.62050415548</v>
      </c>
      <c r="N60" s="82">
        <f>SUM(N10:N59)</f>
        <v>96862.845049357784</v>
      </c>
      <c r="O60" s="83">
        <f>SUM(O10:O59)</f>
        <v>75328.825289828717</v>
      </c>
    </row>
    <row r="61" spans="1:15" ht="18.600000000000001" thickBot="1">
      <c r="A61" s="9"/>
      <c r="B61" s="86" t="s">
        <v>6</v>
      </c>
      <c r="C61" s="87"/>
      <c r="D61" s="7">
        <f>COUNTIF(D10:D59,-1)</f>
        <v>8</v>
      </c>
      <c r="E61" s="7">
        <f>COUNTIF(E10:E59,-1)</f>
        <v>11</v>
      </c>
      <c r="F61" s="8">
        <f>COUNTIF(F10:F59,-1)</f>
        <v>16</v>
      </c>
      <c r="G61" s="84" t="s">
        <v>31</v>
      </c>
      <c r="H61" s="85"/>
      <c r="I61" s="91"/>
      <c r="J61" s="84" t="s">
        <v>34</v>
      </c>
      <c r="K61" s="85"/>
      <c r="L61" s="91"/>
      <c r="M61" s="9"/>
      <c r="N61" s="3"/>
      <c r="O61" s="4"/>
    </row>
    <row r="62" spans="1:15" ht="18.600000000000001" thickBot="1">
      <c r="A62" s="9"/>
      <c r="B62" s="86" t="s">
        <v>36</v>
      </c>
      <c r="C62" s="87"/>
      <c r="D62" s="7">
        <f>COUNTIF(D10:D59,0)</f>
        <v>0</v>
      </c>
      <c r="E62" s="7">
        <f>COUNTIF(E10:E59,0)</f>
        <v>0</v>
      </c>
      <c r="F62" s="7">
        <f>COUNTIF(F10:F59,0)</f>
        <v>0</v>
      </c>
      <c r="G62" s="76">
        <f>G60/G9</f>
        <v>2.0398062050415549</v>
      </c>
      <c r="H62" s="77">
        <f t="shared" ref="H62" si="21">H60/H9</f>
        <v>1.968628450493578</v>
      </c>
      <c r="I62" s="78">
        <f>I60/I9</f>
        <v>1.7532882528982869</v>
      </c>
      <c r="J62" s="65">
        <f>(G62-100%)*30/K60</f>
        <v>-7.1167608485231447E-4</v>
      </c>
      <c r="K62" s="65">
        <f>(H62-100%)*30/K60</f>
        <v>-6.6295978998921659E-4</v>
      </c>
      <c r="L62" s="66">
        <f>(I62-100%)*30/K60</f>
        <v>-5.1557418294735831E-4</v>
      </c>
      <c r="M62" s="10"/>
      <c r="N62" s="2"/>
      <c r="O62" s="11"/>
    </row>
    <row r="63" spans="1:15" ht="18.600000000000001" thickBot="1">
      <c r="A63" s="3"/>
      <c r="B63" s="84" t="s">
        <v>4</v>
      </c>
      <c r="C63" s="85"/>
      <c r="D63" s="79">
        <f t="shared" ref="D63:E63" si="22">D60/(D60+D61+D62)</f>
        <v>0.75</v>
      </c>
      <c r="E63" s="74">
        <f t="shared" si="22"/>
        <v>0.67647058823529416</v>
      </c>
      <c r="F63" s="75">
        <f>F60/(F60+F61+F62)</f>
        <v>0.52941176470588236</v>
      </c>
    </row>
    <row r="65" spans="4:6">
      <c r="D65" s="73"/>
      <c r="E65" s="73"/>
      <c r="F65" s="73"/>
    </row>
  </sheetData>
  <mergeCells count="11">
    <mergeCell ref="B63:C63"/>
    <mergeCell ref="B62:C62"/>
    <mergeCell ref="J9:L9"/>
    <mergeCell ref="J7:L7"/>
    <mergeCell ref="M7:O7"/>
    <mergeCell ref="G7:I7"/>
    <mergeCell ref="M9:O9"/>
    <mergeCell ref="B60:C60"/>
    <mergeCell ref="B61:C61"/>
    <mergeCell ref="G61:I61"/>
    <mergeCell ref="J61:L6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0" zoomScaleNormal="80" workbookViewId="0">
      <selection activeCell="AA5" sqref="AA5"/>
    </sheetView>
  </sheetViews>
  <sheetFormatPr defaultColWidth="8.09765625" defaultRowHeight="14.4"/>
  <cols>
    <col min="1" max="1" width="6.59765625" style="53" customWidth="1"/>
    <col min="2" max="2" width="7.1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zoomScale="145" zoomScaleSheetLayoutView="100" workbookViewId="0">
      <selection activeCell="B35" sqref="B35"/>
    </sheetView>
  </sheetViews>
  <sheetFormatPr defaultColWidth="8.09765625" defaultRowHeight="13.2"/>
  <cols>
    <col min="1" max="16384" width="8.09765625" style="52"/>
  </cols>
  <sheetData>
    <row r="1" spans="1:10">
      <c r="A1" s="52" t="s">
        <v>27</v>
      </c>
    </row>
    <row r="2" spans="1:10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>
      <c r="A11" s="52" t="s">
        <v>28</v>
      </c>
    </row>
    <row r="12" spans="1:10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>
      <c r="A21" s="52" t="s">
        <v>29</v>
      </c>
    </row>
    <row r="22" spans="1:10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zoomScale="80" zoomScaleNormal="80" workbookViewId="0">
      <selection activeCell="F4" sqref="F4"/>
    </sheetView>
  </sheetViews>
  <sheetFormatPr defaultRowHeight="18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>
      <c r="A1" s="30" t="s">
        <v>14</v>
      </c>
      <c r="B1" s="31"/>
      <c r="C1" s="32"/>
      <c r="D1" s="33"/>
      <c r="E1" s="32"/>
      <c r="F1" s="33"/>
      <c r="G1" s="32"/>
      <c r="H1" s="33"/>
    </row>
    <row r="2" spans="1:8">
      <c r="A2" s="34"/>
      <c r="B2" s="32"/>
      <c r="C2" s="32"/>
      <c r="D2" s="33"/>
      <c r="E2" s="32"/>
      <c r="F2" s="33"/>
      <c r="G2" s="32"/>
      <c r="H2" s="33"/>
    </row>
    <row r="3" spans="1:8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>
      <c r="A5" s="37" t="s">
        <v>21</v>
      </c>
      <c r="B5" s="37"/>
      <c r="C5" s="37"/>
      <c r="D5" s="38"/>
      <c r="E5" s="37"/>
      <c r="F5" s="39"/>
      <c r="G5" s="37"/>
      <c r="H5" s="39"/>
    </row>
    <row r="6" spans="1:8">
      <c r="A6" s="37" t="s">
        <v>21</v>
      </c>
      <c r="B6" s="37"/>
      <c r="C6" s="37"/>
      <c r="D6" s="39"/>
      <c r="E6" s="37"/>
      <c r="F6" s="39"/>
      <c r="G6" s="37"/>
      <c r="H6" s="39"/>
    </row>
    <row r="7" spans="1:8">
      <c r="A7" s="37" t="s">
        <v>21</v>
      </c>
      <c r="B7" s="37"/>
      <c r="C7" s="37"/>
      <c r="D7" s="39"/>
      <c r="E7" s="37"/>
      <c r="F7" s="39"/>
      <c r="G7" s="37"/>
      <c r="H7" s="39"/>
    </row>
    <row r="8" spans="1:8">
      <c r="A8" s="37" t="s">
        <v>21</v>
      </c>
      <c r="B8" s="37"/>
      <c r="C8" s="37"/>
      <c r="D8" s="39"/>
      <c r="E8" s="37"/>
      <c r="F8" s="39"/>
      <c r="G8" s="37"/>
      <c r="H8" s="39"/>
    </row>
    <row r="9" spans="1:8">
      <c r="A9" s="37" t="s">
        <v>21</v>
      </c>
      <c r="B9" s="37"/>
      <c r="C9" s="37"/>
      <c r="D9" s="39"/>
      <c r="E9" s="37"/>
      <c r="F9" s="39"/>
      <c r="G9" s="37"/>
      <c r="H9" s="39"/>
    </row>
    <row r="10" spans="1:8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高平善男</cp:lastModifiedBy>
  <dcterms:created xsi:type="dcterms:W3CDTF">2020-09-18T03:10:57Z</dcterms:created>
  <dcterms:modified xsi:type="dcterms:W3CDTF">2021-06-02T13:17:33Z</dcterms:modified>
</cp:coreProperties>
</file>