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33B612E-4DCB-4E74-A955-410753F26837}" xr6:coauthVersionLast="36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F59" i="1" l="1"/>
  <c r="D59" i="1"/>
  <c r="D61" i="1" l="1"/>
  <c r="E61" i="1"/>
  <c r="F61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<sst xmlns="http://schemas.openxmlformats.org/spreadsheetml/2006/main" count="77" uniqueCount="58">
  <si>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</si>
  <si>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</si>
  <si>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</si>
  <si>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</si>
  <si>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</si>
  <si>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</si>
  <si>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</si>
  <si>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</si>
  <si>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</si>
  <si>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</si>
  <si>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</si>
  <si>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</si>
  <si>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</si>
  <si>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</si>
  <si>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</si>
  <si>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</si>
  <si>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</si>
  <si>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</si>
  <si>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</si>
  <si>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</si>
  <si>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</si>
  <si>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</si>
  <si>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</si>
  <si>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</si>
  <si>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</si>
  <si>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</si>
  <si>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</si>
  <si>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</si>
  <si>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</si>
  <si>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</si>
  <si>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</si>
  <si>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</si>
  <si>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</si>
  <si>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</si>
  <si>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</si>
  <si>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</si>
  <si>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1H足</t>
    <rPh sb="2" eb="3">
      <t>アシ</t>
    </rPh>
    <phoneticPr fontId="1"/>
  </si>
  <si>
    <t>GBPUSD</t>
    <phoneticPr fontId="1"/>
  </si>
  <si>
    <t>ゴールデンクロス直後</t>
    <rPh sb="8" eb="10">
      <t>チョクゴ</t>
    </rPh>
    <phoneticPr fontId="1"/>
  </si>
  <si>
    <t>下髭の長い陽線</t>
    <rPh sb="0" eb="1">
      <t>シタ</t>
    </rPh>
    <rPh sb="1" eb="2">
      <t>ヒゲ</t>
    </rPh>
    <rPh sb="3" eb="4">
      <t>ナガ</t>
    </rPh>
    <rPh sb="5" eb="7">
      <t>ヨウセン</t>
    </rPh>
    <phoneticPr fontId="1"/>
  </si>
  <si>
    <t>ほぼレンジ状態のように感じるのでエントリーするべきではない？</t>
    <rPh sb="5" eb="7">
      <t>ジョウタイ</t>
    </rPh>
    <rPh sb="11" eb="12">
      <t>カン</t>
    </rPh>
    <phoneticPr fontId="1"/>
  </si>
  <si>
    <t>2021/3/25サポートラインで反発、1時間足では毎回サポレジラインでストップしないのでしょうか？</t>
    <rPh sb="17" eb="19">
      <t>ハンパツ</t>
    </rPh>
    <rPh sb="21" eb="23">
      <t>ジカン</t>
    </rPh>
    <rPh sb="23" eb="24">
      <t>アシ</t>
    </rPh>
    <rPh sb="26" eb="28">
      <t>マイカイ</t>
    </rPh>
    <phoneticPr fontId="1"/>
  </si>
  <si>
    <t>ゴールデンクロス後6時間</t>
    <rPh sb="8" eb="9">
      <t>ゴ</t>
    </rPh>
    <rPh sb="10" eb="12">
      <t>ジカン</t>
    </rPh>
    <phoneticPr fontId="1"/>
  </si>
  <si>
    <t>上髭の長い陽線</t>
    <rPh sb="0" eb="1">
      <t>ウエ</t>
    </rPh>
    <rPh sb="1" eb="2">
      <t>ヒゲ</t>
    </rPh>
    <rPh sb="3" eb="4">
      <t>ナガ</t>
    </rPh>
    <rPh sb="5" eb="7">
      <t>ヨウセン</t>
    </rPh>
    <phoneticPr fontId="1"/>
  </si>
  <si>
    <t>下髭の長い陰線</t>
    <rPh sb="0" eb="1">
      <t>シタ</t>
    </rPh>
    <rPh sb="1" eb="2">
      <t>ヒゲ</t>
    </rPh>
    <rPh sb="3" eb="4">
      <t>ナガ</t>
    </rPh>
    <rPh sb="5" eb="7">
      <t>インセン</t>
    </rPh>
    <phoneticPr fontId="1"/>
  </si>
  <si>
    <t>ゴールデンクロス後7時間</t>
    <rPh sb="8" eb="9">
      <t>ゴ</t>
    </rPh>
    <rPh sb="10" eb="12">
      <t>ジカン</t>
    </rPh>
    <phoneticPr fontId="1"/>
  </si>
  <si>
    <t>間違えました、エントリーできないPBでした。</t>
    <rPh sb="0" eb="2">
      <t>マチガ</t>
    </rPh>
    <phoneticPr fontId="1"/>
  </si>
  <si>
    <t>これは髭が短いでしょうか？PBにはならないでしょうか？</t>
    <rPh sb="3" eb="4">
      <t>ヒゲ</t>
    </rPh>
    <rPh sb="5" eb="6">
      <t>ミジカ</t>
    </rPh>
    <phoneticPr fontId="1"/>
  </si>
  <si>
    <t>ゴールデンクロス後4時間</t>
    <rPh sb="8" eb="9">
      <t>ゴ</t>
    </rPh>
    <rPh sb="10" eb="12">
      <t>ジカン</t>
    </rPh>
    <phoneticPr fontId="1"/>
  </si>
  <si>
    <t>デットクロス後2時間</t>
    <rPh sb="6" eb="7">
      <t>ゴ</t>
    </rPh>
    <rPh sb="8" eb="10">
      <t>ジカン</t>
    </rPh>
    <phoneticPr fontId="1"/>
  </si>
  <si>
    <t>上髭の長い陰線</t>
    <rPh sb="0" eb="1">
      <t>ウエ</t>
    </rPh>
    <rPh sb="1" eb="2">
      <t>ヒゲ</t>
    </rPh>
    <rPh sb="3" eb="4">
      <t>ナガ</t>
    </rPh>
    <rPh sb="5" eb="7">
      <t>インセン</t>
    </rPh>
    <phoneticPr fontId="1"/>
  </si>
  <si>
    <t>下髭の長い十字線</t>
    <rPh sb="0" eb="1">
      <t>シタ</t>
    </rPh>
    <rPh sb="1" eb="2">
      <t>ヒゲ</t>
    </rPh>
    <rPh sb="3" eb="4">
      <t>ナガ</t>
    </rPh>
    <rPh sb="5" eb="7">
      <t>ジュウジ</t>
    </rPh>
    <rPh sb="7" eb="8">
      <t>セン</t>
    </rPh>
    <phoneticPr fontId="1"/>
  </si>
  <si>
    <t>下髭の長い陽線</t>
    <rPh sb="0" eb="1">
      <t>シタ</t>
    </rPh>
    <rPh sb="1" eb="2">
      <t>ヒゲ</t>
    </rPh>
    <rPh sb="3" eb="4">
      <t>ナガ</t>
    </rPh>
    <rPh sb="5" eb="7">
      <t>ヨウセン</t>
    </rPh>
    <phoneticPr fontId="1"/>
  </si>
  <si>
    <t>上昇トレンドほぼ中盤付近</t>
    <rPh sb="0" eb="2">
      <t>ジョウショウ</t>
    </rPh>
    <rPh sb="8" eb="10">
      <t>チュウバン</t>
    </rPh>
    <rPh sb="10" eb="12">
      <t>フキン</t>
    </rPh>
    <phoneticPr fontId="1"/>
  </si>
  <si>
    <t>デットクロス後5時間</t>
    <rPh sb="6" eb="7">
      <t>ゴ</t>
    </rPh>
    <rPh sb="8" eb="10">
      <t>ジカン</t>
    </rPh>
    <phoneticPr fontId="1"/>
  </si>
  <si>
    <t>PBの出現が上昇トレンドの終盤のため利益が取れないPBにりました。</t>
    <rPh sb="3" eb="5">
      <t>シュツゲン</t>
    </rPh>
    <rPh sb="6" eb="8">
      <t>ジョウショウ</t>
    </rPh>
    <rPh sb="13" eb="15">
      <t>シュウバン</t>
    </rPh>
    <rPh sb="18" eb="20">
      <t>リエキ</t>
    </rPh>
    <rPh sb="21" eb="22">
      <t>ト</t>
    </rPh>
    <phoneticPr fontId="1"/>
  </si>
  <si>
    <t>すみません、今更ですが教えて頂きたいでのですが、検証作業は、過去チャートから自分だったらエントリーするだろうと思うPBを抜き出してチェックするのでしょうか？　それともPBと思われるローソク足を抜き出してこのPBはエントリーすれば、これだから勝てている 又はこれだから負けている・・・と言うのをチェックするのでしょうか？すみません宜しくお願いします。</t>
    <rPh sb="6" eb="8">
      <t>イマサラ</t>
    </rPh>
    <rPh sb="11" eb="12">
      <t>オシ</t>
    </rPh>
    <rPh sb="14" eb="15">
      <t>イタダ</t>
    </rPh>
    <rPh sb="24" eb="26">
      <t>ケンショウ</t>
    </rPh>
    <rPh sb="26" eb="28">
      <t>サギョウ</t>
    </rPh>
    <rPh sb="30" eb="32">
      <t>カコ</t>
    </rPh>
    <rPh sb="38" eb="40">
      <t>ジブン</t>
    </rPh>
    <rPh sb="55" eb="56">
      <t>オモ</t>
    </rPh>
    <rPh sb="60" eb="61">
      <t>ヌ</t>
    </rPh>
    <rPh sb="62" eb="63">
      <t>ダ</t>
    </rPh>
    <rPh sb="86" eb="87">
      <t>オモ</t>
    </rPh>
    <rPh sb="94" eb="95">
      <t>アシ</t>
    </rPh>
    <rPh sb="96" eb="97">
      <t>ヌ</t>
    </rPh>
    <rPh sb="98" eb="99">
      <t>ダ</t>
    </rPh>
    <rPh sb="120" eb="121">
      <t>カ</t>
    </rPh>
    <rPh sb="126" eb="127">
      <t>マタ</t>
    </rPh>
    <rPh sb="133" eb="134">
      <t>マ</t>
    </rPh>
    <rPh sb="142" eb="143">
      <t>イ</t>
    </rPh>
    <rPh sb="164" eb="165">
      <t>ヨロ</t>
    </rPh>
    <rPh sb="168" eb="169">
      <t>ネガ</t>
    </rPh>
    <phoneticPr fontId="1"/>
  </si>
  <si>
    <t>髭との割合で実体が少し長いのですがPBと言えるでしょうか？</t>
    <rPh sb="0" eb="1">
      <t>ヒゲ</t>
    </rPh>
    <rPh sb="3" eb="5">
      <t>ワリアイ</t>
    </rPh>
    <rPh sb="6" eb="8">
      <t>ジッタイ</t>
    </rPh>
    <rPh sb="9" eb="10">
      <t>スコ</t>
    </rPh>
    <rPh sb="11" eb="12">
      <t>ナガ</t>
    </rPh>
    <rPh sb="20" eb="2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</si>
</sst>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56" fontId="10" fillId="0" borderId="0" xfId="2" applyNumberFormat="1">
      <alignment vertical="center"/>
    </xf>
    <xf numFmtId="0" fontId="12" fillId="4" borderId="9" xfId="0" applyNumberFormat="1" applyFont="1" applyFill="1" applyBorder="1">
      <alignment vertical="center"/>
    </xf>
    <xf numFmtId="0" fontId="14" fillId="0" borderId="8" xfId="0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3" borderId="9" xfId="0" applyNumberFormat="1" applyFont="1" applyFill="1" applyBorder="1">
      <alignment vertical="center"/>
    </xf>
    <xf numFmtId="0" fontId="12" fillId="0" borderId="9" xfId="0" applyNumberFormat="1" applyFont="1" applyFill="1" applyBorder="1">
      <alignment vertical="center"/>
    </xf>
    <xf numFmtId="0" fontId="14" fillId="0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12</xdr:col>
      <xdr:colOff>12456</xdr:colOff>
      <xdr:row>32</xdr:row>
      <xdr:rowOff>37972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A2CB926-8E59-4082-94F9-E248B74F7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7251456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21</xdr:col>
      <xdr:colOff>205286</xdr:colOff>
      <xdr:row>65</xdr:row>
      <xdr:rowOff>66559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3D3AB91-B1E3-42F0-9ED8-049E1DF84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2188"/>
          <a:ext cx="13016411" cy="5602965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55</xdr:row>
      <xdr:rowOff>11907</xdr:rowOff>
    </xdr:from>
    <xdr:to>
      <xdr:col>17</xdr:col>
      <xdr:colOff>392589</xdr:colOff>
      <xdr:row>84</xdr:row>
      <xdr:rowOff>16383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AD0867F-5044-42DC-A268-372D28EB9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9750" y="9834563"/>
          <a:ext cx="5107464" cy="51836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12</xdr:col>
      <xdr:colOff>574658</xdr:colOff>
      <xdr:row>117</xdr:row>
      <xdr:rowOff>111748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5452989-1C96-47E4-A99B-CB57175B7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537656"/>
          <a:ext cx="7813658" cy="54695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11</xdr:col>
      <xdr:colOff>526764</xdr:colOff>
      <xdr:row>149</xdr:row>
      <xdr:rowOff>130805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54FD9FC5-B5F6-4D72-93C7-A19925505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1252656"/>
          <a:ext cx="7146639" cy="5488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11</xdr:col>
      <xdr:colOff>507706</xdr:colOff>
      <xdr:row>181</xdr:row>
      <xdr:rowOff>159392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FB834EC7-1F69-4DE9-9D30-BCC3F4A06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6967656"/>
          <a:ext cx="7127581" cy="5517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11</xdr:col>
      <xdr:colOff>545821</xdr:colOff>
      <xdr:row>214</xdr:row>
      <xdr:rowOff>18913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D649D1B8-79AB-4A8D-BE2B-BF6DAB879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2682656"/>
          <a:ext cx="7165696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11</xdr:col>
      <xdr:colOff>555350</xdr:colOff>
      <xdr:row>245</xdr:row>
      <xdr:rowOff>159392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9AB7E7AC-ECE7-4B7B-B120-DDC437A3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8397656"/>
          <a:ext cx="7175225" cy="55172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11</xdr:col>
      <xdr:colOff>583937</xdr:colOff>
      <xdr:row>277</xdr:row>
      <xdr:rowOff>140334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82BDA82E-6774-4087-B43F-0600099BD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4112656"/>
          <a:ext cx="7203812" cy="5498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11</xdr:col>
      <xdr:colOff>602994</xdr:colOff>
      <xdr:row>309</xdr:row>
      <xdr:rowOff>130805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D93138F4-5430-4BAD-B6C6-6177E97CD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9827656"/>
          <a:ext cx="7222869" cy="5488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11</xdr:col>
      <xdr:colOff>517235</xdr:colOff>
      <xdr:row>342</xdr:row>
      <xdr:rowOff>37971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E343231B-AAB3-47AE-9A7D-3C54CD66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5542656"/>
          <a:ext cx="7137110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12</xdr:col>
      <xdr:colOff>317379</xdr:colOff>
      <xdr:row>374</xdr:row>
      <xdr:rowOff>54575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714E569-1429-4467-8B63-28E6CBDF6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1436250"/>
          <a:ext cx="7556379" cy="5412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11</xdr:col>
      <xdr:colOff>545821</xdr:colOff>
      <xdr:row>405</xdr:row>
      <xdr:rowOff>168921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6658A541-376F-4CFF-8DD3-998D03003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66972656"/>
          <a:ext cx="7165696" cy="5526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11</xdr:col>
      <xdr:colOff>536293</xdr:colOff>
      <xdr:row>438</xdr:row>
      <xdr:rowOff>9385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F5CEADBF-13AB-4E6D-8042-EAEB24374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72687656"/>
          <a:ext cx="7156168" cy="5545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11</xdr:col>
      <xdr:colOff>545821</xdr:colOff>
      <xdr:row>469</xdr:row>
      <xdr:rowOff>159392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9A95DF5B-8B3B-4E8B-AE0F-EF35E1B0C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78402656"/>
          <a:ext cx="7165696" cy="551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2" sqref="Q1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37</v>
      </c>
    </row>
    <row r="2" spans="1:18" x14ac:dyDescent="0.4">
      <c r="A2" s="1" t="s">
        <v>8</v>
      </c>
      <c r="C2" t="s">
        <v>36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91" t="s">
        <v>3</v>
      </c>
      <c r="H6" s="92"/>
      <c r="I6" s="98"/>
      <c r="J6" s="91" t="s">
        <v>23</v>
      </c>
      <c r="K6" s="92"/>
      <c r="L6" s="98"/>
      <c r="M6" s="91" t="s">
        <v>24</v>
      </c>
      <c r="N6" s="92"/>
      <c r="O6" s="98"/>
    </row>
    <row r="7" spans="1:18" ht="19.5" thickBot="1" x14ac:dyDescent="0.4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5" t="s">
        <v>23</v>
      </c>
      <c r="K8" s="96"/>
      <c r="L8" s="97"/>
      <c r="M8" s="95"/>
      <c r="N8" s="96"/>
      <c r="O8" s="97"/>
    </row>
    <row r="9" spans="1:18" x14ac:dyDescent="0.4">
      <c r="A9" s="9">
        <v>1</v>
      </c>
      <c r="B9" s="23">
        <v>44291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>
        <v>44294</v>
      </c>
      <c r="C10" s="47">
        <v>2</v>
      </c>
      <c r="D10" s="57">
        <v>1.27</v>
      </c>
      <c r="E10" s="58">
        <v>1.5</v>
      </c>
      <c r="F10" s="85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">
      <c r="A11" s="9">
        <v>3</v>
      </c>
      <c r="B11" s="5">
        <v>44300</v>
      </c>
      <c r="C11" s="47">
        <v>1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">
      <c r="A12" s="9">
        <v>4</v>
      </c>
      <c r="B12" s="5">
        <v>44323</v>
      </c>
      <c r="C12" s="47">
        <v>1</v>
      </c>
      <c r="D12" s="57">
        <v>1.27</v>
      </c>
      <c r="E12" s="58">
        <v>1.5</v>
      </c>
      <c r="F12" s="85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/>
      <c r="Q12" s="40"/>
      <c r="R12" s="40"/>
    </row>
    <row r="13" spans="1:18" x14ac:dyDescent="0.4">
      <c r="A13" s="9">
        <v>5</v>
      </c>
      <c r="B13" s="5">
        <v>44329</v>
      </c>
      <c r="C13" s="47">
        <v>1</v>
      </c>
      <c r="D13" s="86">
        <v>-1</v>
      </c>
      <c r="E13" s="87">
        <v>-1</v>
      </c>
      <c r="F13" s="88">
        <v>-1</v>
      </c>
      <c r="G13" s="22">
        <f t="shared" si="2"/>
        <v>112649.30027595242</v>
      </c>
      <c r="H13" s="22">
        <f t="shared" si="3"/>
        <v>115674.30426062499</v>
      </c>
      <c r="I13" s="22">
        <f t="shared" si="4"/>
        <v>122460.26512000001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-3483.998977606776</v>
      </c>
      <c r="N13" s="45">
        <f t="shared" ref="N13:N58" si="15">IF(E13="","",K13*E13)</f>
        <v>-3577.5558018749998</v>
      </c>
      <c r="O13" s="46">
        <f t="shared" ref="O13:O58" si="16">IF(F13="","",L13*F13)</f>
        <v>-3787.4308800000003</v>
      </c>
      <c r="P13" s="40"/>
      <c r="Q13" s="40"/>
      <c r="R13" s="40"/>
    </row>
    <row r="14" spans="1:18" x14ac:dyDescent="0.4">
      <c r="A14" s="9">
        <v>6</v>
      </c>
      <c r="B14" s="5">
        <v>44348</v>
      </c>
      <c r="C14" s="47">
        <v>1</v>
      </c>
      <c r="D14" s="57">
        <v>1.27</v>
      </c>
      <c r="E14" s="58">
        <v>1.5</v>
      </c>
      <c r="F14" s="80">
        <v>2</v>
      </c>
      <c r="G14" s="22">
        <f t="shared" si="2"/>
        <v>116941.23861646622</v>
      </c>
      <c r="H14" s="22">
        <f t="shared" si="3"/>
        <v>120879.64795235312</v>
      </c>
      <c r="I14" s="22">
        <f t="shared" si="4"/>
        <v>129807.88102720001</v>
      </c>
      <c r="J14" s="44">
        <f t="shared" si="11"/>
        <v>3379.4790082785726</v>
      </c>
      <c r="K14" s="45">
        <f t="shared" si="12"/>
        <v>3470.2291278187499</v>
      </c>
      <c r="L14" s="46">
        <f t="shared" si="13"/>
        <v>3673.8079536</v>
      </c>
      <c r="M14" s="44">
        <f t="shared" si="14"/>
        <v>4291.9383405137869</v>
      </c>
      <c r="N14" s="45">
        <f t="shared" si="15"/>
        <v>5205.3436917281251</v>
      </c>
      <c r="O14" s="46">
        <f t="shared" si="16"/>
        <v>7347.6159072</v>
      </c>
      <c r="P14" s="40"/>
      <c r="Q14" s="40"/>
      <c r="R14" s="40"/>
    </row>
    <row r="15" spans="1:18" x14ac:dyDescent="0.4">
      <c r="A15" s="9">
        <v>7</v>
      </c>
      <c r="B15" s="5">
        <v>44348</v>
      </c>
      <c r="C15" s="47">
        <v>2</v>
      </c>
      <c r="D15" s="57">
        <v>1.27</v>
      </c>
      <c r="E15" s="58">
        <v>1.5</v>
      </c>
      <c r="F15" s="80">
        <v>2</v>
      </c>
      <c r="G15" s="22">
        <f t="shared" si="2"/>
        <v>121396.69980775358</v>
      </c>
      <c r="H15" s="22">
        <f t="shared" si="3"/>
        <v>126319.23211020901</v>
      </c>
      <c r="I15" s="22">
        <f t="shared" si="4"/>
        <v>137596.353888832</v>
      </c>
      <c r="J15" s="44">
        <f t="shared" si="11"/>
        <v>3508.2371584939865</v>
      </c>
      <c r="K15" s="45">
        <f t="shared" si="12"/>
        <v>3626.3894385705935</v>
      </c>
      <c r="L15" s="46">
        <f t="shared" si="13"/>
        <v>3894.2364308160004</v>
      </c>
      <c r="M15" s="44">
        <f t="shared" si="14"/>
        <v>4455.4611912873634</v>
      </c>
      <c r="N15" s="45">
        <f t="shared" si="15"/>
        <v>5439.5841578558902</v>
      </c>
      <c r="O15" s="46">
        <f t="shared" si="16"/>
        <v>7788.4728616320008</v>
      </c>
      <c r="P15" s="40"/>
      <c r="Q15" s="40"/>
      <c r="R15" s="40"/>
    </row>
    <row r="16" spans="1:18" x14ac:dyDescent="0.4">
      <c r="A16" s="9">
        <v>8</v>
      </c>
      <c r="B16" s="5">
        <v>44355</v>
      </c>
      <c r="C16" s="47">
        <v>2</v>
      </c>
      <c r="D16" s="57">
        <v>1.27</v>
      </c>
      <c r="E16" s="87">
        <v>-1</v>
      </c>
      <c r="F16" s="88">
        <v>-1</v>
      </c>
      <c r="G16" s="22">
        <f t="shared" si="2"/>
        <v>126021.91407042899</v>
      </c>
      <c r="H16" s="22">
        <f t="shared" si="3"/>
        <v>122529.65514690273</v>
      </c>
      <c r="I16" s="22">
        <f t="shared" si="4"/>
        <v>133468.46327216705</v>
      </c>
      <c r="J16" s="44">
        <f t="shared" si="11"/>
        <v>3641.9009942326074</v>
      </c>
      <c r="K16" s="45">
        <f t="shared" si="12"/>
        <v>3789.57696330627</v>
      </c>
      <c r="L16" s="46">
        <f t="shared" si="13"/>
        <v>4127.8906166649604</v>
      </c>
      <c r="M16" s="44">
        <f t="shared" si="14"/>
        <v>4625.2142626754112</v>
      </c>
      <c r="N16" s="45">
        <f t="shared" si="15"/>
        <v>-3789.57696330627</v>
      </c>
      <c r="O16" s="46">
        <f t="shared" si="16"/>
        <v>-4127.8906166649604</v>
      </c>
      <c r="P16" s="40"/>
      <c r="Q16" s="40"/>
      <c r="R16" s="40"/>
    </row>
    <row r="17" spans="1:18" x14ac:dyDescent="0.4">
      <c r="A17" s="9">
        <v>9</v>
      </c>
      <c r="B17" s="5">
        <v>44364</v>
      </c>
      <c r="C17" s="47">
        <v>2</v>
      </c>
      <c r="D17" s="57">
        <v>1.27</v>
      </c>
      <c r="E17" s="58">
        <v>1.5</v>
      </c>
      <c r="F17" s="85">
        <v>2</v>
      </c>
      <c r="G17" s="22">
        <f t="shared" si="2"/>
        <v>130823.34899651233</v>
      </c>
      <c r="H17" s="22">
        <f t="shared" si="3"/>
        <v>128043.48962851336</v>
      </c>
      <c r="I17" s="22">
        <f t="shared" si="4"/>
        <v>141476.57106849708</v>
      </c>
      <c r="J17" s="44">
        <f t="shared" si="11"/>
        <v>3780.6574221128694</v>
      </c>
      <c r="K17" s="45">
        <f t="shared" si="12"/>
        <v>3675.8896544070817</v>
      </c>
      <c r="L17" s="46">
        <f t="shared" si="13"/>
        <v>4004.0538981650116</v>
      </c>
      <c r="M17" s="44">
        <f t="shared" si="14"/>
        <v>4801.4349260833442</v>
      </c>
      <c r="N17" s="45">
        <f t="shared" si="15"/>
        <v>5513.8344816106228</v>
      </c>
      <c r="O17" s="46">
        <f t="shared" si="16"/>
        <v>8008.1077963300231</v>
      </c>
      <c r="P17" s="40"/>
      <c r="Q17" s="40"/>
      <c r="R17" s="40"/>
    </row>
    <row r="18" spans="1:18" x14ac:dyDescent="0.4">
      <c r="A18" s="9">
        <v>10</v>
      </c>
      <c r="B18" s="5">
        <v>44365</v>
      </c>
      <c r="C18" s="47">
        <v>2</v>
      </c>
      <c r="D18" s="57">
        <v>1.27</v>
      </c>
      <c r="E18" s="58">
        <v>1.5</v>
      </c>
      <c r="F18" s="85">
        <v>2</v>
      </c>
      <c r="G18" s="22">
        <f t="shared" si="2"/>
        <v>135807.71859327945</v>
      </c>
      <c r="H18" s="22">
        <f t="shared" si="3"/>
        <v>133805.44666179645</v>
      </c>
      <c r="I18" s="22">
        <f t="shared" si="4"/>
        <v>149965.16533260691</v>
      </c>
      <c r="J18" s="44">
        <f t="shared" si="11"/>
        <v>3924.7004698953697</v>
      </c>
      <c r="K18" s="45">
        <f t="shared" si="12"/>
        <v>3841.3046888554004</v>
      </c>
      <c r="L18" s="46">
        <f t="shared" si="13"/>
        <v>4244.2971320549123</v>
      </c>
      <c r="M18" s="44">
        <f t="shared" si="14"/>
        <v>4984.3695967671192</v>
      </c>
      <c r="N18" s="45">
        <f t="shared" si="15"/>
        <v>5761.9570332831008</v>
      </c>
      <c r="O18" s="46">
        <f t="shared" si="16"/>
        <v>8488.5942641098245</v>
      </c>
      <c r="P18" s="40"/>
      <c r="Q18" s="40"/>
      <c r="R18" s="40"/>
    </row>
    <row r="19" spans="1:18" x14ac:dyDescent="0.4">
      <c r="A19" s="9">
        <v>11</v>
      </c>
      <c r="B19" s="5">
        <v>44370</v>
      </c>
      <c r="C19" s="47">
        <v>2</v>
      </c>
      <c r="D19" s="86">
        <v>-1</v>
      </c>
      <c r="E19" s="87">
        <v>-1</v>
      </c>
      <c r="F19" s="90">
        <v>-1</v>
      </c>
      <c r="G19" s="22">
        <f t="shared" si="2"/>
        <v>131733.48703548106</v>
      </c>
      <c r="H19" s="22">
        <f t="shared" si="3"/>
        <v>129791.28326194256</v>
      </c>
      <c r="I19" s="22">
        <f t="shared" si="4"/>
        <v>145466.2103726287</v>
      </c>
      <c r="J19" s="44">
        <f t="shared" si="11"/>
        <v>4074.2315577983836</v>
      </c>
      <c r="K19" s="45">
        <f t="shared" si="12"/>
        <v>4014.1633998538932</v>
      </c>
      <c r="L19" s="46">
        <f t="shared" si="13"/>
        <v>4498.9549599782067</v>
      </c>
      <c r="M19" s="44">
        <f t="shared" si="14"/>
        <v>-4074.2315577983836</v>
      </c>
      <c r="N19" s="45">
        <f t="shared" si="15"/>
        <v>-4014.1633998538932</v>
      </c>
      <c r="O19" s="46">
        <f t="shared" si="16"/>
        <v>-4498.9549599782067</v>
      </c>
      <c r="P19" s="40"/>
      <c r="Q19" s="40"/>
      <c r="R19" s="40"/>
    </row>
    <row r="20" spans="1:18" x14ac:dyDescent="0.4">
      <c r="A20" s="9">
        <v>12</v>
      </c>
      <c r="B20" s="5">
        <v>44382</v>
      </c>
      <c r="C20" s="47">
        <v>1</v>
      </c>
      <c r="D20" s="57">
        <v>1.27</v>
      </c>
      <c r="E20" s="58">
        <v>1.5</v>
      </c>
      <c r="F20" s="89">
        <v>2</v>
      </c>
      <c r="G20" s="22">
        <f t="shared" si="2"/>
        <v>136752.53289153287</v>
      </c>
      <c r="H20" s="22">
        <f t="shared" si="3"/>
        <v>135631.89100872999</v>
      </c>
      <c r="I20" s="22">
        <f t="shared" si="4"/>
        <v>154194.18299498642</v>
      </c>
      <c r="J20" s="44">
        <f t="shared" si="11"/>
        <v>3952.0046110644316</v>
      </c>
      <c r="K20" s="45">
        <f t="shared" si="12"/>
        <v>3893.7384978582768</v>
      </c>
      <c r="L20" s="46">
        <f t="shared" si="13"/>
        <v>4363.9863111788609</v>
      </c>
      <c r="M20" s="44">
        <f t="shared" si="14"/>
        <v>5019.0458560518282</v>
      </c>
      <c r="N20" s="45">
        <f t="shared" si="15"/>
        <v>5840.6077467874147</v>
      </c>
      <c r="O20" s="46">
        <f t="shared" si="16"/>
        <v>8727.9726223577218</v>
      </c>
      <c r="P20" s="40"/>
      <c r="Q20" s="40"/>
      <c r="R20" s="40"/>
    </row>
    <row r="21" spans="1:18" x14ac:dyDescent="0.4">
      <c r="A21" s="9">
        <v>13</v>
      </c>
      <c r="B21" s="5">
        <v>44390</v>
      </c>
      <c r="C21" s="47">
        <v>2</v>
      </c>
      <c r="D21" s="57">
        <v>1.27</v>
      </c>
      <c r="E21" s="58">
        <v>1.5</v>
      </c>
      <c r="F21" s="89">
        <v>2</v>
      </c>
      <c r="G21" s="22">
        <f t="shared" si="2"/>
        <v>141962.80439470027</v>
      </c>
      <c r="H21" s="22">
        <f t="shared" si="3"/>
        <v>141735.32610412283</v>
      </c>
      <c r="I21" s="22">
        <f t="shared" si="4"/>
        <v>163445.83397468561</v>
      </c>
      <c r="J21" s="44">
        <f t="shared" si="11"/>
        <v>4102.5759867459856</v>
      </c>
      <c r="K21" s="45">
        <f t="shared" si="12"/>
        <v>4068.9567302618993</v>
      </c>
      <c r="L21" s="46">
        <f t="shared" si="13"/>
        <v>4625.8254898495925</v>
      </c>
      <c r="M21" s="44">
        <f t="shared" si="14"/>
        <v>5210.2715031674015</v>
      </c>
      <c r="N21" s="45">
        <f t="shared" si="15"/>
        <v>6103.4350953928488</v>
      </c>
      <c r="O21" s="46">
        <f t="shared" si="16"/>
        <v>9251.650979699185</v>
      </c>
      <c r="P21" s="40"/>
      <c r="Q21" s="40"/>
      <c r="R21" s="40"/>
    </row>
    <row r="22" spans="1:18" x14ac:dyDescent="0.4">
      <c r="A22" s="9">
        <v>14</v>
      </c>
      <c r="B22" s="5">
        <v>44393</v>
      </c>
      <c r="C22" s="47">
        <v>2</v>
      </c>
      <c r="D22" s="57">
        <v>1.27</v>
      </c>
      <c r="E22" s="58">
        <v>1.5</v>
      </c>
      <c r="F22" s="85">
        <v>2</v>
      </c>
      <c r="G22" s="22">
        <f t="shared" si="2"/>
        <v>147371.58724213834</v>
      </c>
      <c r="H22" s="22">
        <f t="shared" si="3"/>
        <v>148113.41577880835</v>
      </c>
      <c r="I22" s="22">
        <f t="shared" si="4"/>
        <v>173252.58401316675</v>
      </c>
      <c r="J22" s="44">
        <f t="shared" si="11"/>
        <v>4258.8841318410077</v>
      </c>
      <c r="K22" s="45">
        <f t="shared" si="12"/>
        <v>4252.0597831236846</v>
      </c>
      <c r="L22" s="46">
        <f t="shared" si="13"/>
        <v>4903.3750192405678</v>
      </c>
      <c r="M22" s="44">
        <f t="shared" si="14"/>
        <v>5408.7828474380794</v>
      </c>
      <c r="N22" s="45">
        <f t="shared" si="15"/>
        <v>6378.0896746855269</v>
      </c>
      <c r="O22" s="46">
        <f t="shared" si="16"/>
        <v>9806.7500384811356</v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>
        <f t="shared" si="11"/>
        <v>4421.1476172641496</v>
      </c>
      <c r="K23" s="45">
        <f t="shared" si="12"/>
        <v>4443.40247336425</v>
      </c>
      <c r="L23" s="46">
        <f t="shared" si="13"/>
        <v>5197.5775203950025</v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9" t="s">
        <v>5</v>
      </c>
      <c r="C59" s="100"/>
      <c r="D59" s="7">
        <f>COUNTIF(D9:D58,1.27)</f>
        <v>12</v>
      </c>
      <c r="E59" s="7">
        <f>COUNTIF(E9:E58,1.5)</f>
        <v>11</v>
      </c>
      <c r="F59" s="8">
        <f>COUNTIF(F9:F58,2)</f>
        <v>11</v>
      </c>
      <c r="G59" s="70">
        <f>M59+G8</f>
        <v>147371.5872421384</v>
      </c>
      <c r="H59" s="71">
        <f>N59+H8</f>
        <v>148113.41577880835</v>
      </c>
      <c r="I59" s="72">
        <f>O59+I8</f>
        <v>173252.58401316672</v>
      </c>
      <c r="J59" s="67" t="s">
        <v>31</v>
      </c>
      <c r="K59" s="68">
        <f>B22-B9</f>
        <v>102</v>
      </c>
      <c r="L59" s="69" t="s">
        <v>32</v>
      </c>
      <c r="M59" s="81">
        <f>SUM(M9:M58)</f>
        <v>47371.587242138383</v>
      </c>
      <c r="N59" s="82">
        <f>SUM(N9:N58)</f>
        <v>48113.415778808368</v>
      </c>
      <c r="O59" s="83">
        <f>SUM(O9:O58)</f>
        <v>73252.584013166721</v>
      </c>
    </row>
    <row r="60" spans="1:15" ht="19.5" thickBot="1" x14ac:dyDescent="0.45">
      <c r="A60" s="9"/>
      <c r="B60" s="93" t="s">
        <v>6</v>
      </c>
      <c r="C60" s="94"/>
      <c r="D60" s="7">
        <f>COUNTIF(D9:D58,-1)</f>
        <v>2</v>
      </c>
      <c r="E60" s="7">
        <f>COUNTIF(E9:E58,-1)</f>
        <v>3</v>
      </c>
      <c r="F60" s="8">
        <f>COUNTIF(F9:F58,-1)</f>
        <v>3</v>
      </c>
      <c r="G60" s="91" t="s">
        <v>30</v>
      </c>
      <c r="H60" s="92"/>
      <c r="I60" s="98"/>
      <c r="J60" s="91" t="s">
        <v>33</v>
      </c>
      <c r="K60" s="92"/>
      <c r="L60" s="98"/>
      <c r="M60" s="9"/>
      <c r="N60" s="3"/>
      <c r="O60" s="4"/>
    </row>
    <row r="61" spans="1:15" ht="19.5" thickBot="1" x14ac:dyDescent="0.45">
      <c r="A61" s="9"/>
      <c r="B61" s="93" t="s">
        <v>35</v>
      </c>
      <c r="C61" s="94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1.4737158724213839</v>
      </c>
      <c r="H61" s="77">
        <f t="shared" ref="H61" si="21">H59/H8</f>
        <v>1.4811341577880834</v>
      </c>
      <c r="I61" s="78">
        <f>I59/I8</f>
        <v>1.7325258401316672</v>
      </c>
      <c r="J61" s="65">
        <f>(G61-100%)*30/K59</f>
        <v>0.13932819777099528</v>
      </c>
      <c r="K61" s="65">
        <f>(H61-100%)*30/K59</f>
        <v>0.14151004640825982</v>
      </c>
      <c r="L61" s="66">
        <f>(I61-100%)*30/K59</f>
        <v>0.21544877650931388</v>
      </c>
      <c r="M61" s="10"/>
      <c r="N61" s="2"/>
      <c r="O61" s="11"/>
    </row>
    <row r="62" spans="1:15" ht="19.5" thickBot="1" x14ac:dyDescent="0.45">
      <c r="A62" s="3"/>
      <c r="B62" s="91" t="s">
        <v>4</v>
      </c>
      <c r="C62" s="92"/>
      <c r="D62" s="79">
        <f t="shared" ref="D62:E62" si="22">D59/(D59+D60+D61)</f>
        <v>0.8571428571428571</v>
      </c>
      <c r="E62" s="74">
        <f t="shared" si="22"/>
        <v>0.7857142857142857</v>
      </c>
      <c r="F62" s="75">
        <f>F59/(F59+F60+F61)</f>
        <v>0.7857142857142857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4:W446"/>
  <sheetViews>
    <sheetView tabSelected="1" topLeftCell="F1" zoomScaleNormal="100" workbookViewId="0">
      <selection activeCell="M3" sqref="M3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4" spans="13:13" x14ac:dyDescent="0.4">
      <c r="M4" s="52" t="s">
        <v>38</v>
      </c>
    </row>
    <row r="5" spans="13:13" x14ac:dyDescent="0.4">
      <c r="M5" s="52" t="s">
        <v>39</v>
      </c>
    </row>
    <row r="6" spans="13:13" x14ac:dyDescent="0.4">
      <c r="M6" s="52" t="s">
        <v>57</v>
      </c>
    </row>
    <row r="53" spans="23:23" x14ac:dyDescent="0.4">
      <c r="W53" s="84" t="s">
        <v>41</v>
      </c>
    </row>
    <row r="55" spans="23:23" x14ac:dyDescent="0.4">
      <c r="W55" s="52" t="s">
        <v>40</v>
      </c>
    </row>
    <row r="57" spans="23:23" x14ac:dyDescent="0.4">
      <c r="W57" s="52" t="s">
        <v>43</v>
      </c>
    </row>
    <row r="94" spans="14:14" x14ac:dyDescent="0.4">
      <c r="N94" s="52" t="s">
        <v>42</v>
      </c>
    </row>
    <row r="96" spans="14:14" x14ac:dyDescent="0.4">
      <c r="N96" s="52" t="s">
        <v>43</v>
      </c>
    </row>
    <row r="126" spans="14:14" x14ac:dyDescent="0.4">
      <c r="N126" s="52" t="s">
        <v>44</v>
      </c>
    </row>
    <row r="127" spans="14:14" x14ac:dyDescent="0.4">
      <c r="N127" s="52" t="s">
        <v>45</v>
      </c>
    </row>
    <row r="160" spans="13:13" x14ac:dyDescent="0.4">
      <c r="M160" s="52" t="s">
        <v>46</v>
      </c>
    </row>
    <row r="189" spans="13:13" x14ac:dyDescent="0.4">
      <c r="M189" s="52" t="s">
        <v>47</v>
      </c>
    </row>
    <row r="190" spans="13:13" x14ac:dyDescent="0.4">
      <c r="M190" s="52" t="s">
        <v>48</v>
      </c>
    </row>
    <row r="191" spans="13:13" x14ac:dyDescent="0.4">
      <c r="M191" s="52" t="s">
        <v>43</v>
      </c>
    </row>
    <row r="221" spans="13:13" x14ac:dyDescent="0.4">
      <c r="M221" s="52" t="s">
        <v>49</v>
      </c>
    </row>
    <row r="222" spans="13:13" x14ac:dyDescent="0.4">
      <c r="M222" s="52" t="s">
        <v>50</v>
      </c>
    </row>
    <row r="254" spans="13:13" x14ac:dyDescent="0.4">
      <c r="M254" s="52" t="s">
        <v>48</v>
      </c>
    </row>
    <row r="255" spans="13:13" x14ac:dyDescent="0.4">
      <c r="M255" s="52" t="s">
        <v>43</v>
      </c>
    </row>
    <row r="287" spans="13:13" x14ac:dyDescent="0.4">
      <c r="M287" s="52" t="s">
        <v>43</v>
      </c>
    </row>
    <row r="321" spans="13:13" x14ac:dyDescent="0.4">
      <c r="M321" s="52" t="s">
        <v>51</v>
      </c>
    </row>
    <row r="352" spans="14:14" x14ac:dyDescent="0.4">
      <c r="N352" s="52" t="s">
        <v>52</v>
      </c>
    </row>
    <row r="353" spans="14:14" x14ac:dyDescent="0.4">
      <c r="N353" s="52" t="s">
        <v>55</v>
      </c>
    </row>
    <row r="381" spans="13:13" x14ac:dyDescent="0.4">
      <c r="M381" s="52" t="s">
        <v>52</v>
      </c>
    </row>
    <row r="382" spans="13:13" x14ac:dyDescent="0.4">
      <c r="M382" s="52" t="s">
        <v>53</v>
      </c>
    </row>
    <row r="415" spans="13:13" x14ac:dyDescent="0.4">
      <c r="M415" s="52" t="s">
        <v>54</v>
      </c>
    </row>
    <row r="416" spans="13:13" x14ac:dyDescent="0.4">
      <c r="M416" s="52" t="s">
        <v>50</v>
      </c>
    </row>
    <row r="446" spans="13:13" x14ac:dyDescent="0.4">
      <c r="M446" s="52" t="s">
        <v>50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M10" sqref="M10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101" t="s">
        <v>56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4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x14ac:dyDescent="0.4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x14ac:dyDescent="0.4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x14ac:dyDescent="0.4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x14ac:dyDescent="0.4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0" x14ac:dyDescent="0.4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x14ac:dyDescent="0.4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1" spans="1:10" x14ac:dyDescent="0.4">
      <c r="A11" s="52" t="s">
        <v>27</v>
      </c>
    </row>
    <row r="12" spans="1:10" x14ac:dyDescent="0.4">
      <c r="A12" s="103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x14ac:dyDescent="0.4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x14ac:dyDescent="0.4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x14ac:dyDescent="0.4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x14ac:dyDescent="0.4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x14ac:dyDescent="0.4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x14ac:dyDescent="0.4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x14ac:dyDescent="0.4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1" spans="1:10" x14ac:dyDescent="0.4">
      <c r="A21" s="52" t="s">
        <v>28</v>
      </c>
    </row>
    <row r="22" spans="1:10" x14ac:dyDescent="0.4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x14ac:dyDescent="0.4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x14ac:dyDescent="0.4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x14ac:dyDescent="0.4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x14ac:dyDescent="0.4">
      <c r="A26" s="103"/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x14ac:dyDescent="0.4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x14ac:dyDescent="0.4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x14ac:dyDescent="0.4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2021-07-26T15:40:12Z</dcterms:modified>
</cp:coreProperties>
</file>