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ie8\Desktop\"/>
    </mc:Choice>
  </mc:AlternateContent>
  <xr:revisionPtr revIDLastSave="0" documentId="13_ncr:1_{57CA399D-CA09-4851-89C1-6DB0645AC800}" xr6:coauthVersionLast="47" xr6:coauthVersionMax="47" xr10:uidLastSave="{00000000-0000-0000-0000-000000000000}"/>
  <bookViews>
    <workbookView xWindow="6624" yWindow="660" windowWidth="12324" windowHeight="12036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<sst xmlns="http://schemas.openxmlformats.org/spreadsheetml/2006/main" count="66" uniqueCount="55">
  <si>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</si>
  <si>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</si>
  <si>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</si>
  <si>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</si>
  <si>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</si>
  <si>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</si>
  <si>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</si>
  <si>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</si>
  <si>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</si>
  <si>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</si>
  <si>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</si>
  <si>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</si>
  <si>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</si>
  <si>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</si>
  <si>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</si>
  <si>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</si>
  <si>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</si>
  <si>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</si>
  <si>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</si>
  <si>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</si>
  <si>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</si>
  <si>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</si>
  <si>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</si>
  <si>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</si>
  <si>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</si>
  <si>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</si>
  <si>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</si>
  <si>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</si>
  <si>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</si>
  <si>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</si>
  <si>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</si>
  <si>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</si>
  <si>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</si>
  <si>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</si>
  <si>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</si>
  <si>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No1</t>
    <phoneticPr fontId="1"/>
  </si>
  <si>
    <t>USD/JPY</t>
    <phoneticPr fontId="5"/>
  </si>
  <si>
    <t>No2</t>
    <phoneticPr fontId="1"/>
  </si>
  <si>
    <t>No3</t>
    <phoneticPr fontId="1"/>
  </si>
  <si>
    <t>USDPY</t>
    <phoneticPr fontId="1"/>
  </si>
  <si>
    <t>No4</t>
    <phoneticPr fontId="1"/>
  </si>
  <si>
    <t>No5</t>
    <phoneticPr fontId="1"/>
  </si>
  <si>
    <t>No6</t>
    <phoneticPr fontId="1"/>
  </si>
  <si>
    <t>No7</t>
    <phoneticPr fontId="1"/>
  </si>
  <si>
    <t>H1</t>
    <phoneticPr fontId="1"/>
  </si>
  <si>
    <t>No8</t>
    <phoneticPr fontId="1"/>
  </si>
  <si>
    <t>NO9</t>
    <phoneticPr fontId="1"/>
  </si>
  <si>
    <t>焦った。ラッキー！</t>
    <rPh sb="0" eb="1">
      <t>アセ</t>
    </rPh>
    <phoneticPr fontId="1"/>
  </si>
  <si>
    <t>だいぶ下がってからのPBなのでどうかなとは思っていた。</t>
    <rPh sb="3" eb="4">
      <t>サ</t>
    </rPh>
    <rPh sb="21" eb="22">
      <t>オモ</t>
    </rPh>
    <phoneticPr fontId="1"/>
  </si>
  <si>
    <t>No10</t>
    <phoneticPr fontId="1"/>
  </si>
  <si>
    <t>下り始め、上り始めのPBが少なくこの場所で大丈夫かと言うところに出てくる。あまりエントリーしたくなかったがエントリーしてみたら案の定という感じ。</t>
    <phoneticPr fontId="1"/>
  </si>
  <si>
    <t>勝とうとするならこの位置ではエントリーしない。</t>
    <rPh sb="0" eb="1">
      <t>カ</t>
    </rPh>
    <rPh sb="10" eb="12">
      <t>イチ</t>
    </rPh>
    <phoneticPr fontId="1"/>
  </si>
  <si>
    <t>やっぱし危ない</t>
    <rPh sb="4" eb="5">
      <t>アブ</t>
    </rPh>
    <phoneticPr fontId="1"/>
  </si>
  <si>
    <t>No11</t>
    <phoneticPr fontId="1"/>
  </si>
  <si>
    <t>No12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</si>
</sst>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2</xdr:row>
      <xdr:rowOff>0</xdr:rowOff>
    </xdr:from>
    <xdr:to>
      <xdr:col>10</xdr:col>
      <xdr:colOff>194256</xdr:colOff>
      <xdr:row>36</xdr:row>
      <xdr:rowOff>135226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6575465F-1D38-48A4-B06D-ACA3C6F67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"/>
          <a:ext cx="6204531" cy="6288376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2</xdr:row>
      <xdr:rowOff>47625</xdr:rowOff>
    </xdr:from>
    <xdr:to>
      <xdr:col>21</xdr:col>
      <xdr:colOff>55186</xdr:colOff>
      <xdr:row>37</xdr:row>
      <xdr:rowOff>17120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5B7C3CF3-F9D8-4A27-BE4E-14682247F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6550" y="409575"/>
          <a:ext cx="6189286" cy="630362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31</xdr:col>
      <xdr:colOff>594295</xdr:colOff>
      <xdr:row>36</xdr:row>
      <xdr:rowOff>150470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8E8007E9-D4AE-45C5-A04E-B7BB62B52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39775" y="361950"/>
          <a:ext cx="6166420" cy="63036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10</xdr:col>
      <xdr:colOff>194256</xdr:colOff>
      <xdr:row>75</xdr:row>
      <xdr:rowOff>135226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5F7120EA-CA62-4FAD-8CC7-CD97B4DDA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419975"/>
          <a:ext cx="6204531" cy="628837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20</xdr:col>
      <xdr:colOff>540939</xdr:colOff>
      <xdr:row>76</xdr:row>
      <xdr:rowOff>7607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2EDC9441-7D45-4C8C-8DEF-E7FBD2C86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29400" y="7419975"/>
          <a:ext cx="6113064" cy="6341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10</xdr:col>
      <xdr:colOff>217123</xdr:colOff>
      <xdr:row>114</xdr:row>
      <xdr:rowOff>7607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4A5BE8B7-FB40-48B3-BBDB-F25C02710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97025"/>
          <a:ext cx="6227398" cy="634173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79</xdr:row>
      <xdr:rowOff>0</xdr:rowOff>
    </xdr:from>
    <xdr:to>
      <xdr:col>20</xdr:col>
      <xdr:colOff>601917</xdr:colOff>
      <xdr:row>114</xdr:row>
      <xdr:rowOff>15229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77D5C940-D393-4932-8618-445096CE6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29400" y="14297025"/>
          <a:ext cx="6174042" cy="634935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162</xdr:row>
      <xdr:rowOff>66675</xdr:rowOff>
    </xdr:from>
    <xdr:to>
      <xdr:col>10</xdr:col>
      <xdr:colOff>201867</xdr:colOff>
      <xdr:row>197</xdr:row>
      <xdr:rowOff>28548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F7A7097B-5A3D-47A6-B2DC-6A45ABB50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100" y="29384625"/>
          <a:ext cx="6174042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</xdr:row>
      <xdr:rowOff>57150</xdr:rowOff>
    </xdr:from>
    <xdr:to>
      <xdr:col>10</xdr:col>
      <xdr:colOff>432749</xdr:colOff>
      <xdr:row>156</xdr:row>
      <xdr:rowOff>160938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43B85574-A694-46C6-AF88-C54A6822A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1774150"/>
          <a:ext cx="6443024" cy="66188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120</xdr:row>
      <xdr:rowOff>0</xdr:rowOff>
    </xdr:from>
    <xdr:to>
      <xdr:col>20</xdr:col>
      <xdr:colOff>563805</xdr:colOff>
      <xdr:row>155</xdr:row>
      <xdr:rowOff>7607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5BB22105-285B-4D82-AAD8-CD4FC41B6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29400" y="21717000"/>
          <a:ext cx="6135930" cy="634173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162</xdr:row>
      <xdr:rowOff>0</xdr:rowOff>
    </xdr:from>
    <xdr:to>
      <xdr:col>21</xdr:col>
      <xdr:colOff>13281</xdr:colOff>
      <xdr:row>196</xdr:row>
      <xdr:rowOff>142848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1FF26B2D-10DF-4BE7-9F7A-21113001A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29400" y="29317950"/>
          <a:ext cx="6204531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10</xdr:col>
      <xdr:colOff>125655</xdr:colOff>
      <xdr:row>235</xdr:row>
      <xdr:rowOff>142848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49C06055-624F-4591-9AF3-0B225982A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6375975"/>
          <a:ext cx="6135930" cy="6295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1" sqref="B21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9" width="10.8984375" customWidth="1"/>
    <col min="10" max="15" width="7.69921875" customWidth="1"/>
  </cols>
  <sheetData>
    <row r="1" spans="1:18" x14ac:dyDescent="0.45">
      <c r="A1" s="1" t="s">
        <v>7</v>
      </c>
      <c r="C1" t="s">
        <v>39</v>
      </c>
    </row>
    <row r="2" spans="1:18" x14ac:dyDescent="0.45">
      <c r="A2" s="1" t="s">
        <v>8</v>
      </c>
      <c r="C2" t="s">
        <v>44</v>
      </c>
    </row>
    <row r="3" spans="1:18" x14ac:dyDescent="0.45">
      <c r="A3" s="1" t="s">
        <v>10</v>
      </c>
      <c r="C3" s="29">
        <v>1000000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33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24</v>
      </c>
      <c r="E6" s="25"/>
      <c r="F6" s="26"/>
      <c r="G6" s="84" t="s">
        <v>3</v>
      </c>
      <c r="H6" s="85"/>
      <c r="I6" s="91"/>
      <c r="J6" s="84" t="s">
        <v>22</v>
      </c>
      <c r="K6" s="85"/>
      <c r="L6" s="91"/>
      <c r="M6" s="84" t="s">
        <v>23</v>
      </c>
      <c r="N6" s="85"/>
      <c r="O6" s="91"/>
    </row>
    <row r="7" spans="1:18" ht="18.600000000000001" thickBot="1" x14ac:dyDescent="0.5">
      <c r="A7" s="27"/>
      <c r="B7" s="27" t="s">
        <v>2</v>
      </c>
      <c r="C7" s="64" t="s">
        <v>28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1000000</v>
      </c>
      <c r="H8" s="20">
        <f>C3</f>
        <v>1000000</v>
      </c>
      <c r="I8" s="21">
        <f>C3</f>
        <v>1000000</v>
      </c>
      <c r="J8" s="88" t="s">
        <v>22</v>
      </c>
      <c r="K8" s="89"/>
      <c r="L8" s="90"/>
      <c r="M8" s="88"/>
      <c r="N8" s="89"/>
      <c r="O8" s="90"/>
    </row>
    <row r="9" spans="1:18" x14ac:dyDescent="0.45">
      <c r="A9" s="9">
        <v>1</v>
      </c>
      <c r="B9" s="23">
        <v>43833</v>
      </c>
      <c r="C9" s="50">
        <v>2</v>
      </c>
      <c r="D9" s="54">
        <v>-1</v>
      </c>
      <c r="E9" s="55">
        <v>-1</v>
      </c>
      <c r="F9" s="56">
        <v>-1</v>
      </c>
      <c r="G9" s="22">
        <f>IF(D9="","",G8+M9)</f>
        <v>970000</v>
      </c>
      <c r="H9" s="22">
        <f t="shared" ref="H9" si="0">IF(E9="","",H8+N9)</f>
        <v>970000</v>
      </c>
      <c r="I9" s="22">
        <f t="shared" ref="I9" si="1">IF(F9="","",I8+O9)</f>
        <v>970000</v>
      </c>
      <c r="J9" s="41">
        <f>IF(G8="","",G8*0.03)</f>
        <v>30000</v>
      </c>
      <c r="K9" s="42">
        <f>IF(H8="","",H8*0.03)</f>
        <v>30000</v>
      </c>
      <c r="L9" s="43">
        <f>IF(I8="","",I8*0.03)</f>
        <v>30000</v>
      </c>
      <c r="M9" s="41">
        <f>IF(D9="","",J9*D9)</f>
        <v>-30000</v>
      </c>
      <c r="N9" s="42">
        <f>IF(E9="","",K9*E9)</f>
        <v>-30000</v>
      </c>
      <c r="O9" s="43">
        <f>IF(F9="","",L9*F9)</f>
        <v>-30000</v>
      </c>
      <c r="P9" s="40"/>
      <c r="Q9" s="40"/>
      <c r="R9" s="40"/>
    </row>
    <row r="10" spans="1:18" x14ac:dyDescent="0.45">
      <c r="A10" s="9">
        <v>2</v>
      </c>
      <c r="B10" s="5">
        <v>43837</v>
      </c>
      <c r="C10" s="47">
        <v>1</v>
      </c>
      <c r="D10" s="57">
        <v>-1</v>
      </c>
      <c r="E10" s="58">
        <v>-1</v>
      </c>
      <c r="F10" s="59">
        <v>-1</v>
      </c>
      <c r="G10" s="22">
        <f t="shared" ref="G10:G42" si="2">IF(D10="","",G9+M10)</f>
        <v>940900</v>
      </c>
      <c r="H10" s="22">
        <f t="shared" ref="H10:H42" si="3">IF(E10="","",H9+N10)</f>
        <v>940900</v>
      </c>
      <c r="I10" s="22">
        <f t="shared" ref="I10:I42" si="4">IF(F10="","",I9+O10)</f>
        <v>940900</v>
      </c>
      <c r="J10" s="44">
        <f t="shared" ref="J10:J12" si="5">IF(G9="","",G9*0.03)</f>
        <v>29100</v>
      </c>
      <c r="K10" s="45">
        <f t="shared" ref="K10:K12" si="6">IF(H9="","",H9*0.03)</f>
        <v>29100</v>
      </c>
      <c r="L10" s="46">
        <f t="shared" ref="L10:L12" si="7">IF(I9="","",I9*0.03)</f>
        <v>29100</v>
      </c>
      <c r="M10" s="44">
        <f t="shared" ref="M10:M12" si="8">IF(D10="","",J10*D10)</f>
        <v>-29100</v>
      </c>
      <c r="N10" s="45">
        <f t="shared" ref="N10:N12" si="9">IF(E10="","",K10*E10)</f>
        <v>-29100</v>
      </c>
      <c r="O10" s="46">
        <f t="shared" ref="O10:O12" si="10">IF(F10="","",L10*F10)</f>
        <v>-29100</v>
      </c>
      <c r="P10" s="40"/>
      <c r="Q10" s="40"/>
      <c r="R10" s="40"/>
    </row>
    <row r="11" spans="1:18" x14ac:dyDescent="0.45">
      <c r="A11" s="9">
        <v>3</v>
      </c>
      <c r="B11" s="5">
        <v>43858</v>
      </c>
      <c r="C11" s="47">
        <v>1</v>
      </c>
      <c r="D11" s="57">
        <v>1.27</v>
      </c>
      <c r="E11" s="58">
        <v>1.5</v>
      </c>
      <c r="F11" s="80">
        <v>2</v>
      </c>
      <c r="G11" s="22">
        <f t="shared" si="2"/>
        <v>976748.29</v>
      </c>
      <c r="H11" s="22">
        <f t="shared" si="3"/>
        <v>983240.5</v>
      </c>
      <c r="I11" s="22">
        <f t="shared" si="4"/>
        <v>997354</v>
      </c>
      <c r="J11" s="44">
        <f t="shared" si="5"/>
        <v>28227</v>
      </c>
      <c r="K11" s="45">
        <f t="shared" si="6"/>
        <v>28227</v>
      </c>
      <c r="L11" s="46">
        <f t="shared" si="7"/>
        <v>28227</v>
      </c>
      <c r="M11" s="44">
        <f t="shared" si="8"/>
        <v>35848.29</v>
      </c>
      <c r="N11" s="45">
        <f t="shared" si="9"/>
        <v>42340.5</v>
      </c>
      <c r="O11" s="46">
        <f t="shared" si="10"/>
        <v>56454</v>
      </c>
      <c r="P11" s="40"/>
      <c r="Q11" s="40"/>
      <c r="R11" s="40"/>
    </row>
    <row r="12" spans="1:18" x14ac:dyDescent="0.45">
      <c r="A12" s="9">
        <v>4</v>
      </c>
      <c r="B12" s="5">
        <v>43867</v>
      </c>
      <c r="C12" s="47">
        <v>1</v>
      </c>
      <c r="D12" s="57">
        <v>-1</v>
      </c>
      <c r="E12" s="58">
        <v>-1</v>
      </c>
      <c r="F12" s="59">
        <v>-1</v>
      </c>
      <c r="G12" s="22">
        <f t="shared" si="2"/>
        <v>947445.84130000009</v>
      </c>
      <c r="H12" s="22">
        <f t="shared" si="3"/>
        <v>953743.28500000003</v>
      </c>
      <c r="I12" s="22">
        <f t="shared" si="4"/>
        <v>967433.38</v>
      </c>
      <c r="J12" s="44">
        <f t="shared" si="5"/>
        <v>29302.448700000001</v>
      </c>
      <c r="K12" s="45">
        <f t="shared" si="6"/>
        <v>29497.215</v>
      </c>
      <c r="L12" s="46">
        <f t="shared" si="7"/>
        <v>29920.62</v>
      </c>
      <c r="M12" s="44">
        <f t="shared" si="8"/>
        <v>-29302.448700000001</v>
      </c>
      <c r="N12" s="45">
        <f t="shared" si="9"/>
        <v>-29497.215</v>
      </c>
      <c r="O12" s="46">
        <f t="shared" si="10"/>
        <v>-29920.62</v>
      </c>
      <c r="P12" s="40"/>
      <c r="Q12" s="40"/>
      <c r="R12" s="40"/>
    </row>
    <row r="13" spans="1:18" x14ac:dyDescent="0.45">
      <c r="A13" s="9">
        <v>5</v>
      </c>
      <c r="B13" s="5">
        <v>43875</v>
      </c>
      <c r="C13" s="47">
        <v>2</v>
      </c>
      <c r="D13" s="57">
        <v>1.27</v>
      </c>
      <c r="E13" s="58">
        <v>-1</v>
      </c>
      <c r="F13" s="80">
        <v>-1</v>
      </c>
      <c r="G13" s="22">
        <f t="shared" si="2"/>
        <v>983543.52785353013</v>
      </c>
      <c r="H13" s="22">
        <f t="shared" si="3"/>
        <v>925130.98645000008</v>
      </c>
      <c r="I13" s="22">
        <f t="shared" si="4"/>
        <v>938410.37860000005</v>
      </c>
      <c r="J13" s="44">
        <f t="shared" ref="J13:J58" si="11">IF(G12="","",G12*0.03)</f>
        <v>28423.375239000001</v>
      </c>
      <c r="K13" s="45">
        <f t="shared" ref="K13:K58" si="12">IF(H12="","",H12*0.03)</f>
        <v>28612.29855</v>
      </c>
      <c r="L13" s="46">
        <f t="shared" ref="L13:L58" si="13">IF(I12="","",I12*0.03)</f>
        <v>29023.001399999997</v>
      </c>
      <c r="M13" s="44">
        <f t="shared" ref="M13:M58" si="14">IF(D13="","",J13*D13)</f>
        <v>36097.686553530002</v>
      </c>
      <c r="N13" s="45">
        <f t="shared" ref="N13:N58" si="15">IF(E13="","",K13*E13)</f>
        <v>-28612.29855</v>
      </c>
      <c r="O13" s="46">
        <f t="shared" ref="O13:O58" si="16">IF(F13="","",L13*F13)</f>
        <v>-29023.001399999997</v>
      </c>
      <c r="P13" s="40"/>
      <c r="Q13" s="40"/>
      <c r="R13" s="40"/>
    </row>
    <row r="14" spans="1:18" x14ac:dyDescent="0.45">
      <c r="A14" s="9">
        <v>6</v>
      </c>
      <c r="B14" s="5">
        <v>43885</v>
      </c>
      <c r="C14" s="47">
        <v>2</v>
      </c>
      <c r="D14" s="57">
        <v>1.27</v>
      </c>
      <c r="E14" s="58">
        <v>1.5</v>
      </c>
      <c r="F14" s="59">
        <v>2</v>
      </c>
      <c r="G14" s="22">
        <f t="shared" si="2"/>
        <v>1021016.5362647496</v>
      </c>
      <c r="H14" s="22">
        <f t="shared" si="3"/>
        <v>966761.88084025006</v>
      </c>
      <c r="I14" s="22">
        <f t="shared" si="4"/>
        <v>994715.00131600001</v>
      </c>
      <c r="J14" s="44">
        <f t="shared" si="11"/>
        <v>29506.305835605905</v>
      </c>
      <c r="K14" s="45">
        <f t="shared" si="12"/>
        <v>27753.929593500001</v>
      </c>
      <c r="L14" s="46">
        <f t="shared" si="13"/>
        <v>28152.311357999999</v>
      </c>
      <c r="M14" s="44">
        <f t="shared" si="14"/>
        <v>37473.008411219496</v>
      </c>
      <c r="N14" s="45">
        <f t="shared" si="15"/>
        <v>41630.894390250003</v>
      </c>
      <c r="O14" s="46">
        <f t="shared" si="16"/>
        <v>56304.622715999998</v>
      </c>
      <c r="P14" s="40"/>
      <c r="Q14" s="40"/>
      <c r="R14" s="40"/>
    </row>
    <row r="15" spans="1:18" x14ac:dyDescent="0.45">
      <c r="A15" s="9">
        <v>7</v>
      </c>
      <c r="B15" s="5">
        <v>43889</v>
      </c>
      <c r="C15" s="47">
        <v>2</v>
      </c>
      <c r="D15" s="57">
        <v>1.27</v>
      </c>
      <c r="E15" s="58">
        <v>1.5</v>
      </c>
      <c r="F15" s="59">
        <v>2</v>
      </c>
      <c r="G15" s="22">
        <f t="shared" si="2"/>
        <v>1059917.2662964365</v>
      </c>
      <c r="H15" s="22">
        <f t="shared" si="3"/>
        <v>1010266.1654780613</v>
      </c>
      <c r="I15" s="22">
        <f t="shared" si="4"/>
        <v>1054397.90139496</v>
      </c>
      <c r="J15" s="44">
        <f t="shared" si="11"/>
        <v>30630.496087942487</v>
      </c>
      <c r="K15" s="45">
        <f t="shared" si="12"/>
        <v>29002.856425207501</v>
      </c>
      <c r="L15" s="46">
        <f t="shared" si="13"/>
        <v>29841.450039479998</v>
      </c>
      <c r="M15" s="44">
        <f t="shared" si="14"/>
        <v>38900.730031686959</v>
      </c>
      <c r="N15" s="45">
        <f t="shared" si="15"/>
        <v>43504.284637811252</v>
      </c>
      <c r="O15" s="46">
        <f t="shared" si="16"/>
        <v>59682.900078959996</v>
      </c>
      <c r="P15" s="40"/>
      <c r="Q15" s="40"/>
      <c r="R15" s="40"/>
    </row>
    <row r="16" spans="1:18" x14ac:dyDescent="0.45">
      <c r="A16" s="9">
        <v>8</v>
      </c>
      <c r="B16" s="5">
        <v>43893</v>
      </c>
      <c r="C16" s="47">
        <v>2</v>
      </c>
      <c r="D16" s="57">
        <v>1.27</v>
      </c>
      <c r="E16" s="58">
        <v>1.5</v>
      </c>
      <c r="F16" s="59">
        <v>2</v>
      </c>
      <c r="G16" s="22">
        <f t="shared" si="2"/>
        <v>1100300.1141423308</v>
      </c>
      <c r="H16" s="22">
        <f t="shared" si="3"/>
        <v>1055728.142924574</v>
      </c>
      <c r="I16" s="22">
        <f t="shared" si="4"/>
        <v>1117661.7754786576</v>
      </c>
      <c r="J16" s="44">
        <f t="shared" si="11"/>
        <v>31797.517988893094</v>
      </c>
      <c r="K16" s="45">
        <f t="shared" si="12"/>
        <v>30307.984964341838</v>
      </c>
      <c r="L16" s="46">
        <f t="shared" si="13"/>
        <v>31631.9370418488</v>
      </c>
      <c r="M16" s="44">
        <f t="shared" si="14"/>
        <v>40382.847845894234</v>
      </c>
      <c r="N16" s="45">
        <f t="shared" si="15"/>
        <v>45461.977446512756</v>
      </c>
      <c r="O16" s="46">
        <f t="shared" si="16"/>
        <v>63263.874083697599</v>
      </c>
      <c r="P16" s="40"/>
      <c r="Q16" s="40"/>
      <c r="R16" s="40"/>
    </row>
    <row r="17" spans="1:18" x14ac:dyDescent="0.45">
      <c r="A17" s="9">
        <v>9</v>
      </c>
      <c r="B17" s="5">
        <v>43899</v>
      </c>
      <c r="C17" s="47">
        <v>2</v>
      </c>
      <c r="D17" s="57">
        <v>1.27</v>
      </c>
      <c r="E17" s="58">
        <v>1.5</v>
      </c>
      <c r="F17" s="59">
        <v>2</v>
      </c>
      <c r="G17" s="22">
        <f t="shared" si="2"/>
        <v>1142221.5484911536</v>
      </c>
      <c r="H17" s="22">
        <f t="shared" si="3"/>
        <v>1103235.9093561799</v>
      </c>
      <c r="I17" s="22">
        <f t="shared" si="4"/>
        <v>1184721.4820073771</v>
      </c>
      <c r="J17" s="44">
        <f t="shared" si="11"/>
        <v>33009.003424269926</v>
      </c>
      <c r="K17" s="45">
        <f t="shared" si="12"/>
        <v>31671.844287737218</v>
      </c>
      <c r="L17" s="46">
        <f t="shared" si="13"/>
        <v>33529.853264359728</v>
      </c>
      <c r="M17" s="44">
        <f t="shared" si="14"/>
        <v>41921.434348822804</v>
      </c>
      <c r="N17" s="45">
        <f t="shared" si="15"/>
        <v>47507.766431605829</v>
      </c>
      <c r="O17" s="46">
        <f t="shared" si="16"/>
        <v>67059.706528719456</v>
      </c>
      <c r="P17" s="40" t="s">
        <v>47</v>
      </c>
      <c r="Q17" s="40"/>
      <c r="R17" s="40"/>
    </row>
    <row r="18" spans="1:18" x14ac:dyDescent="0.45">
      <c r="A18" s="9">
        <v>10</v>
      </c>
      <c r="B18" s="5">
        <v>43920</v>
      </c>
      <c r="C18" s="47">
        <v>2</v>
      </c>
      <c r="D18" s="57">
        <v>-1</v>
      </c>
      <c r="E18" s="58">
        <v>-1</v>
      </c>
      <c r="F18" s="59">
        <v>-1</v>
      </c>
      <c r="G18" s="22">
        <f t="shared" si="2"/>
        <v>1107954.9020364191</v>
      </c>
      <c r="H18" s="22">
        <f t="shared" si="3"/>
        <v>1070138.8320754946</v>
      </c>
      <c r="I18" s="22">
        <f t="shared" si="4"/>
        <v>1149179.8375471558</v>
      </c>
      <c r="J18" s="44">
        <f t="shared" si="11"/>
        <v>34266.646454734611</v>
      </c>
      <c r="K18" s="45">
        <f t="shared" si="12"/>
        <v>33097.077280685393</v>
      </c>
      <c r="L18" s="46">
        <f t="shared" si="13"/>
        <v>35541.644460221309</v>
      </c>
      <c r="M18" s="44">
        <f t="shared" si="14"/>
        <v>-34266.646454734611</v>
      </c>
      <c r="N18" s="45">
        <f t="shared" si="15"/>
        <v>-33097.077280685393</v>
      </c>
      <c r="O18" s="46">
        <f t="shared" si="16"/>
        <v>-35541.644460221309</v>
      </c>
      <c r="P18" s="40" t="s">
        <v>48</v>
      </c>
      <c r="Q18" s="40"/>
      <c r="R18" s="40"/>
    </row>
    <row r="19" spans="1:18" x14ac:dyDescent="0.45">
      <c r="A19" s="9">
        <v>11</v>
      </c>
      <c r="B19" s="5">
        <v>43952</v>
      </c>
      <c r="C19" s="47">
        <v>1</v>
      </c>
      <c r="D19" s="57">
        <v>1.27</v>
      </c>
      <c r="E19" s="58">
        <v>1.5</v>
      </c>
      <c r="F19" s="59">
        <v>2</v>
      </c>
      <c r="G19" s="22">
        <f t="shared" si="2"/>
        <v>1150167.9838040066</v>
      </c>
      <c r="H19" s="22">
        <f t="shared" si="3"/>
        <v>1118295.0795188919</v>
      </c>
      <c r="I19" s="22">
        <f t="shared" si="4"/>
        <v>1218130.6277999852</v>
      </c>
      <c r="J19" s="44">
        <f t="shared" si="11"/>
        <v>33238.647061092575</v>
      </c>
      <c r="K19" s="45">
        <f t="shared" si="12"/>
        <v>32104.164962264837</v>
      </c>
      <c r="L19" s="46">
        <f t="shared" si="13"/>
        <v>34475.395126414674</v>
      </c>
      <c r="M19" s="44">
        <f t="shared" si="14"/>
        <v>42213.081767587573</v>
      </c>
      <c r="N19" s="45">
        <f t="shared" si="15"/>
        <v>48156.247443397253</v>
      </c>
      <c r="O19" s="46">
        <f t="shared" si="16"/>
        <v>68950.790252829349</v>
      </c>
      <c r="P19" s="40" t="s">
        <v>52</v>
      </c>
      <c r="Q19" s="40"/>
      <c r="R19" s="40"/>
    </row>
    <row r="20" spans="1:18" x14ac:dyDescent="0.45">
      <c r="A20" s="9">
        <v>12</v>
      </c>
      <c r="B20" s="5">
        <v>43979</v>
      </c>
      <c r="C20" s="47">
        <v>2</v>
      </c>
      <c r="D20" s="57">
        <v>1.27</v>
      </c>
      <c r="E20" s="58">
        <v>1.5</v>
      </c>
      <c r="F20" s="59">
        <v>2</v>
      </c>
      <c r="G20" s="22">
        <f t="shared" si="2"/>
        <v>1193989.3839869392</v>
      </c>
      <c r="H20" s="22">
        <f t="shared" si="3"/>
        <v>1168618.358097242</v>
      </c>
      <c r="I20" s="22">
        <f t="shared" si="4"/>
        <v>1291218.4654679843</v>
      </c>
      <c r="J20" s="44">
        <f t="shared" si="11"/>
        <v>34505.039514120195</v>
      </c>
      <c r="K20" s="45">
        <f t="shared" si="12"/>
        <v>33548.852385566752</v>
      </c>
      <c r="L20" s="46">
        <f t="shared" si="13"/>
        <v>36543.918833999553</v>
      </c>
      <c r="M20" s="44">
        <f t="shared" si="14"/>
        <v>43821.400182932652</v>
      </c>
      <c r="N20" s="45">
        <f t="shared" si="15"/>
        <v>50323.278578350131</v>
      </c>
      <c r="O20" s="46">
        <f t="shared" si="16"/>
        <v>73087.837667999105</v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>
        <f t="shared" si="11"/>
        <v>35819.681519608173</v>
      </c>
      <c r="K21" s="45">
        <f t="shared" si="12"/>
        <v>35058.550742917258</v>
      </c>
      <c r="L21" s="46">
        <f t="shared" si="13"/>
        <v>38736.553964039529</v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2" t="s">
        <v>5</v>
      </c>
      <c r="C59" s="93"/>
      <c r="D59" s="7">
        <f>COUNTIF(D9:D58,1.27)</f>
        <v>8</v>
      </c>
      <c r="E59" s="7">
        <f>COUNTIF(E9:E58,1.5)</f>
        <v>7</v>
      </c>
      <c r="F59" s="8">
        <f>COUNTIF(F9:F58,2)</f>
        <v>7</v>
      </c>
      <c r="G59" s="70">
        <f>M59+G8</f>
        <v>1193989.3839869392</v>
      </c>
      <c r="H59" s="71">
        <f>N59+H8</f>
        <v>1168618.3580972417</v>
      </c>
      <c r="I59" s="72">
        <f>O59+I8</f>
        <v>1291218.4654679843</v>
      </c>
      <c r="J59" s="67" t="s">
        <v>30</v>
      </c>
      <c r="K59" s="68">
        <f>B58-B9</f>
        <v>-43833</v>
      </c>
      <c r="L59" s="69" t="s">
        <v>31</v>
      </c>
      <c r="M59" s="81">
        <f>SUM(M9:M58)</f>
        <v>193989.38398693909</v>
      </c>
      <c r="N59" s="82">
        <f>SUM(N9:N58)</f>
        <v>168618.35809724184</v>
      </c>
      <c r="O59" s="83">
        <f>SUM(O9:O58)</f>
        <v>291218.46546798421</v>
      </c>
    </row>
    <row r="60" spans="1:15" ht="18.600000000000001" thickBot="1" x14ac:dyDescent="0.5">
      <c r="A60" s="9"/>
      <c r="B60" s="86" t="s">
        <v>6</v>
      </c>
      <c r="C60" s="87"/>
      <c r="D60" s="7">
        <f>COUNTIF(D9:D58,-1)</f>
        <v>4</v>
      </c>
      <c r="E60" s="7">
        <f>COUNTIF(E9:E58,-1)</f>
        <v>5</v>
      </c>
      <c r="F60" s="8">
        <f>COUNTIF(F9:F58,-1)</f>
        <v>5</v>
      </c>
      <c r="G60" s="84" t="s">
        <v>29</v>
      </c>
      <c r="H60" s="85"/>
      <c r="I60" s="91"/>
      <c r="J60" s="84" t="s">
        <v>32</v>
      </c>
      <c r="K60" s="85"/>
      <c r="L60" s="91"/>
      <c r="M60" s="9"/>
      <c r="N60" s="3"/>
      <c r="O60" s="4"/>
    </row>
    <row r="61" spans="1:15" ht="18.600000000000001" thickBot="1" x14ac:dyDescent="0.5">
      <c r="A61" s="9"/>
      <c r="B61" s="86" t="s">
        <v>34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1.1939893839869391</v>
      </c>
      <c r="H61" s="77">
        <f t="shared" ref="H61" si="21">H59/H8</f>
        <v>1.1686183580972418</v>
      </c>
      <c r="I61" s="78">
        <f>I59/I8</f>
        <v>1.2912184654679844</v>
      </c>
      <c r="J61" s="65">
        <f>(G61-100%)*30/K59</f>
        <v>-1.3276940934018144E-4</v>
      </c>
      <c r="K61" s="65">
        <f>(H61-100%)*30/K59</f>
        <v>-1.1540507706333706E-4</v>
      </c>
      <c r="L61" s="66">
        <f>(I61-100%)*30/K59</f>
        <v>-1.9931453389089338E-4</v>
      </c>
      <c r="M61" s="10"/>
      <c r="N61" s="2"/>
      <c r="O61" s="11"/>
    </row>
    <row r="62" spans="1:15" ht="18.600000000000001" thickBot="1" x14ac:dyDescent="0.5">
      <c r="A62" s="3"/>
      <c r="B62" s="84" t="s">
        <v>4</v>
      </c>
      <c r="C62" s="85"/>
      <c r="D62" s="79">
        <f t="shared" ref="D62:E62" si="22">D59/(D59+D60+D61)</f>
        <v>0.66666666666666663</v>
      </c>
      <c r="E62" s="74">
        <f t="shared" si="22"/>
        <v>0.58333333333333337</v>
      </c>
      <c r="F62" s="75">
        <f>F59/(F59+F60+F61)</f>
        <v>0.58333333333333337</v>
      </c>
    </row>
    <row r="64" spans="1:15" x14ac:dyDescent="0.4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:W201"/>
  <sheetViews>
    <sheetView topLeftCell="I171" zoomScale="80" zoomScaleNormal="80" workbookViewId="0">
      <selection activeCell="A201" sqref="A201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2" spans="1:23" x14ac:dyDescent="0.45">
      <c r="A2" s="53" t="s">
        <v>35</v>
      </c>
      <c r="L2" s="52" t="s">
        <v>37</v>
      </c>
      <c r="W2" s="52" t="s">
        <v>38</v>
      </c>
    </row>
    <row r="41" spans="1:12" x14ac:dyDescent="0.45">
      <c r="A41" s="53" t="s">
        <v>40</v>
      </c>
      <c r="L41" s="52" t="s">
        <v>41</v>
      </c>
    </row>
    <row r="79" spans="1:12" x14ac:dyDescent="0.45">
      <c r="A79" s="53" t="s">
        <v>42</v>
      </c>
      <c r="L79" s="52" t="s">
        <v>43</v>
      </c>
    </row>
    <row r="120" spans="1:12" x14ac:dyDescent="0.45">
      <c r="A120" s="53" t="s">
        <v>45</v>
      </c>
      <c r="L120" s="52" t="s">
        <v>46</v>
      </c>
    </row>
    <row r="162" spans="1:12" x14ac:dyDescent="0.45">
      <c r="A162" s="53" t="s">
        <v>49</v>
      </c>
      <c r="L162" s="52" t="s">
        <v>53</v>
      </c>
    </row>
    <row r="201" spans="1:1" x14ac:dyDescent="0.45">
      <c r="A201" s="53" t="s">
        <v>54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opLeftCell="A10" zoomScale="145" zoomScaleSheetLayoutView="100" workbookViewId="0">
      <selection activeCell="A22" sqref="A22:J2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25</v>
      </c>
    </row>
    <row r="2" spans="1:10" x14ac:dyDescent="0.45">
      <c r="A2" s="94" t="s">
        <v>50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5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5">
      <c r="A11" s="52" t="s">
        <v>26</v>
      </c>
    </row>
    <row r="12" spans="1:10" x14ac:dyDescent="0.45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5">
      <c r="A21" s="52" t="s">
        <v>27</v>
      </c>
    </row>
    <row r="22" spans="1:10" x14ac:dyDescent="0.45">
      <c r="A22" s="96" t="s">
        <v>51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5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5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5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5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5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5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E4" sqref="E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36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joie8</cp:lastModifiedBy>
  <dcterms:created xsi:type="dcterms:W3CDTF">2020-09-18T03:10:57Z</dcterms:created>
  <dcterms:modified xsi:type="dcterms:W3CDTF">2021-07-16T15:48:36Z</dcterms:modified>
</cp:coreProperties>
</file>