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98a404200fa3d08/"/>
    </mc:Choice>
  </mc:AlternateContent>
  <xr:revisionPtr revIDLastSave="49" documentId="8_{CBB96C89-E5A3-416C-9207-DBA1CD89E56D}" xr6:coauthVersionLast="47" xr6:coauthVersionMax="47" xr10:uidLastSave="{ED786555-F414-4E4A-8E95-60360DCCC7BF}"/>
  <bookViews>
    <workbookView xWindow="-120" yWindow="-120" windowWidth="29040" windowHeight="1584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G10" i="1" l="1"/>
  <c r="J11" i="1" s="1"/>
  <c r="M11" i="1" s="1"/>
  <c r="L11" i="1" l="1"/>
  <c r="G11" i="1"/>
  <c r="K11" i="1"/>
  <c r="K12" i="1" l="1"/>
  <c r="N12" i="1" s="1"/>
  <c r="H12" i="1" s="1"/>
  <c r="L12" i="1"/>
  <c r="O12" i="1" s="1"/>
  <c r="I12" i="1" s="1"/>
  <c r="J12" i="1"/>
  <c r="M12" i="1" s="1"/>
  <c r="L13" i="1" l="1"/>
  <c r="K13" i="1"/>
  <c r="L14" i="1" l="1"/>
  <c r="O14" i="1" s="1"/>
  <c r="I14" i="1" s="1"/>
  <c r="J13" i="1"/>
  <c r="M13" i="1" s="1"/>
  <c r="G13" i="1" l="1"/>
  <c r="J14" i="1" s="1"/>
  <c r="M14" i="1" s="1"/>
  <c r="L15" i="1"/>
  <c r="N14" i="1"/>
  <c r="H14" i="1" l="1"/>
  <c r="K15" i="1" s="1"/>
  <c r="L16" i="1"/>
  <c r="O16" i="1" s="1"/>
  <c r="I16" i="1" s="1"/>
  <c r="J15" i="1"/>
  <c r="M15" i="1" s="1"/>
  <c r="G15" i="1" s="1"/>
  <c r="J16" i="1" l="1"/>
  <c r="M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<sst xmlns="http://schemas.openxmlformats.org/spreadsheetml/2006/main" count="60" uniqueCount="49">
  <si>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</si>
  <si>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</si>
  <si>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</si>
  <si>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</si>
  <si>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</si>
  <si>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</si>
  <si>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</si>
  <si>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</si>
  <si>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</si>
  <si>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</si>
  <si>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</si>
  <si>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</si>
  <si>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</si>
  <si>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</si>
  <si>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</si>
  <si>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</si>
  <si>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</si>
  <si>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</si>
  <si>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</si>
  <si>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</si>
  <si>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</si>
  <si>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</si>
  <si>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</si>
  <si>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</si>
  <si>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</si>
  <si>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</si>
  <si>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</si>
  <si>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</si>
  <si>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</si>
  <si>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</si>
  <si>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</si>
  <si>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</si>
  <si>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</si>
  <si>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</si>
  <si>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</si>
  <si>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</si>
  <si>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</si>
  <si>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USDJPY,H4</t>
    <phoneticPr fontId="1"/>
  </si>
  <si>
    <t>2019.2.10</t>
    <phoneticPr fontId="1"/>
  </si>
  <si>
    <t>2019.2.14</t>
    <phoneticPr fontId="1"/>
  </si>
  <si>
    <t>2019.2.17</t>
    <phoneticPr fontId="1"/>
  </si>
  <si>
    <t>2019.3.23</t>
    <phoneticPr fontId="1"/>
  </si>
  <si>
    <t>2020.4.13</t>
    <phoneticPr fontId="1"/>
  </si>
  <si>
    <t>2020.5.5</t>
    <phoneticPr fontId="1"/>
  </si>
  <si>
    <t>2020.5.8</t>
    <phoneticPr fontId="1"/>
  </si>
  <si>
    <t>2020.5.28</t>
    <phoneticPr fontId="1"/>
  </si>
  <si>
    <t>2020.7.6</t>
    <phoneticPr fontId="1"/>
  </si>
  <si>
    <t>2020.7.10</t>
    <phoneticPr fontId="1"/>
  </si>
  <si>
    <t>宜しくお願いします。</t>
    <rPh sb="0" eb="1">
      <t>ヨロ</t>
    </rPh>
    <rPh sb="4" eb="5">
      <t>ネガ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</si>
</sst>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83343</xdr:rowOff>
    </xdr:from>
    <xdr:to>
      <xdr:col>29</xdr:col>
      <xdr:colOff>531270</xdr:colOff>
      <xdr:row>42</xdr:row>
      <xdr:rowOff>41042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510E7584-68B2-45EA-B417-2C07F035E8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61937"/>
          <a:ext cx="18295395" cy="7280043"/>
        </a:xfrm>
        <a:prstGeom prst="rect">
          <a:avLst/>
        </a:prstGeom>
      </xdr:spPr>
    </xdr:pic>
    <xdr:clientData/>
  </xdr:twoCellAnchor>
  <xdr:twoCellAnchor editAs="oneCell">
    <xdr:from>
      <xdr:col>6</xdr:col>
      <xdr:colOff>464343</xdr:colOff>
      <xdr:row>44</xdr:row>
      <xdr:rowOff>35719</xdr:rowOff>
    </xdr:from>
    <xdr:to>
      <xdr:col>36</xdr:col>
      <xdr:colOff>185988</xdr:colOff>
      <xdr:row>84</xdr:row>
      <xdr:rowOff>172012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717869DA-740D-4AC1-8CF9-665551B156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988593" y="7893844"/>
          <a:ext cx="18295395" cy="7280043"/>
        </a:xfrm>
        <a:prstGeom prst="rect">
          <a:avLst/>
        </a:prstGeom>
      </xdr:spPr>
    </xdr:pic>
    <xdr:clientData/>
  </xdr:twoCellAnchor>
  <xdr:twoCellAnchor editAs="oneCell">
    <xdr:from>
      <xdr:col>6</xdr:col>
      <xdr:colOff>345281</xdr:colOff>
      <xdr:row>85</xdr:row>
      <xdr:rowOff>71437</xdr:rowOff>
    </xdr:from>
    <xdr:to>
      <xdr:col>36</xdr:col>
      <xdr:colOff>66926</xdr:colOff>
      <xdr:row>126</xdr:row>
      <xdr:rowOff>29136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35880F95-F267-413C-894C-F7A71705D0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869531" y="15251906"/>
          <a:ext cx="18295395" cy="7280043"/>
        </a:xfrm>
        <a:prstGeom prst="rect">
          <a:avLst/>
        </a:prstGeom>
      </xdr:spPr>
    </xdr:pic>
    <xdr:clientData/>
  </xdr:twoCellAnchor>
  <xdr:twoCellAnchor editAs="oneCell">
    <xdr:from>
      <xdr:col>6</xdr:col>
      <xdr:colOff>119063</xdr:colOff>
      <xdr:row>127</xdr:row>
      <xdr:rowOff>166687</xdr:rowOff>
    </xdr:from>
    <xdr:to>
      <xdr:col>35</xdr:col>
      <xdr:colOff>459833</xdr:colOff>
      <xdr:row>168</xdr:row>
      <xdr:rowOff>124386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EE686CC0-8563-4B9F-A96E-9D755F338F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643313" y="22848093"/>
          <a:ext cx="18295395" cy="7280043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169</xdr:row>
      <xdr:rowOff>0</xdr:rowOff>
    </xdr:from>
    <xdr:to>
      <xdr:col>35</xdr:col>
      <xdr:colOff>340770</xdr:colOff>
      <xdr:row>209</xdr:row>
      <xdr:rowOff>136293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6CB111C1-BDC8-4FDF-894C-6E2264766D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524250" y="30182344"/>
          <a:ext cx="18295395" cy="7280043"/>
        </a:xfrm>
        <a:prstGeom prst="rect">
          <a:avLst/>
        </a:prstGeom>
      </xdr:spPr>
    </xdr:pic>
    <xdr:clientData/>
  </xdr:twoCellAnchor>
  <xdr:twoCellAnchor editAs="oneCell">
    <xdr:from>
      <xdr:col>6</xdr:col>
      <xdr:colOff>130969</xdr:colOff>
      <xdr:row>210</xdr:row>
      <xdr:rowOff>35719</xdr:rowOff>
    </xdr:from>
    <xdr:to>
      <xdr:col>35</xdr:col>
      <xdr:colOff>471739</xdr:colOff>
      <xdr:row>250</xdr:row>
      <xdr:rowOff>172012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111A7D56-3E1D-4865-8922-21AC61CC01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655219" y="37540407"/>
          <a:ext cx="18295395" cy="7280043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252</xdr:row>
      <xdr:rowOff>0</xdr:rowOff>
    </xdr:from>
    <xdr:to>
      <xdr:col>35</xdr:col>
      <xdr:colOff>340770</xdr:colOff>
      <xdr:row>292</xdr:row>
      <xdr:rowOff>136293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6EA84CE8-BF65-4EE0-83F4-365CDAA418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524250" y="45005625"/>
          <a:ext cx="18295395" cy="7280043"/>
        </a:xfrm>
        <a:prstGeom prst="rect">
          <a:avLst/>
        </a:prstGeom>
      </xdr:spPr>
    </xdr:pic>
    <xdr:clientData/>
  </xdr:twoCellAnchor>
  <xdr:twoCellAnchor editAs="oneCell">
    <xdr:from>
      <xdr:col>6</xdr:col>
      <xdr:colOff>202406</xdr:colOff>
      <xdr:row>293</xdr:row>
      <xdr:rowOff>23813</xdr:rowOff>
    </xdr:from>
    <xdr:to>
      <xdr:col>35</xdr:col>
      <xdr:colOff>543176</xdr:colOff>
      <xdr:row>333</xdr:row>
      <xdr:rowOff>160106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41B3ADCA-3632-408E-87C6-55B019C099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726656" y="52351782"/>
          <a:ext cx="18295395" cy="72800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D18" sqref="D18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37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13</v>
      </c>
    </row>
    <row r="5" spans="1:18" ht="19.5" thickBot="1" x14ac:dyDescent="0.45">
      <c r="A5" s="1" t="s">
        <v>12</v>
      </c>
      <c r="C5" s="29" t="s">
        <v>35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26</v>
      </c>
      <c r="E6" s="25"/>
      <c r="F6" s="26"/>
      <c r="G6" s="84" t="s">
        <v>3</v>
      </c>
      <c r="H6" s="85"/>
      <c r="I6" s="91"/>
      <c r="J6" s="84" t="s">
        <v>24</v>
      </c>
      <c r="K6" s="85"/>
      <c r="L6" s="91"/>
      <c r="M6" s="84" t="s">
        <v>25</v>
      </c>
      <c r="N6" s="85"/>
      <c r="O6" s="91"/>
    </row>
    <row r="7" spans="1:18" ht="19.5" thickBot="1" x14ac:dyDescent="0.45">
      <c r="A7" s="27"/>
      <c r="B7" s="27" t="s">
        <v>2</v>
      </c>
      <c r="C7" s="64" t="s">
        <v>30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24</v>
      </c>
      <c r="K8" s="89"/>
      <c r="L8" s="90"/>
      <c r="M8" s="88"/>
      <c r="N8" s="89"/>
      <c r="O8" s="90"/>
    </row>
    <row r="9" spans="1:18" x14ac:dyDescent="0.4">
      <c r="A9" s="9">
        <v>1</v>
      </c>
      <c r="B9" s="23" t="s">
        <v>38</v>
      </c>
      <c r="C9" s="50">
        <v>2</v>
      </c>
      <c r="D9" s="54">
        <v>-1</v>
      </c>
      <c r="E9" s="55">
        <v>1.5</v>
      </c>
      <c r="F9" s="56">
        <v>2</v>
      </c>
      <c r="G9" s="22">
        <f>IF(D9="","",G8+M9)</f>
        <v>97000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-3000</v>
      </c>
      <c r="N9" s="42">
        <f>IF(E9="","",K9*E9)</f>
        <v>4500</v>
      </c>
      <c r="O9" s="43">
        <f>IF(F9="","",L9*F9)</f>
        <v>6000</v>
      </c>
      <c r="P9" s="40"/>
      <c r="Q9" s="40"/>
      <c r="R9" s="40"/>
    </row>
    <row r="10" spans="1:18" x14ac:dyDescent="0.4">
      <c r="A10" s="9">
        <v>2</v>
      </c>
      <c r="B10" s="5" t="s">
        <v>39</v>
      </c>
      <c r="C10" s="47">
        <v>2</v>
      </c>
      <c r="D10" s="57">
        <v>-1</v>
      </c>
      <c r="E10" s="58">
        <v>1.5</v>
      </c>
      <c r="F10" s="59">
        <v>2</v>
      </c>
      <c r="G10" s="22">
        <f t="shared" ref="G10:G42" si="2">IF(D10="","",G9+M10)</f>
        <v>94090</v>
      </c>
      <c r="H10" s="22"/>
      <c r="I10" s="22"/>
      <c r="J10" s="44">
        <f t="shared" ref="J10:J12" si="3">IF(G9="","",G9*0.03)</f>
        <v>2910</v>
      </c>
      <c r="K10" s="45">
        <f t="shared" ref="K10:K12" si="4">IF(H9="","",H9*0.03)</f>
        <v>3135</v>
      </c>
      <c r="L10" s="46">
        <f t="shared" ref="L10:L12" si="5">IF(I9="","",I9*0.03)</f>
        <v>3180</v>
      </c>
      <c r="M10" s="44">
        <f t="shared" ref="M10:M12" si="6">IF(D10="","",J10*D10)</f>
        <v>-2910</v>
      </c>
      <c r="N10" s="45">
        <f t="shared" ref="N10:N12" si="7">IF(E10="","",K10*E10)</f>
        <v>4702.5</v>
      </c>
      <c r="O10" s="46">
        <f t="shared" ref="O10:O12" si="8">IF(F10="","",L10*F10)</f>
        <v>6360</v>
      </c>
      <c r="P10" s="40"/>
      <c r="Q10" s="40"/>
      <c r="R10" s="40"/>
    </row>
    <row r="11" spans="1:18" x14ac:dyDescent="0.4">
      <c r="A11" s="9">
        <v>3</v>
      </c>
      <c r="B11" s="5" t="s">
        <v>40</v>
      </c>
      <c r="C11" s="47">
        <v>2</v>
      </c>
      <c r="D11" s="57">
        <v>1.27</v>
      </c>
      <c r="E11" s="58">
        <v>1.5</v>
      </c>
      <c r="F11" s="80">
        <v>2</v>
      </c>
      <c r="G11" s="22">
        <f t="shared" si="2"/>
        <v>97674.828999999998</v>
      </c>
      <c r="H11" s="22"/>
      <c r="I11" s="22">
        <v>99735</v>
      </c>
      <c r="J11" s="44">
        <f t="shared" si="3"/>
        <v>2822.7</v>
      </c>
      <c r="K11" s="45" t="str">
        <f t="shared" si="4"/>
        <v/>
      </c>
      <c r="L11" s="46" t="str">
        <f t="shared" si="5"/>
        <v/>
      </c>
      <c r="M11" s="44">
        <f t="shared" si="6"/>
        <v>3584.8289999999997</v>
      </c>
      <c r="N11" s="45"/>
      <c r="O11" s="46">
        <v>5645</v>
      </c>
      <c r="P11" s="40"/>
      <c r="Q11" s="40"/>
      <c r="R11" s="40"/>
    </row>
    <row r="12" spans="1:18" x14ac:dyDescent="0.4">
      <c r="A12" s="9">
        <v>4</v>
      </c>
      <c r="B12" s="5" t="s">
        <v>41</v>
      </c>
      <c r="C12" s="47">
        <v>1</v>
      </c>
      <c r="D12" s="57">
        <v>-1</v>
      </c>
      <c r="E12" s="58"/>
      <c r="F12" s="59"/>
      <c r="G12" s="22">
        <v>96743</v>
      </c>
      <c r="H12" s="22" t="str">
        <f t="shared" ref="H12:H42" si="9">IF(E12="","",H11+N12)</f>
        <v/>
      </c>
      <c r="I12" s="22" t="str">
        <f t="shared" ref="I12:I42" si="10">IF(F12="","",I11+O12)</f>
        <v/>
      </c>
      <c r="J12" s="44">
        <f t="shared" si="3"/>
        <v>2930.24487</v>
      </c>
      <c r="K12" s="45" t="str">
        <f t="shared" si="4"/>
        <v/>
      </c>
      <c r="L12" s="46">
        <f t="shared" si="5"/>
        <v>2992.0499999999997</v>
      </c>
      <c r="M12" s="44">
        <f t="shared" si="6"/>
        <v>-2930.24487</v>
      </c>
      <c r="N12" s="45" t="str">
        <f t="shared" si="7"/>
        <v/>
      </c>
      <c r="O12" s="46" t="str">
        <f t="shared" si="8"/>
        <v/>
      </c>
      <c r="P12" s="40"/>
      <c r="Q12" s="40"/>
      <c r="R12" s="40"/>
    </row>
    <row r="13" spans="1:18" x14ac:dyDescent="0.4">
      <c r="A13" s="9">
        <v>5</v>
      </c>
      <c r="B13" s="5" t="s">
        <v>42</v>
      </c>
      <c r="C13" s="47">
        <v>2</v>
      </c>
      <c r="D13" s="57">
        <v>1.27</v>
      </c>
      <c r="E13" s="58">
        <v>1.5</v>
      </c>
      <c r="F13" s="80">
        <v>2</v>
      </c>
      <c r="G13" s="22">
        <f t="shared" si="2"/>
        <v>100428.9083</v>
      </c>
      <c r="H13" s="22"/>
      <c r="I13" s="22">
        <v>102547</v>
      </c>
      <c r="J13" s="44">
        <f t="shared" ref="J13:J58" si="11">IF(G12="","",G12*0.03)</f>
        <v>2902.29</v>
      </c>
      <c r="K13" s="45" t="str">
        <f t="shared" ref="K13:K58" si="12">IF(H12="","",H12*0.03)</f>
        <v/>
      </c>
      <c r="L13" s="46" t="str">
        <f t="shared" ref="L13:L58" si="13">IF(I12="","",I12*0.03)</f>
        <v/>
      </c>
      <c r="M13" s="44">
        <f t="shared" ref="M13:M58" si="14">IF(D13="","",J13*D13)</f>
        <v>3685.9083000000001</v>
      </c>
      <c r="N13" s="45"/>
      <c r="O13" s="46">
        <v>5804</v>
      </c>
      <c r="P13" s="40"/>
      <c r="Q13" s="40"/>
      <c r="R13" s="40"/>
    </row>
    <row r="14" spans="1:18" x14ac:dyDescent="0.4">
      <c r="A14" s="9">
        <v>6</v>
      </c>
      <c r="B14" s="5" t="s">
        <v>43</v>
      </c>
      <c r="C14" s="47">
        <v>2</v>
      </c>
      <c r="D14" s="57">
        <v>-1</v>
      </c>
      <c r="E14" s="58"/>
      <c r="F14" s="59"/>
      <c r="G14" s="22">
        <v>99471</v>
      </c>
      <c r="H14" s="22" t="str">
        <f t="shared" si="9"/>
        <v/>
      </c>
      <c r="I14" s="22" t="str">
        <f t="shared" si="10"/>
        <v/>
      </c>
      <c r="J14" s="44">
        <f t="shared" si="11"/>
        <v>3012.8672489999999</v>
      </c>
      <c r="K14" s="45"/>
      <c r="L14" s="46">
        <f t="shared" si="13"/>
        <v>3076.41</v>
      </c>
      <c r="M14" s="44">
        <f t="shared" si="14"/>
        <v>-3012.8672489999999</v>
      </c>
      <c r="N14" s="45" t="str">
        <f t="shared" ref="N14:N58" si="15">IF(E14="","",K14*E14)</f>
        <v/>
      </c>
      <c r="O14" s="46" t="str">
        <f t="shared" ref="O14:O58" si="16">IF(F14="","",L14*F14)</f>
        <v/>
      </c>
      <c r="P14" s="40"/>
      <c r="Q14" s="40"/>
      <c r="R14" s="40"/>
    </row>
    <row r="15" spans="1:18" x14ac:dyDescent="0.4">
      <c r="A15" s="9">
        <v>7</v>
      </c>
      <c r="B15" s="5" t="s">
        <v>44</v>
      </c>
      <c r="C15" s="47">
        <v>1</v>
      </c>
      <c r="D15" s="57">
        <v>1.27</v>
      </c>
      <c r="E15" s="58">
        <v>1.5</v>
      </c>
      <c r="F15" s="59">
        <v>2</v>
      </c>
      <c r="G15" s="22">
        <f t="shared" si="2"/>
        <v>103260.84510000001</v>
      </c>
      <c r="H15" s="22"/>
      <c r="I15" s="22">
        <v>105439</v>
      </c>
      <c r="J15" s="44">
        <f t="shared" si="11"/>
        <v>2984.13</v>
      </c>
      <c r="K15" s="45" t="str">
        <f t="shared" si="12"/>
        <v/>
      </c>
      <c r="L15" s="46" t="str">
        <f t="shared" si="13"/>
        <v/>
      </c>
      <c r="M15" s="44">
        <f t="shared" si="14"/>
        <v>3789.8451</v>
      </c>
      <c r="N15" s="45"/>
      <c r="O15" s="46">
        <v>5968</v>
      </c>
      <c r="P15" s="40"/>
      <c r="Q15" s="40"/>
      <c r="R15" s="40"/>
    </row>
    <row r="16" spans="1:18" x14ac:dyDescent="0.4">
      <c r="A16" s="9">
        <v>8</v>
      </c>
      <c r="B16" s="5" t="s">
        <v>45</v>
      </c>
      <c r="C16" s="47">
        <v>2</v>
      </c>
      <c r="D16" s="57">
        <v>-1</v>
      </c>
      <c r="E16" s="58"/>
      <c r="F16" s="59"/>
      <c r="G16" s="22">
        <v>102276</v>
      </c>
      <c r="H16" s="22" t="str">
        <f t="shared" si="9"/>
        <v/>
      </c>
      <c r="I16" s="22" t="str">
        <f t="shared" si="10"/>
        <v/>
      </c>
      <c r="J16" s="44">
        <f t="shared" si="11"/>
        <v>3097.8253530000002</v>
      </c>
      <c r="K16" s="45" t="str">
        <f t="shared" si="12"/>
        <v/>
      </c>
      <c r="L16" s="46">
        <f t="shared" si="13"/>
        <v>3163.17</v>
      </c>
      <c r="M16" s="44">
        <f t="shared" si="14"/>
        <v>-3097.8253530000002</v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 x14ac:dyDescent="0.4">
      <c r="A17" s="9">
        <v>9</v>
      </c>
      <c r="B17" s="5" t="s">
        <v>46</v>
      </c>
      <c r="C17" s="47">
        <v>2</v>
      </c>
      <c r="D17" s="57">
        <v>-1</v>
      </c>
      <c r="E17" s="58"/>
      <c r="F17" s="59"/>
      <c r="G17" s="22">
        <f t="shared" si="2"/>
        <v>99207.72</v>
      </c>
      <c r="H17" s="22" t="str">
        <f t="shared" si="9"/>
        <v/>
      </c>
      <c r="I17" s="22" t="str">
        <f t="shared" si="10"/>
        <v/>
      </c>
      <c r="J17" s="44">
        <f t="shared" si="11"/>
        <v>3068.2799999999997</v>
      </c>
      <c r="K17" s="45" t="str">
        <f t="shared" si="12"/>
        <v/>
      </c>
      <c r="L17" s="46" t="str">
        <f t="shared" si="13"/>
        <v/>
      </c>
      <c r="M17" s="44">
        <f t="shared" si="14"/>
        <v>-3068.2799999999997</v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4">
      <c r="A18" s="9">
        <v>10</v>
      </c>
      <c r="B18" s="5" t="s">
        <v>47</v>
      </c>
      <c r="C18" s="47">
        <v>2</v>
      </c>
      <c r="D18" s="57">
        <v>-1</v>
      </c>
      <c r="E18" s="58"/>
      <c r="F18" s="59"/>
      <c r="G18" s="22">
        <f t="shared" si="2"/>
        <v>96231.488400000002</v>
      </c>
      <c r="H18" s="22" t="str">
        <f t="shared" si="9"/>
        <v/>
      </c>
      <c r="I18" s="22" t="str">
        <f t="shared" si="10"/>
        <v/>
      </c>
      <c r="J18" s="44">
        <f t="shared" si="11"/>
        <v>2976.2316000000001</v>
      </c>
      <c r="K18" s="45" t="str">
        <f t="shared" si="12"/>
        <v/>
      </c>
      <c r="L18" s="46" t="str">
        <f t="shared" si="13"/>
        <v/>
      </c>
      <c r="M18" s="44">
        <f t="shared" si="14"/>
        <v>-2976.2316000000001</v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9"/>
        <v/>
      </c>
      <c r="I19" s="22" t="str">
        <f t="shared" si="10"/>
        <v/>
      </c>
      <c r="J19" s="44">
        <f t="shared" si="11"/>
        <v>2886.9446520000001</v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9"/>
        <v/>
      </c>
      <c r="I20" s="22" t="str">
        <f t="shared" si="10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9"/>
        <v/>
      </c>
      <c r="I21" s="22" t="str">
        <f t="shared" si="10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9"/>
        <v/>
      </c>
      <c r="I22" s="22" t="str">
        <f t="shared" si="10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9"/>
        <v/>
      </c>
      <c r="I23" s="22" t="str">
        <f t="shared" si="10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9"/>
        <v/>
      </c>
      <c r="I24" s="22" t="str">
        <f t="shared" si="10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9"/>
        <v/>
      </c>
      <c r="I25" s="22" t="str">
        <f t="shared" si="10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9"/>
        <v/>
      </c>
      <c r="I26" s="22" t="str">
        <f t="shared" si="10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9"/>
        <v/>
      </c>
      <c r="I27" s="22" t="str">
        <f t="shared" si="10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9"/>
        <v/>
      </c>
      <c r="I28" s="22" t="str">
        <f t="shared" si="10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9"/>
        <v/>
      </c>
      <c r="I29" s="22" t="str">
        <f t="shared" si="10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9"/>
        <v/>
      </c>
      <c r="I30" s="22" t="str">
        <f t="shared" si="10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9"/>
        <v/>
      </c>
      <c r="I31" s="22" t="str">
        <f t="shared" si="10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9"/>
        <v/>
      </c>
      <c r="I32" s="22" t="str">
        <f t="shared" si="10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9"/>
        <v/>
      </c>
      <c r="I33" s="22" t="str">
        <f t="shared" si="10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9"/>
        <v/>
      </c>
      <c r="I34" s="22" t="str">
        <f t="shared" si="10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9"/>
        <v/>
      </c>
      <c r="I35" s="22" t="str">
        <f t="shared" si="10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9"/>
        <v/>
      </c>
      <c r="I36" s="22" t="str">
        <f t="shared" si="10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9"/>
        <v/>
      </c>
      <c r="I37" s="22" t="str">
        <f t="shared" si="10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9"/>
        <v/>
      </c>
      <c r="I38" s="22" t="str">
        <f t="shared" si="10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9"/>
        <v/>
      </c>
      <c r="I39" s="22" t="str">
        <f t="shared" si="10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9"/>
        <v/>
      </c>
      <c r="I40" s="22" t="str">
        <f t="shared" si="10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9"/>
        <v/>
      </c>
      <c r="I41" s="22" t="str">
        <f t="shared" si="10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9"/>
        <v/>
      </c>
      <c r="I42" s="22" t="str">
        <f t="shared" si="10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2" t="s">
        <v>5</v>
      </c>
      <c r="C59" s="93"/>
      <c r="D59" s="7">
        <f>COUNTIF(D9:D58,1.27)</f>
        <v>3</v>
      </c>
      <c r="E59" s="7">
        <f>COUNTIF(E9:E58,1.5)</f>
        <v>5</v>
      </c>
      <c r="F59" s="8">
        <f>COUNTIF(F9:F58,2)</f>
        <v>5</v>
      </c>
      <c r="G59" s="70">
        <f>M59+G8</f>
        <v>90065.133327999996</v>
      </c>
      <c r="H59" s="71">
        <f>N59+H8</f>
        <v>109202.5</v>
      </c>
      <c r="I59" s="72">
        <f>O59+I8</f>
        <v>129777</v>
      </c>
      <c r="J59" s="67" t="s">
        <v>32</v>
      </c>
      <c r="K59" s="68" t="e">
        <f>B58-B9</f>
        <v>#VALUE!</v>
      </c>
      <c r="L59" s="69" t="s">
        <v>33</v>
      </c>
      <c r="M59" s="81">
        <f>SUM(M9:M58)</f>
        <v>-9934.8666720000001</v>
      </c>
      <c r="N59" s="82">
        <f>SUM(N9:N58)</f>
        <v>9202.5</v>
      </c>
      <c r="O59" s="83">
        <f>SUM(O9:O58)</f>
        <v>29777</v>
      </c>
    </row>
    <row r="60" spans="1:15" ht="19.5" thickBot="1" x14ac:dyDescent="0.45">
      <c r="A60" s="9"/>
      <c r="B60" s="86" t="s">
        <v>6</v>
      </c>
      <c r="C60" s="87"/>
      <c r="D60" s="7">
        <f>COUNTIF(D9:D58,-1)</f>
        <v>7</v>
      </c>
      <c r="E60" s="7">
        <f>COUNTIF(E9:E58,-1)</f>
        <v>0</v>
      </c>
      <c r="F60" s="8">
        <f>COUNTIF(F9:F58,-1)</f>
        <v>0</v>
      </c>
      <c r="G60" s="84" t="s">
        <v>31</v>
      </c>
      <c r="H60" s="85"/>
      <c r="I60" s="91"/>
      <c r="J60" s="84" t="s">
        <v>34</v>
      </c>
      <c r="K60" s="85"/>
      <c r="L60" s="91"/>
      <c r="M60" s="9"/>
      <c r="N60" s="3"/>
      <c r="O60" s="4"/>
    </row>
    <row r="61" spans="1:15" ht="19.5" thickBot="1" x14ac:dyDescent="0.45">
      <c r="A61" s="9"/>
      <c r="B61" s="86" t="s">
        <v>36</v>
      </c>
      <c r="C61" s="87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0.90065133327999991</v>
      </c>
      <c r="H61" s="77">
        <f t="shared" ref="H61" si="21">H59/H8</f>
        <v>1.092025</v>
      </c>
      <c r="I61" s="78">
        <f>I59/I8</f>
        <v>1.2977700000000001</v>
      </c>
      <c r="J61" s="65" t="e">
        <f>(G61-100%)*30/K59</f>
        <v>#VALUE!</v>
      </c>
      <c r="K61" s="65" t="e">
        <f>(H61-100%)*30/K59</f>
        <v>#VALUE!</v>
      </c>
      <c r="L61" s="66" t="e">
        <f>(I61-100%)*30/K59</f>
        <v>#VALUE!</v>
      </c>
      <c r="M61" s="10"/>
      <c r="N61" s="2"/>
      <c r="O61" s="11"/>
    </row>
    <row r="62" spans="1:15" ht="19.5" thickBot="1" x14ac:dyDescent="0.45">
      <c r="A62" s="3"/>
      <c r="B62" s="84" t="s">
        <v>4</v>
      </c>
      <c r="C62" s="85"/>
      <c r="D62" s="79">
        <f t="shared" ref="D62:E62" si="22">D59/(D59+D60+D61)</f>
        <v>0.3</v>
      </c>
      <c r="E62" s="74">
        <f t="shared" si="22"/>
        <v>1</v>
      </c>
      <c r="F62" s="75">
        <f>F59/(F59+F60+F61)</f>
        <v>1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opLeftCell="G271" zoomScale="80" zoomScaleNormal="80" workbookViewId="0">
      <selection activeCell="H294" sqref="H294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L11" sqref="L11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27</v>
      </c>
    </row>
    <row r="2" spans="1:10" x14ac:dyDescent="0.4">
      <c r="A2" s="94" t="s">
        <v>48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28</v>
      </c>
    </row>
    <row r="12" spans="1:10" x14ac:dyDescent="0.4">
      <c r="A12" s="96"/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29</v>
      </c>
    </row>
    <row r="22" spans="1:10" x14ac:dyDescent="0.4">
      <c r="A22" s="96"/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">
      <c r="A4" s="37" t="s">
        <v>21</v>
      </c>
      <c r="B4" s="37" t="s">
        <v>22</v>
      </c>
      <c r="C4" s="37"/>
      <c r="D4" s="38"/>
      <c r="E4" s="37"/>
      <c r="F4" s="38"/>
      <c r="G4" s="37"/>
      <c r="H4" s="38"/>
    </row>
    <row r="5" spans="1:8" x14ac:dyDescent="0.4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 </cp:lastModifiedBy>
  <dcterms:created xsi:type="dcterms:W3CDTF">2020-09-18T03:10:57Z</dcterms:created>
  <dcterms:modified xsi:type="dcterms:W3CDTF">2021-07-18T13:30:57Z</dcterms:modified>
</cp:coreProperties>
</file>