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検証シート" sheetId="1" r:id="rId1"/>
    <sheet name="画像" sheetId="6" r:id="rId2"/>
    <sheet name="気づき" sheetId="5" r:id="rId3"/>
    <sheet name="検証終了通貨" sheetId="2" r:id="rId4"/>
    <sheet name="Sheet1" sheetId="7" r:id="rId5"/>
  </sheets>
  <calcPr calcId="144525"/>
</workbook>
</file>

<file path=xl/sharedStrings.xml><?xml version="1.0" encoding="utf-8"?>
<sst xmlns="http://schemas.openxmlformats.org/spreadsheetml/2006/main" count="60" uniqueCount="45">
  <si>
    <t>通貨ペア</t>
  </si>
  <si>
    <t>USDJPY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</si>
  <si>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</si>
  <si>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</si>
  <si>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</si>
  <si>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</si>
  <si>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</si>
  <si>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</si>
  <si>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</si>
  <si>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</si>
  <si>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</si>
  <si>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  <scheme val="minor"/>
      </rPr>
      <t>決済</t>
    </r>
    <r>
      <rPr>
        <b/>
        <sz val="9"/>
        <color theme="1"/>
        <rFont val="游ゴシック"/>
        <charset val="128"/>
        <scheme val="minor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</si>
  <si>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</si>
  <si>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</si>
  <si>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</si>
  <si>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</si>
  <si>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</si>
  <si>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</si>
  <si>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終値が２つのMAの外に出ていない、下降トレンド方向の逆張りエントリー。</t>
  </si>
  <si>
    <t>上昇トレンド方向の順張りエントリーだが、EBの実体がでかすぎた。</t>
  </si>
  <si>
    <t>下降から上昇トレンドの転換点</t>
  </si>
  <si>
    <t>トレンド方向の順張りはかたい。</t>
  </si>
  <si>
    <t>推進派初動のPB順張りはおいしい</t>
  </si>
  <si>
    <t>下降推進派初動のPBはおいしい</t>
  </si>
  <si>
    <t>レンジはやめたほうがいい</t>
  </si>
  <si>
    <t>下降推進派初動の十字線もOK</t>
  </si>
  <si>
    <t>MAデッドクロスにPB出現</t>
  </si>
  <si>
    <t>期間</t>
  </si>
  <si>
    <t>日</t>
  </si>
  <si>
    <t>利益率</t>
  </si>
  <si>
    <t>月利</t>
  </si>
  <si>
    <t>気付き　質問</t>
  </si>
  <si>
    <t>レンジ相場は見送る。トレンド方向の順張り。プライスアクションが出ても、ぐちゃぐちゃした所では見送る。</t>
  </si>
  <si>
    <t>感想</t>
  </si>
  <si>
    <t>上下とも、トレンドをしっかりと見極め、トレンド方向への順張りを心掛ける。分からない所では、絶対にエントリーしない。慌ててエントリーしない。リアルまでにしっかりとしたエントリールールを決める。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</si>
  <si>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</si>
  <si>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</si>
  <si>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</si>
  <si>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</si>
  <si>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</si>
  <si>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</si>
  <si>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</si>
  <si>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</si>
  <si>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USD/JPY</t>
  </si>
  <si>
    <t>〇</t>
  </si>
</sst>
</file>

<file path=xl/styles.xml><?xml version="1.0" encoding="utf-8"?>
<styleSheet xmlns="http://schemas.openxmlformats.org/spreadsheetml/2006/main">
  <numFmts count="7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#,##0_);[Red]\(#,##0\)"/>
    <numFmt numFmtId="180" formatCode="#,##0_ "/>
    <numFmt numFmtId="181" formatCode="yyyy/m/d;@"/>
    <numFmt numFmtId="182" formatCode="0.0%"/>
  </numFmts>
  <fonts count="30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9" fillId="12" borderId="19" applyNumberFormat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6" borderId="1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9" borderId="23" applyNumberForma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4" fillId="9" borderId="19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17" borderId="2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80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9" fontId="0" fillId="0" borderId="6" xfId="0" applyNumberFormat="1" applyFont="1" applyBorder="1">
      <alignment vertical="center"/>
    </xf>
    <xf numFmtId="179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NumberFormat="1" applyFont="1" applyBorder="1">
      <alignment vertical="center"/>
    </xf>
    <xf numFmtId="0" fontId="8" fillId="0" borderId="4" xfId="0" applyNumberFormat="1" applyFont="1" applyBorder="1">
      <alignment vertical="center"/>
    </xf>
    <xf numFmtId="0" fontId="8" fillId="0" borderId="5" xfId="0" applyNumberFormat="1" applyFont="1" applyBorder="1">
      <alignment vertical="center"/>
    </xf>
    <xf numFmtId="179" fontId="0" fillId="0" borderId="0" xfId="0" applyNumberFormat="1" applyBorder="1">
      <alignment vertical="center"/>
    </xf>
    <xf numFmtId="181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3" borderId="13" xfId="0" applyNumberFormat="1" applyFont="1" applyFill="1" applyBorder="1">
      <alignment vertical="center"/>
    </xf>
    <xf numFmtId="0" fontId="8" fillId="4" borderId="13" xfId="0" applyNumberFormat="1" applyFont="1" applyFill="1" applyBorder="1">
      <alignment vertical="center"/>
    </xf>
    <xf numFmtId="0" fontId="8" fillId="0" borderId="13" xfId="0" applyNumberFormat="1" applyFont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0" fillId="0" borderId="14" xfId="0" applyBorder="1" applyAlignment="1">
      <alignment horizontal="center" vertical="center"/>
    </xf>
    <xf numFmtId="0" fontId="8" fillId="0" borderId="14" xfId="0" applyNumberFormat="1" applyFont="1" applyBorder="1">
      <alignment vertical="center"/>
    </xf>
    <xf numFmtId="0" fontId="8" fillId="0" borderId="15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79" fontId="0" fillId="0" borderId="6" xfId="0" applyNumberFormat="1" applyFill="1" applyBorder="1">
      <alignment vertical="center"/>
    </xf>
    <xf numFmtId="179" fontId="0" fillId="0" borderId="7" xfId="0" applyNumberFormat="1" applyFill="1" applyBorder="1">
      <alignment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9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9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9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9" fillId="0" borderId="6" xfId="1" applyFont="1" applyFill="1" applyBorder="1">
      <alignment vertical="center"/>
    </xf>
    <xf numFmtId="0" fontId="9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82" fontId="6" fillId="0" borderId="6" xfId="9" applyNumberFormat="1" applyFont="1" applyBorder="1">
      <alignment vertical="center"/>
    </xf>
    <xf numFmtId="182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09651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6407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003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478786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44621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2735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025235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86347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3583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2598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4260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49762410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31461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68947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5964555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5627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390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406145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2033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092945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36206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394448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workbookViewId="0">
      <pane xSplit="1" ySplit="8" topLeftCell="B9" activePane="bottomRight" state="frozen"/>
      <selection/>
      <selection pane="topRight"/>
      <selection pane="bottomLeft"/>
      <selection pane="bottomRight" activeCell="G58" sqref="G58"/>
    </sheetView>
  </sheetViews>
  <sheetFormatPr defaultColWidth="9" defaultRowHeight="18.75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3">
      <c r="A2" s="17" t="s">
        <v>2</v>
      </c>
      <c r="C2" t="s">
        <v>3</v>
      </c>
    </row>
    <row r="3" spans="1:3">
      <c r="A3" s="17" t="s">
        <v>4</v>
      </c>
      <c r="C3" s="18">
        <v>100000</v>
      </c>
    </row>
    <row r="4" spans="1:3">
      <c r="A4" s="17" t="s">
        <v>5</v>
      </c>
      <c r="C4" s="18" t="s">
        <v>6</v>
      </c>
    </row>
    <row r="5" ht="19.5" spans="1:3">
      <c r="A5" s="17" t="s">
        <v>7</v>
      </c>
      <c r="C5" s="18" t="s">
        <v>8</v>
      </c>
    </row>
    <row r="6" ht="19.5" spans="1:15">
      <c r="A6" s="19" t="s">
        <v>9</v>
      </c>
      <c r="B6" s="19" t="s">
        <v>10</v>
      </c>
      <c r="C6" s="19" t="s">
        <v>10</v>
      </c>
      <c r="D6" s="20" t="s">
        <v>11</v>
      </c>
      <c r="E6" s="21"/>
      <c r="F6" s="22"/>
      <c r="G6" s="23" t="s">
        <v>12</v>
      </c>
      <c r="H6" s="24"/>
      <c r="I6" s="70"/>
      <c r="J6" s="23" t="s">
        <v>13</v>
      </c>
      <c r="K6" s="24"/>
      <c r="L6" s="70"/>
      <c r="M6" s="23" t="s">
        <v>14</v>
      </c>
      <c r="N6" s="24"/>
      <c r="O6" s="70"/>
    </row>
    <row r="7" ht="19.5" spans="1:15">
      <c r="A7" s="25"/>
      <c r="B7" s="25" t="s">
        <v>15</v>
      </c>
      <c r="C7" s="26" t="s">
        <v>16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ht="19.5" spans="1:15">
      <c r="A8" s="30" t="s">
        <v>17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1">
        <f>C3</f>
        <v>100000</v>
      </c>
      <c r="J8" s="72" t="s">
        <v>13</v>
      </c>
      <c r="K8" s="73"/>
      <c r="L8" s="74"/>
      <c r="M8" s="72"/>
      <c r="N8" s="73"/>
      <c r="O8" s="74"/>
    </row>
    <row r="9" spans="1:18">
      <c r="A9" s="38">
        <v>1</v>
      </c>
      <c r="B9" s="39">
        <v>44393</v>
      </c>
      <c r="C9" s="40">
        <v>2</v>
      </c>
      <c r="D9" s="41">
        <v>1.27</v>
      </c>
      <c r="E9" s="42">
        <v>1.5</v>
      </c>
      <c r="F9" s="43">
        <v>2</v>
      </c>
      <c r="G9" s="44">
        <f>IF(D9="","",G8+M9)</f>
        <v>103810</v>
      </c>
      <c r="H9" s="44">
        <f t="shared" ref="H9" si="0">IF(E9="","",H8+N9)</f>
        <v>104500</v>
      </c>
      <c r="I9" s="44">
        <f t="shared" ref="I9" si="1">IF(F9="","",I8+O9)</f>
        <v>106000</v>
      </c>
      <c r="J9" s="75">
        <f>IF(G8="","",G8*0.03)</f>
        <v>3000</v>
      </c>
      <c r="K9" s="76">
        <f>IF(H8="","",H8*0.03)</f>
        <v>3000</v>
      </c>
      <c r="L9" s="77">
        <f>IF(I8="","",I8*0.03)</f>
        <v>3000</v>
      </c>
      <c r="M9" s="75">
        <f>IF(D9="","",J9*D9)</f>
        <v>3810</v>
      </c>
      <c r="N9" s="76">
        <f>IF(E9="","",K9*E9)</f>
        <v>4500</v>
      </c>
      <c r="O9" s="77">
        <f>IF(F9="","",L9*F9)</f>
        <v>6000</v>
      </c>
      <c r="P9" s="78"/>
      <c r="Q9" s="78"/>
      <c r="R9" s="78"/>
    </row>
    <row r="10" spans="1:18">
      <c r="A10" s="38">
        <v>2</v>
      </c>
      <c r="B10" s="45">
        <v>44391</v>
      </c>
      <c r="C10" s="46">
        <v>2</v>
      </c>
      <c r="D10" s="47">
        <v>1.27</v>
      </c>
      <c r="E10" s="48">
        <v>1.5</v>
      </c>
      <c r="F10" s="49">
        <v>2</v>
      </c>
      <c r="G10" s="44">
        <f t="shared" ref="G10:G43" si="2">IF(D10="","",G9+M10)</f>
        <v>107765.161</v>
      </c>
      <c r="H10" s="44">
        <f t="shared" ref="H10:H42" si="3">IF(E10="","",H9+N10)</f>
        <v>109202.5</v>
      </c>
      <c r="I10" s="44">
        <f t="shared" ref="I10:I42" si="4">IF(F10="","",I9+O10)</f>
        <v>112360</v>
      </c>
      <c r="J10" s="79">
        <f t="shared" ref="J10:J12" si="5">IF(G9="","",G9*0.03)</f>
        <v>3114.3</v>
      </c>
      <c r="K10" s="80">
        <f t="shared" ref="K10:K12" si="6">IF(H9="","",H9*0.03)</f>
        <v>3135</v>
      </c>
      <c r="L10" s="81">
        <f t="shared" ref="L10:L12" si="7">IF(I9="","",I9*0.03)</f>
        <v>3180</v>
      </c>
      <c r="M10" s="79">
        <f t="shared" ref="M10:M12" si="8">IF(D10="","",J10*D10)</f>
        <v>3955.161</v>
      </c>
      <c r="N10" s="80">
        <f t="shared" ref="N10:N12" si="9">IF(E10="","",K10*E10)</f>
        <v>4702.5</v>
      </c>
      <c r="O10" s="81">
        <f t="shared" ref="O10:O12" si="10">IF(F10="","",L10*F10)</f>
        <v>6360</v>
      </c>
      <c r="P10" s="78"/>
      <c r="Q10" s="78"/>
      <c r="R10" s="78"/>
    </row>
    <row r="11" spans="1:18">
      <c r="A11" s="38">
        <v>3</v>
      </c>
      <c r="B11" s="45">
        <v>44384</v>
      </c>
      <c r="C11" s="46">
        <v>1</v>
      </c>
      <c r="D11" s="47">
        <v>-1</v>
      </c>
      <c r="E11" s="48">
        <v>-1</v>
      </c>
      <c r="F11" s="50">
        <v>-1</v>
      </c>
      <c r="G11" s="44">
        <f t="shared" si="2"/>
        <v>104532.20617</v>
      </c>
      <c r="H11" s="44">
        <f t="shared" si="3"/>
        <v>105926.425</v>
      </c>
      <c r="I11" s="44">
        <f t="shared" si="4"/>
        <v>108989.2</v>
      </c>
      <c r="J11" s="79">
        <f t="shared" si="5"/>
        <v>3232.95483</v>
      </c>
      <c r="K11" s="80">
        <f t="shared" si="6"/>
        <v>3276.075</v>
      </c>
      <c r="L11" s="81">
        <f t="shared" si="7"/>
        <v>3370.8</v>
      </c>
      <c r="M11" s="79">
        <f t="shared" si="8"/>
        <v>-3232.95483</v>
      </c>
      <c r="N11" s="80">
        <f t="shared" si="9"/>
        <v>-3276.075</v>
      </c>
      <c r="O11" s="81">
        <f t="shared" si="10"/>
        <v>-3370.8</v>
      </c>
      <c r="P11" s="78" t="s">
        <v>18</v>
      </c>
      <c r="Q11" s="78"/>
      <c r="R11" s="78"/>
    </row>
    <row r="12" spans="1:18">
      <c r="A12" s="38">
        <v>4</v>
      </c>
      <c r="B12" s="45">
        <v>44378</v>
      </c>
      <c r="C12" s="46">
        <v>1</v>
      </c>
      <c r="D12" s="47">
        <v>1.27</v>
      </c>
      <c r="E12" s="48">
        <v>-1</v>
      </c>
      <c r="F12" s="51">
        <v>-1</v>
      </c>
      <c r="G12" s="44">
        <f t="shared" si="2"/>
        <v>108514.883225077</v>
      </c>
      <c r="H12" s="44">
        <f t="shared" si="3"/>
        <v>102748.63225</v>
      </c>
      <c r="I12" s="44">
        <f t="shared" si="4"/>
        <v>105719.524</v>
      </c>
      <c r="J12" s="79">
        <f t="shared" si="5"/>
        <v>3135.9661851</v>
      </c>
      <c r="K12" s="80">
        <f t="shared" si="6"/>
        <v>3177.79275</v>
      </c>
      <c r="L12" s="81">
        <f t="shared" si="7"/>
        <v>3269.676</v>
      </c>
      <c r="M12" s="79">
        <f t="shared" si="8"/>
        <v>3982.677055077</v>
      </c>
      <c r="N12" s="80">
        <f t="shared" si="9"/>
        <v>-3177.79275</v>
      </c>
      <c r="O12" s="81">
        <f t="shared" si="10"/>
        <v>-3269.676</v>
      </c>
      <c r="P12" s="78"/>
      <c r="Q12" s="78"/>
      <c r="R12" s="78"/>
    </row>
    <row r="13" spans="1:18">
      <c r="A13" s="38">
        <v>5</v>
      </c>
      <c r="B13" s="45">
        <v>44369</v>
      </c>
      <c r="C13" s="46">
        <v>1</v>
      </c>
      <c r="D13" s="47">
        <v>1.27</v>
      </c>
      <c r="E13" s="48">
        <v>1.5</v>
      </c>
      <c r="F13" s="50">
        <v>2</v>
      </c>
      <c r="G13" s="44">
        <f t="shared" si="2"/>
        <v>112649.300275952</v>
      </c>
      <c r="H13" s="44">
        <f t="shared" si="3"/>
        <v>107372.32070125</v>
      </c>
      <c r="I13" s="44">
        <f t="shared" si="4"/>
        <v>112062.69544</v>
      </c>
      <c r="J13" s="79">
        <f t="shared" ref="J13:J58" si="11">IF(G12="","",G12*0.03)</f>
        <v>3255.44649675231</v>
      </c>
      <c r="K13" s="80">
        <f t="shared" ref="K13:K58" si="12">IF(H12="","",H12*0.03)</f>
        <v>3082.4589675</v>
      </c>
      <c r="L13" s="81">
        <f t="shared" ref="L13:L58" si="13">IF(I12="","",I12*0.03)</f>
        <v>3171.58572</v>
      </c>
      <c r="M13" s="79">
        <f t="shared" ref="M13:M58" si="14">IF(D13="","",J13*D13)</f>
        <v>4134.41705087543</v>
      </c>
      <c r="N13" s="80">
        <f t="shared" ref="N13:N58" si="15">IF(E13="","",K13*E13)</f>
        <v>4623.68845125</v>
      </c>
      <c r="O13" s="81">
        <f t="shared" ref="O13:O58" si="16">IF(F13="","",L13*F13)</f>
        <v>6343.17144</v>
      </c>
      <c r="P13" s="78"/>
      <c r="Q13" s="78"/>
      <c r="R13" s="78"/>
    </row>
    <row r="14" spans="1:18">
      <c r="A14" s="38">
        <v>6</v>
      </c>
      <c r="B14" s="45">
        <v>44363</v>
      </c>
      <c r="C14" s="46">
        <v>1</v>
      </c>
      <c r="D14" s="47">
        <v>1.27</v>
      </c>
      <c r="E14" s="48">
        <v>-1</v>
      </c>
      <c r="F14" s="51">
        <v>-1</v>
      </c>
      <c r="G14" s="44">
        <f t="shared" si="2"/>
        <v>116941.238616466</v>
      </c>
      <c r="H14" s="44">
        <f t="shared" si="3"/>
        <v>104151.151080213</v>
      </c>
      <c r="I14" s="44">
        <f t="shared" si="4"/>
        <v>108700.8145768</v>
      </c>
      <c r="J14" s="79">
        <f t="shared" si="11"/>
        <v>3379.47900827857</v>
      </c>
      <c r="K14" s="80">
        <f t="shared" si="12"/>
        <v>3221.1696210375</v>
      </c>
      <c r="L14" s="81">
        <f t="shared" si="13"/>
        <v>3361.8808632</v>
      </c>
      <c r="M14" s="79">
        <f t="shared" si="14"/>
        <v>4291.93834051379</v>
      </c>
      <c r="N14" s="80">
        <f t="shared" si="15"/>
        <v>-3221.1696210375</v>
      </c>
      <c r="O14" s="81">
        <f t="shared" si="16"/>
        <v>-3361.8808632</v>
      </c>
      <c r="P14" s="78" t="s">
        <v>19</v>
      </c>
      <c r="Q14" s="78"/>
      <c r="R14" s="78"/>
    </row>
    <row r="15" spans="1:18">
      <c r="A15" s="38">
        <v>7</v>
      </c>
      <c r="B15" s="45">
        <v>44342</v>
      </c>
      <c r="C15" s="46">
        <v>1</v>
      </c>
      <c r="D15" s="47">
        <v>1.27</v>
      </c>
      <c r="E15" s="48">
        <v>1.5</v>
      </c>
      <c r="F15" s="49">
        <v>2</v>
      </c>
      <c r="G15" s="44">
        <f t="shared" si="2"/>
        <v>121396.699807754</v>
      </c>
      <c r="H15" s="44">
        <f t="shared" si="3"/>
        <v>108837.952878822</v>
      </c>
      <c r="I15" s="44">
        <f t="shared" si="4"/>
        <v>115222.863451408</v>
      </c>
      <c r="J15" s="79">
        <f t="shared" si="11"/>
        <v>3508.23715849399</v>
      </c>
      <c r="K15" s="80">
        <f t="shared" si="12"/>
        <v>3124.53453240638</v>
      </c>
      <c r="L15" s="81">
        <f t="shared" si="13"/>
        <v>3261.024437304</v>
      </c>
      <c r="M15" s="79">
        <f t="shared" si="14"/>
        <v>4455.46119128736</v>
      </c>
      <c r="N15" s="80">
        <f t="shared" si="15"/>
        <v>4686.80179860956</v>
      </c>
      <c r="O15" s="81">
        <f t="shared" si="16"/>
        <v>6522.048874608</v>
      </c>
      <c r="P15" s="78" t="s">
        <v>20</v>
      </c>
      <c r="Q15" s="78"/>
      <c r="R15" s="78"/>
    </row>
    <row r="16" spans="1:18">
      <c r="A16" s="38">
        <v>8</v>
      </c>
      <c r="B16" s="45">
        <v>44322</v>
      </c>
      <c r="C16" s="46">
        <v>2</v>
      </c>
      <c r="D16" s="47">
        <v>1.27</v>
      </c>
      <c r="E16" s="48">
        <v>1.5</v>
      </c>
      <c r="F16" s="51">
        <v>2</v>
      </c>
      <c r="G16" s="44">
        <f t="shared" si="2"/>
        <v>126021.914070429</v>
      </c>
      <c r="H16" s="44">
        <f t="shared" si="3"/>
        <v>113735.660758369</v>
      </c>
      <c r="I16" s="44">
        <f t="shared" si="4"/>
        <v>122136.235258492</v>
      </c>
      <c r="J16" s="79">
        <f t="shared" si="11"/>
        <v>3641.90099423261</v>
      </c>
      <c r="K16" s="80">
        <f t="shared" si="12"/>
        <v>3265.13858636466</v>
      </c>
      <c r="L16" s="81">
        <f t="shared" si="13"/>
        <v>3456.68590354224</v>
      </c>
      <c r="M16" s="79">
        <f t="shared" si="14"/>
        <v>4625.21426267541</v>
      </c>
      <c r="N16" s="80">
        <f t="shared" si="15"/>
        <v>4897.70787954699</v>
      </c>
      <c r="O16" s="81">
        <f t="shared" si="16"/>
        <v>6913.37180708448</v>
      </c>
      <c r="P16" s="78"/>
      <c r="Q16" s="78"/>
      <c r="R16" s="78"/>
    </row>
    <row r="17" spans="1:18">
      <c r="A17" s="38">
        <v>9</v>
      </c>
      <c r="B17" s="45">
        <v>44301</v>
      </c>
      <c r="C17" s="46">
        <v>2</v>
      </c>
      <c r="D17" s="47">
        <v>1.27</v>
      </c>
      <c r="E17" s="48">
        <v>1.5</v>
      </c>
      <c r="F17" s="49">
        <v>2</v>
      </c>
      <c r="G17" s="44">
        <f t="shared" si="2"/>
        <v>130823.348996512</v>
      </c>
      <c r="H17" s="44">
        <f t="shared" si="3"/>
        <v>118853.765492496</v>
      </c>
      <c r="I17" s="44">
        <f t="shared" si="4"/>
        <v>129464.409374002</v>
      </c>
      <c r="J17" s="79">
        <f t="shared" si="11"/>
        <v>3780.65742211287</v>
      </c>
      <c r="K17" s="80">
        <f t="shared" si="12"/>
        <v>3412.06982275107</v>
      </c>
      <c r="L17" s="81">
        <f t="shared" si="13"/>
        <v>3664.08705775477</v>
      </c>
      <c r="M17" s="79">
        <f t="shared" si="14"/>
        <v>4801.43492608334</v>
      </c>
      <c r="N17" s="80">
        <f t="shared" si="15"/>
        <v>5118.10473412661</v>
      </c>
      <c r="O17" s="81">
        <f t="shared" si="16"/>
        <v>7328.17411550955</v>
      </c>
      <c r="P17" s="78" t="s">
        <v>21</v>
      </c>
      <c r="Q17" s="78"/>
      <c r="R17" s="78"/>
    </row>
    <row r="18" spans="1:18">
      <c r="A18" s="38">
        <v>10</v>
      </c>
      <c r="B18" s="45">
        <v>44299</v>
      </c>
      <c r="C18" s="46">
        <v>2</v>
      </c>
      <c r="D18" s="47">
        <v>1.27</v>
      </c>
      <c r="E18" s="48">
        <v>1.5</v>
      </c>
      <c r="F18" s="49">
        <v>2</v>
      </c>
      <c r="G18" s="44">
        <f t="shared" si="2"/>
        <v>135807.718593279</v>
      </c>
      <c r="H18" s="44">
        <f t="shared" si="3"/>
        <v>124202.184939658</v>
      </c>
      <c r="I18" s="44">
        <f t="shared" si="4"/>
        <v>137232.273936442</v>
      </c>
      <c r="J18" s="79">
        <f t="shared" si="11"/>
        <v>3924.70046989537</v>
      </c>
      <c r="K18" s="80">
        <f t="shared" si="12"/>
        <v>3565.61296477487</v>
      </c>
      <c r="L18" s="81">
        <f t="shared" si="13"/>
        <v>3883.93228122006</v>
      </c>
      <c r="M18" s="79">
        <f t="shared" si="14"/>
        <v>4984.36959676712</v>
      </c>
      <c r="N18" s="80">
        <f t="shared" si="15"/>
        <v>5348.41944716231</v>
      </c>
      <c r="O18" s="81">
        <f t="shared" si="16"/>
        <v>7767.86456244012</v>
      </c>
      <c r="P18" s="78" t="s">
        <v>21</v>
      </c>
      <c r="Q18" s="78"/>
      <c r="R18" s="78"/>
    </row>
    <row r="19" spans="1:18">
      <c r="A19" s="38">
        <v>11</v>
      </c>
      <c r="B19" s="45">
        <v>44284</v>
      </c>
      <c r="C19" s="46">
        <v>1</v>
      </c>
      <c r="D19" s="47">
        <v>1.27</v>
      </c>
      <c r="E19" s="48">
        <v>1.5</v>
      </c>
      <c r="F19" s="49">
        <v>2</v>
      </c>
      <c r="G19" s="44">
        <f t="shared" si="2"/>
        <v>140981.992671683</v>
      </c>
      <c r="H19" s="44">
        <f t="shared" si="3"/>
        <v>129791.283261943</v>
      </c>
      <c r="I19" s="44">
        <f t="shared" si="4"/>
        <v>145466.210372629</v>
      </c>
      <c r="J19" s="79">
        <f t="shared" si="11"/>
        <v>4074.23155779838</v>
      </c>
      <c r="K19" s="80">
        <f t="shared" si="12"/>
        <v>3726.06554818974</v>
      </c>
      <c r="L19" s="81">
        <f t="shared" si="13"/>
        <v>4116.96821809326</v>
      </c>
      <c r="M19" s="79">
        <f t="shared" si="14"/>
        <v>5174.27407840395</v>
      </c>
      <c r="N19" s="80">
        <f t="shared" si="15"/>
        <v>5589.09832228461</v>
      </c>
      <c r="O19" s="81">
        <f t="shared" si="16"/>
        <v>8233.93643618653</v>
      </c>
      <c r="P19" s="78" t="s">
        <v>22</v>
      </c>
      <c r="Q19" s="78"/>
      <c r="R19" s="78"/>
    </row>
    <row r="20" spans="1:18">
      <c r="A20" s="38">
        <v>12</v>
      </c>
      <c r="B20" s="45">
        <v>44253</v>
      </c>
      <c r="C20" s="46">
        <v>1</v>
      </c>
      <c r="D20" s="47">
        <v>1.27</v>
      </c>
      <c r="E20" s="48">
        <v>1.5</v>
      </c>
      <c r="F20" s="49">
        <v>2</v>
      </c>
      <c r="G20" s="44">
        <f t="shared" si="2"/>
        <v>146353.406592475</v>
      </c>
      <c r="H20" s="44">
        <f t="shared" si="3"/>
        <v>135631.89100873</v>
      </c>
      <c r="I20" s="44">
        <f t="shared" si="4"/>
        <v>154194.182994986</v>
      </c>
      <c r="J20" s="79">
        <f t="shared" si="11"/>
        <v>4229.4597801505</v>
      </c>
      <c r="K20" s="80">
        <f t="shared" si="12"/>
        <v>3893.73849785828</v>
      </c>
      <c r="L20" s="81">
        <f t="shared" si="13"/>
        <v>4363.98631117886</v>
      </c>
      <c r="M20" s="79">
        <f t="shared" si="14"/>
        <v>5371.41392079114</v>
      </c>
      <c r="N20" s="80">
        <f t="shared" si="15"/>
        <v>5840.60774678742</v>
      </c>
      <c r="O20" s="81">
        <f t="shared" si="16"/>
        <v>8727.97262235772</v>
      </c>
      <c r="P20" s="78" t="s">
        <v>22</v>
      </c>
      <c r="Q20" s="78"/>
      <c r="R20" s="78"/>
    </row>
    <row r="21" spans="1:18">
      <c r="A21" s="38">
        <v>13</v>
      </c>
      <c r="B21" s="45">
        <v>44244</v>
      </c>
      <c r="C21" s="46">
        <v>2</v>
      </c>
      <c r="D21" s="47">
        <v>1.27</v>
      </c>
      <c r="E21" s="48">
        <v>1.5</v>
      </c>
      <c r="F21" s="51">
        <v>2</v>
      </c>
      <c r="G21" s="44">
        <f t="shared" si="2"/>
        <v>151929.471383648</v>
      </c>
      <c r="H21" s="44">
        <f t="shared" si="3"/>
        <v>141735.326104123</v>
      </c>
      <c r="I21" s="44">
        <f t="shared" si="4"/>
        <v>163445.833974686</v>
      </c>
      <c r="J21" s="79">
        <f t="shared" si="11"/>
        <v>4390.60219777424</v>
      </c>
      <c r="K21" s="80">
        <f t="shared" si="12"/>
        <v>4068.9567302619</v>
      </c>
      <c r="L21" s="81">
        <f t="shared" si="13"/>
        <v>4625.82548984959</v>
      </c>
      <c r="M21" s="79">
        <f t="shared" si="14"/>
        <v>5576.06479117328</v>
      </c>
      <c r="N21" s="80">
        <f t="shared" si="15"/>
        <v>6103.43509539285</v>
      </c>
      <c r="O21" s="81">
        <f t="shared" si="16"/>
        <v>9251.65097969918</v>
      </c>
      <c r="P21" s="78"/>
      <c r="Q21" s="78"/>
      <c r="R21" s="78"/>
    </row>
    <row r="22" spans="1:18">
      <c r="A22" s="38">
        <v>14</v>
      </c>
      <c r="B22" s="45">
        <v>44243</v>
      </c>
      <c r="C22" s="46">
        <v>1</v>
      </c>
      <c r="D22" s="47">
        <v>1.27</v>
      </c>
      <c r="E22" s="48">
        <v>1.5</v>
      </c>
      <c r="F22" s="49">
        <v>2</v>
      </c>
      <c r="G22" s="44">
        <f t="shared" si="2"/>
        <v>157717.984243365</v>
      </c>
      <c r="H22" s="44">
        <f t="shared" si="3"/>
        <v>148113.415778808</v>
      </c>
      <c r="I22" s="44">
        <f t="shared" si="4"/>
        <v>173252.584013167</v>
      </c>
      <c r="J22" s="79">
        <f t="shared" si="11"/>
        <v>4557.88414150943</v>
      </c>
      <c r="K22" s="80">
        <f t="shared" si="12"/>
        <v>4252.05978312369</v>
      </c>
      <c r="L22" s="81">
        <f t="shared" si="13"/>
        <v>4903.37501924057</v>
      </c>
      <c r="M22" s="79">
        <f t="shared" si="14"/>
        <v>5788.51285971698</v>
      </c>
      <c r="N22" s="80">
        <f t="shared" si="15"/>
        <v>6378.08967468553</v>
      </c>
      <c r="O22" s="81">
        <f t="shared" si="16"/>
        <v>9806.75003848113</v>
      </c>
      <c r="P22" s="78" t="s">
        <v>22</v>
      </c>
      <c r="Q22" s="78"/>
      <c r="R22" s="78"/>
    </row>
    <row r="23" spans="1:18">
      <c r="A23" s="38">
        <v>15</v>
      </c>
      <c r="B23" s="45">
        <v>44239</v>
      </c>
      <c r="C23" s="46">
        <v>1</v>
      </c>
      <c r="D23" s="47">
        <v>1.27</v>
      </c>
      <c r="E23" s="48">
        <v>1.5</v>
      </c>
      <c r="F23" s="49">
        <v>2</v>
      </c>
      <c r="G23" s="44">
        <f t="shared" si="2"/>
        <v>163727.039443037</v>
      </c>
      <c r="H23" s="44">
        <f t="shared" si="3"/>
        <v>154778.519488855</v>
      </c>
      <c r="I23" s="44">
        <f t="shared" si="4"/>
        <v>183647.739053957</v>
      </c>
      <c r="J23" s="79">
        <f t="shared" si="11"/>
        <v>4731.53952730094</v>
      </c>
      <c r="K23" s="80">
        <f t="shared" si="12"/>
        <v>4443.40247336425</v>
      </c>
      <c r="L23" s="81">
        <f t="shared" si="13"/>
        <v>5197.577520395</v>
      </c>
      <c r="M23" s="79">
        <f t="shared" si="14"/>
        <v>6009.0551996722</v>
      </c>
      <c r="N23" s="80">
        <f t="shared" si="15"/>
        <v>6665.10371004638</v>
      </c>
      <c r="O23" s="81">
        <f t="shared" si="16"/>
        <v>10395.15504079</v>
      </c>
      <c r="P23" s="78"/>
      <c r="Q23" s="78"/>
      <c r="R23" s="78"/>
    </row>
    <row r="24" spans="1:18">
      <c r="A24" s="38">
        <v>16</v>
      </c>
      <c r="B24" s="45">
        <v>44229</v>
      </c>
      <c r="C24" s="46">
        <v>1</v>
      </c>
      <c r="D24" s="47">
        <v>1.27</v>
      </c>
      <c r="E24" s="48">
        <v>1.5</v>
      </c>
      <c r="F24" s="51">
        <v>2</v>
      </c>
      <c r="G24" s="44">
        <f t="shared" si="2"/>
        <v>169965.039645817</v>
      </c>
      <c r="H24" s="44">
        <f t="shared" si="3"/>
        <v>161743.552865853</v>
      </c>
      <c r="I24" s="44">
        <f t="shared" si="4"/>
        <v>194666.603397194</v>
      </c>
      <c r="J24" s="79">
        <f t="shared" si="11"/>
        <v>4911.81118329111</v>
      </c>
      <c r="K24" s="80">
        <f t="shared" si="12"/>
        <v>4643.35558466564</v>
      </c>
      <c r="L24" s="81">
        <f t="shared" si="13"/>
        <v>5509.4321716187</v>
      </c>
      <c r="M24" s="79">
        <f t="shared" si="14"/>
        <v>6238.00020277971</v>
      </c>
      <c r="N24" s="80">
        <f t="shared" si="15"/>
        <v>6965.03337699846</v>
      </c>
      <c r="O24" s="81">
        <f t="shared" si="16"/>
        <v>11018.8643432374</v>
      </c>
      <c r="P24" s="78"/>
      <c r="Q24" s="78"/>
      <c r="R24" s="78"/>
    </row>
    <row r="25" spans="1:18">
      <c r="A25" s="38">
        <v>17</v>
      </c>
      <c r="B25" s="45">
        <v>44173</v>
      </c>
      <c r="C25" s="46">
        <v>1</v>
      </c>
      <c r="D25" s="47">
        <v>1.27</v>
      </c>
      <c r="E25" s="48">
        <v>1.5</v>
      </c>
      <c r="F25" s="51">
        <v>2</v>
      </c>
      <c r="G25" s="44">
        <f t="shared" si="2"/>
        <v>176440.707656322</v>
      </c>
      <c r="H25" s="44">
        <f t="shared" si="3"/>
        <v>169022.012744817</v>
      </c>
      <c r="I25" s="44">
        <f t="shared" si="4"/>
        <v>206346.599601026</v>
      </c>
      <c r="J25" s="79">
        <f t="shared" si="11"/>
        <v>5098.9511893745</v>
      </c>
      <c r="K25" s="80">
        <f t="shared" si="12"/>
        <v>4852.3065859756</v>
      </c>
      <c r="L25" s="81">
        <f t="shared" si="13"/>
        <v>5839.99810191582</v>
      </c>
      <c r="M25" s="79">
        <f t="shared" si="14"/>
        <v>6475.66801050562</v>
      </c>
      <c r="N25" s="80">
        <f t="shared" si="15"/>
        <v>7278.4598789634</v>
      </c>
      <c r="O25" s="81">
        <f t="shared" si="16"/>
        <v>11679.9962038316</v>
      </c>
      <c r="P25" s="78"/>
      <c r="Q25" s="78"/>
      <c r="R25" s="78"/>
    </row>
    <row r="26" spans="1:18">
      <c r="A26" s="38">
        <v>18</v>
      </c>
      <c r="B26" s="45">
        <v>44167</v>
      </c>
      <c r="C26" s="46">
        <v>2</v>
      </c>
      <c r="D26" s="47">
        <v>1.27</v>
      </c>
      <c r="E26" s="48">
        <v>1.5</v>
      </c>
      <c r="F26" s="49">
        <v>2</v>
      </c>
      <c r="G26" s="44">
        <f t="shared" si="2"/>
        <v>183163.098618028</v>
      </c>
      <c r="H26" s="44">
        <f t="shared" si="3"/>
        <v>176628.003318333</v>
      </c>
      <c r="I26" s="44">
        <f t="shared" si="4"/>
        <v>218727.395577087</v>
      </c>
      <c r="J26" s="79">
        <f t="shared" si="11"/>
        <v>5293.22122968967</v>
      </c>
      <c r="K26" s="80">
        <f t="shared" si="12"/>
        <v>5070.6603823445</v>
      </c>
      <c r="L26" s="81">
        <f t="shared" si="13"/>
        <v>6190.39798803077</v>
      </c>
      <c r="M26" s="79">
        <f t="shared" si="14"/>
        <v>6722.39096170588</v>
      </c>
      <c r="N26" s="80">
        <f t="shared" si="15"/>
        <v>7605.99057351675</v>
      </c>
      <c r="O26" s="81">
        <f t="shared" si="16"/>
        <v>12380.7959760615</v>
      </c>
      <c r="P26" s="78" t="s">
        <v>23</v>
      </c>
      <c r="Q26" s="78"/>
      <c r="R26" s="78"/>
    </row>
    <row r="27" spans="1:18">
      <c r="A27" s="38">
        <v>19</v>
      </c>
      <c r="B27" s="45">
        <v>44166</v>
      </c>
      <c r="C27" s="46">
        <v>1</v>
      </c>
      <c r="D27" s="47">
        <v>1.27</v>
      </c>
      <c r="E27" s="48">
        <v>-1</v>
      </c>
      <c r="F27" s="51">
        <v>-1</v>
      </c>
      <c r="G27" s="44">
        <f t="shared" si="2"/>
        <v>190141.612675375</v>
      </c>
      <c r="H27" s="44">
        <f t="shared" si="3"/>
        <v>171329.163218783</v>
      </c>
      <c r="I27" s="44">
        <f t="shared" si="4"/>
        <v>212165.573709775</v>
      </c>
      <c r="J27" s="79">
        <f t="shared" si="11"/>
        <v>5494.89295854085</v>
      </c>
      <c r="K27" s="80">
        <f t="shared" si="12"/>
        <v>5298.84009955</v>
      </c>
      <c r="L27" s="81">
        <f t="shared" si="13"/>
        <v>6561.82186731262</v>
      </c>
      <c r="M27" s="79">
        <f t="shared" si="14"/>
        <v>6978.51405734687</v>
      </c>
      <c r="N27" s="80">
        <f t="shared" si="15"/>
        <v>-5298.84009955</v>
      </c>
      <c r="O27" s="81">
        <f t="shared" si="16"/>
        <v>-6561.82186731262</v>
      </c>
      <c r="P27" s="78" t="s">
        <v>24</v>
      </c>
      <c r="Q27" s="78"/>
      <c r="R27" s="78"/>
    </row>
    <row r="28" spans="1:18">
      <c r="A28" s="38">
        <v>20</v>
      </c>
      <c r="B28" s="45">
        <v>44125</v>
      </c>
      <c r="C28" s="46">
        <v>2</v>
      </c>
      <c r="D28" s="47">
        <v>1.27</v>
      </c>
      <c r="E28" s="48">
        <v>1.5</v>
      </c>
      <c r="F28" s="49">
        <v>2</v>
      </c>
      <c r="G28" s="44">
        <f t="shared" si="2"/>
        <v>197386.008118307</v>
      </c>
      <c r="H28" s="44">
        <f t="shared" si="3"/>
        <v>179038.975563629</v>
      </c>
      <c r="I28" s="44">
        <f t="shared" si="4"/>
        <v>224895.508132361</v>
      </c>
      <c r="J28" s="79">
        <f t="shared" si="11"/>
        <v>5704.24838026125</v>
      </c>
      <c r="K28" s="80">
        <f t="shared" si="12"/>
        <v>5139.8748965635</v>
      </c>
      <c r="L28" s="81">
        <f t="shared" si="13"/>
        <v>6364.96721129324</v>
      </c>
      <c r="M28" s="79">
        <f t="shared" si="14"/>
        <v>7244.39544293179</v>
      </c>
      <c r="N28" s="80">
        <f t="shared" si="15"/>
        <v>7709.81234484525</v>
      </c>
      <c r="O28" s="81">
        <f t="shared" si="16"/>
        <v>12729.9344225865</v>
      </c>
      <c r="P28" s="78" t="s">
        <v>25</v>
      </c>
      <c r="Q28" s="78"/>
      <c r="R28" s="78"/>
    </row>
    <row r="29" spans="1:18">
      <c r="A29" s="38">
        <v>21</v>
      </c>
      <c r="B29" s="45">
        <v>44091</v>
      </c>
      <c r="C29" s="46">
        <v>2</v>
      </c>
      <c r="D29" s="47">
        <v>1.27</v>
      </c>
      <c r="E29" s="48">
        <v>1.5</v>
      </c>
      <c r="F29" s="50">
        <v>2</v>
      </c>
      <c r="G29" s="44">
        <f t="shared" si="2"/>
        <v>204906.415027614</v>
      </c>
      <c r="H29" s="44">
        <f t="shared" si="3"/>
        <v>187095.729463992</v>
      </c>
      <c r="I29" s="44">
        <f t="shared" si="4"/>
        <v>238389.238620303</v>
      </c>
      <c r="J29" s="79">
        <f t="shared" si="11"/>
        <v>5921.58024354921</v>
      </c>
      <c r="K29" s="80">
        <f t="shared" si="12"/>
        <v>5371.16926690886</v>
      </c>
      <c r="L29" s="81">
        <f t="shared" si="13"/>
        <v>6746.86524397083</v>
      </c>
      <c r="M29" s="79">
        <f t="shared" si="14"/>
        <v>7520.40690930749</v>
      </c>
      <c r="N29" s="80">
        <f t="shared" si="15"/>
        <v>8056.75390036329</v>
      </c>
      <c r="O29" s="81">
        <f t="shared" si="16"/>
        <v>13493.7304879417</v>
      </c>
      <c r="P29" s="78"/>
      <c r="Q29" s="78"/>
      <c r="R29" s="78"/>
    </row>
    <row r="30" spans="1:18">
      <c r="A30" s="38">
        <v>22</v>
      </c>
      <c r="B30" s="45">
        <v>44054</v>
      </c>
      <c r="C30" s="46">
        <v>1</v>
      </c>
      <c r="D30" s="47">
        <v>1.27</v>
      </c>
      <c r="E30" s="48">
        <v>1.5</v>
      </c>
      <c r="F30" s="49">
        <v>2</v>
      </c>
      <c r="G30" s="44">
        <f t="shared" si="2"/>
        <v>212713.349440166</v>
      </c>
      <c r="H30" s="44">
        <f t="shared" si="3"/>
        <v>195515.037289872</v>
      </c>
      <c r="I30" s="44">
        <f t="shared" si="4"/>
        <v>252692.592937521</v>
      </c>
      <c r="J30" s="79">
        <f t="shared" si="11"/>
        <v>6147.19245082843</v>
      </c>
      <c r="K30" s="80">
        <f t="shared" si="12"/>
        <v>5612.87188391976</v>
      </c>
      <c r="L30" s="81">
        <f t="shared" si="13"/>
        <v>7151.67715860909</v>
      </c>
      <c r="M30" s="79">
        <f t="shared" si="14"/>
        <v>7806.93441255211</v>
      </c>
      <c r="N30" s="80">
        <f t="shared" si="15"/>
        <v>8419.30782587964</v>
      </c>
      <c r="O30" s="81">
        <f t="shared" si="16"/>
        <v>14303.3543172182</v>
      </c>
      <c r="P30" s="78"/>
      <c r="Q30" s="78"/>
      <c r="R30" s="78"/>
    </row>
    <row r="31" spans="1:18">
      <c r="A31" s="38">
        <v>23</v>
      </c>
      <c r="B31" s="45">
        <v>44048</v>
      </c>
      <c r="C31" s="46">
        <v>2</v>
      </c>
      <c r="D31" s="47">
        <v>1.27</v>
      </c>
      <c r="E31" s="48">
        <v>1.5</v>
      </c>
      <c r="F31" s="51">
        <v>-1</v>
      </c>
      <c r="G31" s="44">
        <f t="shared" si="2"/>
        <v>220817.728053837</v>
      </c>
      <c r="H31" s="44">
        <f t="shared" si="3"/>
        <v>204313.213967916</v>
      </c>
      <c r="I31" s="44">
        <f t="shared" si="4"/>
        <v>245111.815149395</v>
      </c>
      <c r="J31" s="79">
        <f t="shared" si="11"/>
        <v>6381.40048320499</v>
      </c>
      <c r="K31" s="80">
        <f t="shared" si="12"/>
        <v>5865.45111869615</v>
      </c>
      <c r="L31" s="81">
        <f t="shared" si="13"/>
        <v>7580.77778812563</v>
      </c>
      <c r="M31" s="79">
        <f t="shared" si="14"/>
        <v>8104.37861367034</v>
      </c>
      <c r="N31" s="80">
        <f t="shared" si="15"/>
        <v>8798.17667804422</v>
      </c>
      <c r="O31" s="81">
        <f t="shared" si="16"/>
        <v>-7580.77778812563</v>
      </c>
      <c r="P31" s="78"/>
      <c r="Q31" s="78"/>
      <c r="R31" s="78"/>
    </row>
    <row r="32" spans="1:18">
      <c r="A32" s="38">
        <v>24</v>
      </c>
      <c r="B32" s="45">
        <v>43990</v>
      </c>
      <c r="C32" s="46">
        <v>2</v>
      </c>
      <c r="D32" s="47">
        <v>1.27</v>
      </c>
      <c r="E32" s="48">
        <v>1.5</v>
      </c>
      <c r="F32" s="49">
        <v>2</v>
      </c>
      <c r="G32" s="44">
        <f t="shared" si="2"/>
        <v>229230.883492688</v>
      </c>
      <c r="H32" s="44">
        <f t="shared" si="3"/>
        <v>213507.308596472</v>
      </c>
      <c r="I32" s="44">
        <f t="shared" si="4"/>
        <v>259818.524058359</v>
      </c>
      <c r="J32" s="79">
        <f t="shared" si="11"/>
        <v>6624.5318416151</v>
      </c>
      <c r="K32" s="80">
        <f t="shared" si="12"/>
        <v>6129.39641903747</v>
      </c>
      <c r="L32" s="81">
        <f t="shared" si="13"/>
        <v>7353.35445448186</v>
      </c>
      <c r="M32" s="79">
        <f t="shared" si="14"/>
        <v>8413.15543885118</v>
      </c>
      <c r="N32" s="80">
        <f t="shared" si="15"/>
        <v>9194.09462855621</v>
      </c>
      <c r="O32" s="81">
        <f t="shared" si="16"/>
        <v>14706.7089089637</v>
      </c>
      <c r="P32" s="78"/>
      <c r="Q32" s="78"/>
      <c r="R32" s="78"/>
    </row>
    <row r="33" spans="1:18">
      <c r="A33" s="38">
        <v>25</v>
      </c>
      <c r="B33" s="45">
        <v>43984</v>
      </c>
      <c r="C33" s="46">
        <v>1</v>
      </c>
      <c r="D33" s="47">
        <v>1.27</v>
      </c>
      <c r="E33" s="48">
        <v>1.5</v>
      </c>
      <c r="F33" s="49">
        <v>2</v>
      </c>
      <c r="G33" s="44">
        <f t="shared" si="2"/>
        <v>237964.580153759</v>
      </c>
      <c r="H33" s="44">
        <f t="shared" si="3"/>
        <v>223115.137483313</v>
      </c>
      <c r="I33" s="44">
        <f t="shared" si="4"/>
        <v>275407.635501861</v>
      </c>
      <c r="J33" s="79">
        <f t="shared" si="11"/>
        <v>6876.92650478064</v>
      </c>
      <c r="K33" s="80">
        <f t="shared" si="12"/>
        <v>6405.21925789416</v>
      </c>
      <c r="L33" s="81">
        <f t="shared" si="13"/>
        <v>7794.55572175077</v>
      </c>
      <c r="M33" s="79">
        <f t="shared" si="14"/>
        <v>8733.69666107142</v>
      </c>
      <c r="N33" s="80">
        <f t="shared" si="15"/>
        <v>9607.82888684124</v>
      </c>
      <c r="O33" s="81">
        <f t="shared" si="16"/>
        <v>15589.1114435015</v>
      </c>
      <c r="P33" s="78"/>
      <c r="Q33" s="78"/>
      <c r="R33" s="78"/>
    </row>
    <row r="34" spans="1:18">
      <c r="A34" s="38">
        <v>26</v>
      </c>
      <c r="B34" s="45">
        <v>43980</v>
      </c>
      <c r="C34" s="46">
        <v>2</v>
      </c>
      <c r="D34" s="47">
        <v>1.27</v>
      </c>
      <c r="E34" s="48">
        <v>1.5</v>
      </c>
      <c r="F34" s="50">
        <v>2</v>
      </c>
      <c r="G34" s="44">
        <f t="shared" si="2"/>
        <v>247031.030657618</v>
      </c>
      <c r="H34" s="44">
        <f t="shared" si="3"/>
        <v>233155.318670062</v>
      </c>
      <c r="I34" s="44">
        <f t="shared" si="4"/>
        <v>291932.093631972</v>
      </c>
      <c r="J34" s="79">
        <f t="shared" si="11"/>
        <v>7138.93740461278</v>
      </c>
      <c r="K34" s="80">
        <f t="shared" si="12"/>
        <v>6693.4541244994</v>
      </c>
      <c r="L34" s="81">
        <f t="shared" si="13"/>
        <v>8262.22906505582</v>
      </c>
      <c r="M34" s="79">
        <f t="shared" si="14"/>
        <v>9066.45050385824</v>
      </c>
      <c r="N34" s="80">
        <f t="shared" si="15"/>
        <v>10040.1811867491</v>
      </c>
      <c r="O34" s="81">
        <f t="shared" si="16"/>
        <v>16524.4581301116</v>
      </c>
      <c r="P34" s="78"/>
      <c r="Q34" s="78"/>
      <c r="R34" s="78"/>
    </row>
    <row r="35" spans="1:18">
      <c r="A35" s="38">
        <v>27</v>
      </c>
      <c r="B35" s="45">
        <v>43955</v>
      </c>
      <c r="C35" s="46">
        <v>2</v>
      </c>
      <c r="D35" s="47">
        <v>1.27</v>
      </c>
      <c r="E35" s="48">
        <v>1.5</v>
      </c>
      <c r="F35" s="50">
        <v>2</v>
      </c>
      <c r="G35" s="44">
        <f t="shared" si="2"/>
        <v>256442.912925673</v>
      </c>
      <c r="H35" s="44">
        <f t="shared" si="3"/>
        <v>243647.308010215</v>
      </c>
      <c r="I35" s="44">
        <f t="shared" si="4"/>
        <v>309448.019249891</v>
      </c>
      <c r="J35" s="79">
        <f t="shared" si="11"/>
        <v>7410.93091972853</v>
      </c>
      <c r="K35" s="80">
        <f t="shared" si="12"/>
        <v>6994.65956010187</v>
      </c>
      <c r="L35" s="81">
        <f t="shared" si="13"/>
        <v>8757.96280895917</v>
      </c>
      <c r="M35" s="79">
        <f t="shared" si="14"/>
        <v>9411.88226805523</v>
      </c>
      <c r="N35" s="80">
        <f t="shared" si="15"/>
        <v>10491.9893401528</v>
      </c>
      <c r="O35" s="81">
        <f t="shared" si="16"/>
        <v>17515.9256179183</v>
      </c>
      <c r="P35" s="78" t="s">
        <v>26</v>
      </c>
      <c r="Q35" s="78"/>
      <c r="R35" s="78"/>
    </row>
    <row r="36" spans="1:18">
      <c r="A36" s="38">
        <v>28</v>
      </c>
      <c r="B36" s="45">
        <v>43948</v>
      </c>
      <c r="C36" s="46">
        <v>2</v>
      </c>
      <c r="D36" s="47">
        <v>1.27</v>
      </c>
      <c r="E36" s="48">
        <v>1.5</v>
      </c>
      <c r="F36" s="49">
        <v>2</v>
      </c>
      <c r="G36" s="44">
        <f t="shared" si="2"/>
        <v>266213.387908141</v>
      </c>
      <c r="H36" s="44">
        <f t="shared" si="3"/>
        <v>254611.436870675</v>
      </c>
      <c r="I36" s="44">
        <f t="shared" si="4"/>
        <v>328014.900404884</v>
      </c>
      <c r="J36" s="79">
        <f t="shared" si="11"/>
        <v>7693.28738777019</v>
      </c>
      <c r="K36" s="80">
        <f t="shared" si="12"/>
        <v>7309.41924030645</v>
      </c>
      <c r="L36" s="81">
        <f t="shared" si="13"/>
        <v>9283.44057749672</v>
      </c>
      <c r="M36" s="79">
        <f t="shared" si="14"/>
        <v>9770.47498246814</v>
      </c>
      <c r="N36" s="80">
        <f t="shared" si="15"/>
        <v>10964.1288604597</v>
      </c>
      <c r="O36" s="81">
        <f t="shared" si="16"/>
        <v>18566.8811549934</v>
      </c>
      <c r="P36" s="78"/>
      <c r="Q36" s="78"/>
      <c r="R36" s="78"/>
    </row>
    <row r="37" spans="1:18">
      <c r="A37" s="38">
        <v>29</v>
      </c>
      <c r="B37" s="45">
        <v>41556</v>
      </c>
      <c r="C37" s="46">
        <v>1</v>
      </c>
      <c r="D37" s="47">
        <v>1.27</v>
      </c>
      <c r="E37" s="48">
        <v>1.5</v>
      </c>
      <c r="F37" s="49">
        <v>2</v>
      </c>
      <c r="G37" s="44">
        <f t="shared" si="2"/>
        <v>276356.117987441</v>
      </c>
      <c r="H37" s="44">
        <f t="shared" si="3"/>
        <v>266068.951529855</v>
      </c>
      <c r="I37" s="44">
        <f t="shared" si="4"/>
        <v>347695.794429177</v>
      </c>
      <c r="J37" s="79">
        <f t="shared" si="11"/>
        <v>7986.40163724423</v>
      </c>
      <c r="K37" s="80">
        <f t="shared" si="12"/>
        <v>7638.34310612024</v>
      </c>
      <c r="L37" s="81">
        <f t="shared" si="13"/>
        <v>9840.44701214652</v>
      </c>
      <c r="M37" s="79">
        <f t="shared" si="14"/>
        <v>10142.7300793002</v>
      </c>
      <c r="N37" s="80">
        <f t="shared" si="15"/>
        <v>11457.5146591804</v>
      </c>
      <c r="O37" s="81">
        <f t="shared" si="16"/>
        <v>19680.894024293</v>
      </c>
      <c r="P37" s="78"/>
      <c r="Q37" s="78"/>
      <c r="R37" s="78"/>
    </row>
    <row r="38" spans="1:18">
      <c r="A38" s="38">
        <v>30</v>
      </c>
      <c r="B38" s="45">
        <v>41554</v>
      </c>
      <c r="C38" s="46">
        <v>2</v>
      </c>
      <c r="D38" s="47">
        <v>1.27</v>
      </c>
      <c r="E38" s="48">
        <v>1.5</v>
      </c>
      <c r="F38" s="51">
        <v>2</v>
      </c>
      <c r="G38" s="44">
        <f t="shared" si="2"/>
        <v>286885.286082763</v>
      </c>
      <c r="H38" s="44">
        <f t="shared" si="3"/>
        <v>278042.054348699</v>
      </c>
      <c r="I38" s="44">
        <f t="shared" si="4"/>
        <v>368557.542094928</v>
      </c>
      <c r="J38" s="79">
        <f t="shared" si="11"/>
        <v>8290.68353962324</v>
      </c>
      <c r="K38" s="80">
        <f t="shared" si="12"/>
        <v>7982.06854589566</v>
      </c>
      <c r="L38" s="81">
        <f t="shared" si="13"/>
        <v>10430.8738328753</v>
      </c>
      <c r="M38" s="79">
        <f t="shared" si="14"/>
        <v>10529.1680953215</v>
      </c>
      <c r="N38" s="80">
        <f t="shared" si="15"/>
        <v>11973.1028188435</v>
      </c>
      <c r="O38" s="81">
        <f t="shared" si="16"/>
        <v>20861.7476657506</v>
      </c>
      <c r="P38" s="78"/>
      <c r="Q38" s="78"/>
      <c r="R38" s="78"/>
    </row>
    <row r="39" spans="1:18">
      <c r="A39" s="38">
        <v>31</v>
      </c>
      <c r="B39" s="45">
        <v>41549</v>
      </c>
      <c r="C39" s="46">
        <v>2</v>
      </c>
      <c r="D39" s="47">
        <v>1.27</v>
      </c>
      <c r="E39" s="52">
        <v>1.5</v>
      </c>
      <c r="F39" s="51">
        <v>2</v>
      </c>
      <c r="G39" s="44">
        <f t="shared" si="2"/>
        <v>297815.615482516</v>
      </c>
      <c r="H39" s="44">
        <f t="shared" si="3"/>
        <v>290553.94679439</v>
      </c>
      <c r="I39" s="44">
        <f t="shared" si="4"/>
        <v>390670.994620623</v>
      </c>
      <c r="J39" s="79">
        <f t="shared" si="11"/>
        <v>8606.55858248288</v>
      </c>
      <c r="K39" s="80">
        <f t="shared" si="12"/>
        <v>8341.26163046096</v>
      </c>
      <c r="L39" s="81">
        <f t="shared" si="13"/>
        <v>11056.7262628478</v>
      </c>
      <c r="M39" s="79">
        <f t="shared" si="14"/>
        <v>10930.3293997533</v>
      </c>
      <c r="N39" s="80">
        <f t="shared" si="15"/>
        <v>12511.8924456914</v>
      </c>
      <c r="O39" s="81">
        <f t="shared" si="16"/>
        <v>22113.4525256957</v>
      </c>
      <c r="P39" s="78"/>
      <c r="Q39" s="78"/>
      <c r="R39" s="78"/>
    </row>
    <row r="40" spans="1:18">
      <c r="A40" s="38">
        <v>32</v>
      </c>
      <c r="B40" s="45">
        <v>41544</v>
      </c>
      <c r="C40" s="46">
        <v>2</v>
      </c>
      <c r="D40" s="47">
        <v>1.27</v>
      </c>
      <c r="E40" s="52">
        <v>1.5</v>
      </c>
      <c r="F40" s="49">
        <v>2</v>
      </c>
      <c r="G40" s="44">
        <f t="shared" si="2"/>
        <v>309162.3904324</v>
      </c>
      <c r="H40" s="44">
        <f t="shared" si="3"/>
        <v>303628.874400138</v>
      </c>
      <c r="I40" s="44">
        <f t="shared" si="4"/>
        <v>414111.254297861</v>
      </c>
      <c r="J40" s="79">
        <f t="shared" si="11"/>
        <v>8934.46846447548</v>
      </c>
      <c r="K40" s="80">
        <f t="shared" si="12"/>
        <v>8716.6184038317</v>
      </c>
      <c r="L40" s="81">
        <f t="shared" si="13"/>
        <v>11720.1298386187</v>
      </c>
      <c r="M40" s="79">
        <f t="shared" si="14"/>
        <v>11346.7749498839</v>
      </c>
      <c r="N40" s="80">
        <f t="shared" si="15"/>
        <v>13074.9276057476</v>
      </c>
      <c r="O40" s="81">
        <f t="shared" si="16"/>
        <v>23440.2596772374</v>
      </c>
      <c r="P40" s="78"/>
      <c r="Q40" s="78"/>
      <c r="R40" s="78"/>
    </row>
    <row r="41" spans="1:18">
      <c r="A41" s="38">
        <v>33</v>
      </c>
      <c r="B41" s="45">
        <v>41522</v>
      </c>
      <c r="C41" s="46">
        <v>1</v>
      </c>
      <c r="D41" s="47">
        <v>1.27</v>
      </c>
      <c r="E41" s="52">
        <v>1.5</v>
      </c>
      <c r="F41" s="50">
        <v>-1</v>
      </c>
      <c r="G41" s="44">
        <f t="shared" si="2"/>
        <v>320941.477507874</v>
      </c>
      <c r="H41" s="44">
        <f t="shared" si="3"/>
        <v>317292.173748144</v>
      </c>
      <c r="I41" s="44">
        <f t="shared" si="4"/>
        <v>401687.916668925</v>
      </c>
      <c r="J41" s="79">
        <f t="shared" si="11"/>
        <v>9274.871712972</v>
      </c>
      <c r="K41" s="80">
        <f t="shared" si="12"/>
        <v>9108.86623200413</v>
      </c>
      <c r="L41" s="81">
        <f t="shared" si="13"/>
        <v>12423.3376289358</v>
      </c>
      <c r="M41" s="79">
        <f t="shared" si="14"/>
        <v>11779.0870754744</v>
      </c>
      <c r="N41" s="80">
        <f t="shared" si="15"/>
        <v>13663.2993480062</v>
      </c>
      <c r="O41" s="81">
        <f t="shared" si="16"/>
        <v>-12423.3376289358</v>
      </c>
      <c r="P41" s="78"/>
      <c r="Q41" s="78"/>
      <c r="R41" s="78"/>
    </row>
    <row r="42" spans="1:18">
      <c r="A42" s="38">
        <v>34</v>
      </c>
      <c r="B42" s="45">
        <v>41519</v>
      </c>
      <c r="C42" s="46">
        <v>1</v>
      </c>
      <c r="D42" s="47">
        <v>1.27</v>
      </c>
      <c r="E42" s="52">
        <v>1.5</v>
      </c>
      <c r="F42" s="50">
        <v>2</v>
      </c>
      <c r="G42" s="44">
        <f t="shared" si="2"/>
        <v>333169.347800924</v>
      </c>
      <c r="H42" s="44">
        <f t="shared" si="3"/>
        <v>331570.32156681</v>
      </c>
      <c r="I42" s="44">
        <f t="shared" si="4"/>
        <v>425789.19166906</v>
      </c>
      <c r="J42" s="79">
        <f t="shared" si="11"/>
        <v>9628.24432523623</v>
      </c>
      <c r="K42" s="80">
        <f t="shared" si="12"/>
        <v>9518.76521244432</v>
      </c>
      <c r="L42" s="81">
        <f t="shared" si="13"/>
        <v>12050.6375000677</v>
      </c>
      <c r="M42" s="79">
        <f t="shared" si="14"/>
        <v>12227.87029305</v>
      </c>
      <c r="N42" s="80">
        <f t="shared" si="15"/>
        <v>14278.1478186665</v>
      </c>
      <c r="O42" s="81">
        <f t="shared" si="16"/>
        <v>24101.2750001355</v>
      </c>
      <c r="P42" s="78"/>
      <c r="Q42" s="78"/>
      <c r="R42" s="78"/>
    </row>
    <row r="43" spans="1:15">
      <c r="A43" s="53">
        <v>35</v>
      </c>
      <c r="B43" s="45">
        <v>41508</v>
      </c>
      <c r="C43" s="46">
        <v>1</v>
      </c>
      <c r="D43" s="47">
        <v>1.27</v>
      </c>
      <c r="E43" s="52">
        <v>1.5</v>
      </c>
      <c r="F43" s="51">
        <v>2</v>
      </c>
      <c r="G43" s="44">
        <f t="shared" si="2"/>
        <v>345863.09995214</v>
      </c>
      <c r="H43" s="44">
        <f t="shared" ref="H43:I43" si="17">IF(E43="","",H42+N43)</f>
        <v>346490.986037317</v>
      </c>
      <c r="I43" s="44">
        <f t="shared" si="17"/>
        <v>451336.543169204</v>
      </c>
      <c r="J43" s="79">
        <f t="shared" si="11"/>
        <v>9995.08043402773</v>
      </c>
      <c r="K43" s="80">
        <f t="shared" si="12"/>
        <v>9947.10964700431</v>
      </c>
      <c r="L43" s="81">
        <f t="shared" si="13"/>
        <v>12773.6757500718</v>
      </c>
      <c r="M43" s="79">
        <f t="shared" si="14"/>
        <v>12693.7521512152</v>
      </c>
      <c r="N43" s="80">
        <f t="shared" si="15"/>
        <v>14920.6644705065</v>
      </c>
      <c r="O43" s="81">
        <f t="shared" si="16"/>
        <v>25547.3515001436</v>
      </c>
    </row>
    <row r="44" spans="1:15">
      <c r="A44" s="38">
        <v>36</v>
      </c>
      <c r="B44" s="45">
        <v>41506</v>
      </c>
      <c r="C44" s="46">
        <v>2</v>
      </c>
      <c r="D44" s="47">
        <v>1.27</v>
      </c>
      <c r="E44" s="52">
        <v>1.5</v>
      </c>
      <c r="F44" s="51">
        <v>-1</v>
      </c>
      <c r="G44" s="44">
        <f t="shared" ref="G44:G58" si="18">IF(D44="","",G43+M44)</f>
        <v>359040.484060316</v>
      </c>
      <c r="H44" s="44">
        <f t="shared" ref="H44:H58" si="19">IF(E44="","",H43+N44)</f>
        <v>362083.080408996</v>
      </c>
      <c r="I44" s="44">
        <f t="shared" ref="I44:I58" si="20">IF(F44="","",I43+O44)</f>
        <v>437796.446874128</v>
      </c>
      <c r="J44" s="79">
        <f t="shared" si="11"/>
        <v>10375.8929985642</v>
      </c>
      <c r="K44" s="80">
        <f t="shared" si="12"/>
        <v>10394.7295811195</v>
      </c>
      <c r="L44" s="81">
        <f t="shared" si="13"/>
        <v>13540.0962950761</v>
      </c>
      <c r="M44" s="79">
        <f t="shared" si="14"/>
        <v>13177.3841081765</v>
      </c>
      <c r="N44" s="80">
        <f t="shared" si="15"/>
        <v>15592.0943716793</v>
      </c>
      <c r="O44" s="81">
        <f t="shared" si="16"/>
        <v>-13540.0962950761</v>
      </c>
    </row>
    <row r="45" spans="1:15">
      <c r="A45" s="38">
        <v>37</v>
      </c>
      <c r="B45" s="45">
        <v>41491</v>
      </c>
      <c r="C45" s="46">
        <v>2</v>
      </c>
      <c r="D45" s="47">
        <v>1.27</v>
      </c>
      <c r="E45" s="48">
        <v>1.5</v>
      </c>
      <c r="F45" s="49">
        <v>2</v>
      </c>
      <c r="G45" s="44">
        <f t="shared" si="18"/>
        <v>372719.926503014</v>
      </c>
      <c r="H45" s="44">
        <f t="shared" si="19"/>
        <v>378376.819027401</v>
      </c>
      <c r="I45" s="44">
        <f t="shared" si="20"/>
        <v>464064.233686576</v>
      </c>
      <c r="J45" s="79">
        <f t="shared" si="11"/>
        <v>10771.2145218095</v>
      </c>
      <c r="K45" s="80">
        <f t="shared" si="12"/>
        <v>10862.4924122699</v>
      </c>
      <c r="L45" s="81">
        <f t="shared" si="13"/>
        <v>13133.8934062238</v>
      </c>
      <c r="M45" s="79">
        <f t="shared" si="14"/>
        <v>13679.442442698</v>
      </c>
      <c r="N45" s="80">
        <f t="shared" si="15"/>
        <v>16293.7386184048</v>
      </c>
      <c r="O45" s="81">
        <f t="shared" si="16"/>
        <v>26267.7868124477</v>
      </c>
    </row>
    <row r="46" spans="1:15">
      <c r="A46" s="38">
        <v>38</v>
      </c>
      <c r="B46" s="45">
        <v>41480</v>
      </c>
      <c r="C46" s="46">
        <v>2</v>
      </c>
      <c r="D46" s="47">
        <v>1.27</v>
      </c>
      <c r="E46" s="48">
        <v>1.5</v>
      </c>
      <c r="F46" s="49">
        <v>2</v>
      </c>
      <c r="G46" s="44">
        <f t="shared" si="18"/>
        <v>386920.555702779</v>
      </c>
      <c r="H46" s="44">
        <f t="shared" si="19"/>
        <v>395403.775883634</v>
      </c>
      <c r="I46" s="44">
        <f t="shared" si="20"/>
        <v>491908.08770777</v>
      </c>
      <c r="J46" s="79">
        <f t="shared" si="11"/>
        <v>11181.5977950904</v>
      </c>
      <c r="K46" s="80">
        <f t="shared" si="12"/>
        <v>11351.304570822</v>
      </c>
      <c r="L46" s="81">
        <f t="shared" si="13"/>
        <v>13921.9270105973</v>
      </c>
      <c r="M46" s="79">
        <f t="shared" si="14"/>
        <v>14200.6291997648</v>
      </c>
      <c r="N46" s="80">
        <f t="shared" si="15"/>
        <v>17026.956856233</v>
      </c>
      <c r="O46" s="81">
        <f t="shared" si="16"/>
        <v>27843.8540211945</v>
      </c>
    </row>
    <row r="47" spans="1:15">
      <c r="A47" s="38">
        <v>39</v>
      </c>
      <c r="B47" s="45">
        <v>41452</v>
      </c>
      <c r="C47" s="46">
        <v>1</v>
      </c>
      <c r="D47" s="47">
        <v>1.27</v>
      </c>
      <c r="E47" s="48">
        <v>1.5</v>
      </c>
      <c r="F47" s="49">
        <v>2</v>
      </c>
      <c r="G47" s="44">
        <f t="shared" si="18"/>
        <v>401662.228875055</v>
      </c>
      <c r="H47" s="44">
        <f t="shared" si="19"/>
        <v>413196.945798398</v>
      </c>
      <c r="I47" s="44">
        <f t="shared" si="20"/>
        <v>521422.572970236</v>
      </c>
      <c r="J47" s="79">
        <f t="shared" si="11"/>
        <v>11607.6166710834</v>
      </c>
      <c r="K47" s="80">
        <f t="shared" si="12"/>
        <v>11862.113276509</v>
      </c>
      <c r="L47" s="81">
        <f t="shared" si="13"/>
        <v>14757.2426312331</v>
      </c>
      <c r="M47" s="79">
        <f t="shared" si="14"/>
        <v>14741.6731722759</v>
      </c>
      <c r="N47" s="80">
        <f t="shared" si="15"/>
        <v>17793.1699147635</v>
      </c>
      <c r="O47" s="81">
        <f t="shared" si="16"/>
        <v>29514.4852624662</v>
      </c>
    </row>
    <row r="48" spans="1:15">
      <c r="A48" s="38">
        <v>40</v>
      </c>
      <c r="B48" s="45">
        <v>41443</v>
      </c>
      <c r="C48" s="46">
        <v>1</v>
      </c>
      <c r="D48" s="47">
        <v>1.27</v>
      </c>
      <c r="E48" s="48">
        <v>1.5</v>
      </c>
      <c r="F48" s="49">
        <v>2</v>
      </c>
      <c r="G48" s="44">
        <f t="shared" si="18"/>
        <v>416965.559795194</v>
      </c>
      <c r="H48" s="44">
        <f t="shared" si="19"/>
        <v>431790.808359325</v>
      </c>
      <c r="I48" s="44">
        <f t="shared" si="20"/>
        <v>552707.927348451</v>
      </c>
      <c r="J48" s="79">
        <f t="shared" si="11"/>
        <v>12049.8668662516</v>
      </c>
      <c r="K48" s="80">
        <f t="shared" si="12"/>
        <v>12395.9083739519</v>
      </c>
      <c r="L48" s="81">
        <f t="shared" si="13"/>
        <v>15642.6771891071</v>
      </c>
      <c r="M48" s="79">
        <f t="shared" si="14"/>
        <v>15303.3309201396</v>
      </c>
      <c r="N48" s="80">
        <f t="shared" si="15"/>
        <v>18593.8625609279</v>
      </c>
      <c r="O48" s="81">
        <f t="shared" si="16"/>
        <v>31285.3543782142</v>
      </c>
    </row>
    <row r="49" spans="1:15">
      <c r="A49" s="38">
        <v>41</v>
      </c>
      <c r="B49" s="45">
        <v>41390</v>
      </c>
      <c r="C49" s="46">
        <v>2</v>
      </c>
      <c r="D49" s="47">
        <v>1.27</v>
      </c>
      <c r="E49" s="48">
        <v>1.5</v>
      </c>
      <c r="F49" s="49">
        <v>2</v>
      </c>
      <c r="G49" s="44">
        <f t="shared" si="18"/>
        <v>432851.947623391</v>
      </c>
      <c r="H49" s="44">
        <f t="shared" si="19"/>
        <v>451221.394735495</v>
      </c>
      <c r="I49" s="44">
        <f t="shared" si="20"/>
        <v>585870.402989358</v>
      </c>
      <c r="J49" s="79">
        <f t="shared" si="11"/>
        <v>12508.9667938558</v>
      </c>
      <c r="K49" s="80">
        <f t="shared" si="12"/>
        <v>12953.7242507798</v>
      </c>
      <c r="L49" s="81">
        <f t="shared" si="13"/>
        <v>16581.2378204535</v>
      </c>
      <c r="M49" s="79">
        <f t="shared" si="14"/>
        <v>15886.3878281969</v>
      </c>
      <c r="N49" s="80">
        <f t="shared" si="15"/>
        <v>19430.5863761696</v>
      </c>
      <c r="O49" s="81">
        <f t="shared" si="16"/>
        <v>33162.475640907</v>
      </c>
    </row>
    <row r="50" spans="1:15">
      <c r="A50" s="38">
        <v>42</v>
      </c>
      <c r="B50" s="45">
        <v>41383</v>
      </c>
      <c r="C50" s="46">
        <v>1</v>
      </c>
      <c r="D50" s="47">
        <v>1.27</v>
      </c>
      <c r="E50" s="48">
        <v>1.5</v>
      </c>
      <c r="F50" s="49">
        <v>2</v>
      </c>
      <c r="G50" s="44">
        <f t="shared" si="18"/>
        <v>449343.606827843</v>
      </c>
      <c r="H50" s="44">
        <f t="shared" si="19"/>
        <v>471526.357498592</v>
      </c>
      <c r="I50" s="44">
        <f t="shared" si="20"/>
        <v>621022.627168719</v>
      </c>
      <c r="J50" s="79">
        <f t="shared" si="11"/>
        <v>12985.5584287017</v>
      </c>
      <c r="K50" s="80">
        <f t="shared" si="12"/>
        <v>13536.6418420648</v>
      </c>
      <c r="L50" s="81">
        <f t="shared" si="13"/>
        <v>17576.1120896807</v>
      </c>
      <c r="M50" s="79">
        <f t="shared" si="14"/>
        <v>16491.6592044512</v>
      </c>
      <c r="N50" s="80">
        <f t="shared" si="15"/>
        <v>20304.9627630973</v>
      </c>
      <c r="O50" s="81">
        <f t="shared" si="16"/>
        <v>35152.2241793615</v>
      </c>
    </row>
    <row r="51" spans="1:15">
      <c r="A51" s="38">
        <v>43</v>
      </c>
      <c r="B51" s="45">
        <v>41376</v>
      </c>
      <c r="C51" s="46">
        <v>2</v>
      </c>
      <c r="D51" s="47">
        <v>1.27</v>
      </c>
      <c r="E51" s="48">
        <v>1.5</v>
      </c>
      <c r="F51" s="49">
        <v>2</v>
      </c>
      <c r="G51" s="44">
        <f t="shared" si="18"/>
        <v>466463.598247983</v>
      </c>
      <c r="H51" s="44">
        <f t="shared" si="19"/>
        <v>492745.043586029</v>
      </c>
      <c r="I51" s="44">
        <f t="shared" si="20"/>
        <v>658283.984798842</v>
      </c>
      <c r="J51" s="79">
        <f t="shared" si="11"/>
        <v>13480.3082048353</v>
      </c>
      <c r="K51" s="80">
        <f t="shared" si="12"/>
        <v>14145.7907249578</v>
      </c>
      <c r="L51" s="81">
        <f t="shared" si="13"/>
        <v>18630.6788150616</v>
      </c>
      <c r="M51" s="79">
        <f t="shared" si="14"/>
        <v>17119.9914201408</v>
      </c>
      <c r="N51" s="80">
        <f t="shared" si="15"/>
        <v>21218.6860874367</v>
      </c>
      <c r="O51" s="81">
        <f t="shared" si="16"/>
        <v>37261.3576301231</v>
      </c>
    </row>
    <row r="52" spans="1:15">
      <c r="A52" s="38">
        <v>44</v>
      </c>
      <c r="B52" s="45">
        <v>41369</v>
      </c>
      <c r="C52" s="46">
        <v>1</v>
      </c>
      <c r="D52" s="47">
        <v>1.27</v>
      </c>
      <c r="E52" s="48">
        <v>1.5</v>
      </c>
      <c r="F52" s="51">
        <v>2</v>
      </c>
      <c r="G52" s="44">
        <f t="shared" si="18"/>
        <v>484235.861341232</v>
      </c>
      <c r="H52" s="44">
        <f t="shared" si="19"/>
        <v>514918.5705474</v>
      </c>
      <c r="I52" s="44">
        <f t="shared" si="20"/>
        <v>697781.023886773</v>
      </c>
      <c r="J52" s="79">
        <f t="shared" si="11"/>
        <v>13993.9079474395</v>
      </c>
      <c r="K52" s="80">
        <f t="shared" si="12"/>
        <v>14782.3513075809</v>
      </c>
      <c r="L52" s="81">
        <f t="shared" si="13"/>
        <v>19748.5195439653</v>
      </c>
      <c r="M52" s="79">
        <f t="shared" si="14"/>
        <v>17772.2630932482</v>
      </c>
      <c r="N52" s="80">
        <f t="shared" si="15"/>
        <v>22173.5269613713</v>
      </c>
      <c r="O52" s="81">
        <f t="shared" si="16"/>
        <v>39497.0390879305</v>
      </c>
    </row>
    <row r="53" spans="1:15">
      <c r="A53" s="38">
        <v>45</v>
      </c>
      <c r="B53" s="45">
        <v>41360</v>
      </c>
      <c r="C53" s="46">
        <v>2</v>
      </c>
      <c r="D53" s="47">
        <v>1.27</v>
      </c>
      <c r="E53" s="48">
        <v>1.5</v>
      </c>
      <c r="F53" s="51">
        <v>2</v>
      </c>
      <c r="G53" s="44">
        <f t="shared" si="18"/>
        <v>502685.247658332</v>
      </c>
      <c r="H53" s="44">
        <f t="shared" si="19"/>
        <v>538089.906222033</v>
      </c>
      <c r="I53" s="44">
        <f t="shared" si="20"/>
        <v>739647.885319979</v>
      </c>
      <c r="J53" s="79">
        <f t="shared" si="11"/>
        <v>14527.0758402369</v>
      </c>
      <c r="K53" s="80">
        <f t="shared" si="12"/>
        <v>15447.557116422</v>
      </c>
      <c r="L53" s="81">
        <f t="shared" si="13"/>
        <v>20933.4307166032</v>
      </c>
      <c r="M53" s="79">
        <f t="shared" si="14"/>
        <v>18449.3863171009</v>
      </c>
      <c r="N53" s="80">
        <f t="shared" si="15"/>
        <v>23171.335674633</v>
      </c>
      <c r="O53" s="81">
        <f t="shared" si="16"/>
        <v>41866.8614332064</v>
      </c>
    </row>
    <row r="54" spans="1:15">
      <c r="A54" s="38">
        <v>46</v>
      </c>
      <c r="B54" s="45">
        <v>41358</v>
      </c>
      <c r="C54" s="46">
        <v>2</v>
      </c>
      <c r="D54" s="47">
        <v>1.27</v>
      </c>
      <c r="E54" s="48">
        <v>1.5</v>
      </c>
      <c r="F54" s="51">
        <v>2</v>
      </c>
      <c r="G54" s="44">
        <f t="shared" si="18"/>
        <v>521837.555594115</v>
      </c>
      <c r="H54" s="44">
        <f t="shared" si="19"/>
        <v>562303.952002025</v>
      </c>
      <c r="I54" s="44">
        <f t="shared" si="20"/>
        <v>784026.758439178</v>
      </c>
      <c r="J54" s="79">
        <f t="shared" si="11"/>
        <v>15080.55742975</v>
      </c>
      <c r="K54" s="80">
        <f t="shared" si="12"/>
        <v>16142.697186661</v>
      </c>
      <c r="L54" s="81">
        <f t="shared" si="13"/>
        <v>22189.4365595994</v>
      </c>
      <c r="M54" s="79">
        <f t="shared" si="14"/>
        <v>19152.3079357825</v>
      </c>
      <c r="N54" s="80">
        <f t="shared" si="15"/>
        <v>24214.0457799915</v>
      </c>
      <c r="O54" s="81">
        <f t="shared" si="16"/>
        <v>44378.8731191987</v>
      </c>
    </row>
    <row r="55" spans="1:15">
      <c r="A55" s="38">
        <v>47</v>
      </c>
      <c r="B55" s="45">
        <v>41339</v>
      </c>
      <c r="C55" s="46">
        <v>1</v>
      </c>
      <c r="D55" s="47">
        <v>1.27</v>
      </c>
      <c r="E55" s="48">
        <v>1.5</v>
      </c>
      <c r="F55" s="49">
        <v>2</v>
      </c>
      <c r="G55" s="44">
        <f t="shared" si="18"/>
        <v>541719.566462251</v>
      </c>
      <c r="H55" s="44">
        <f t="shared" si="19"/>
        <v>587607.629842116</v>
      </c>
      <c r="I55" s="44">
        <f t="shared" si="20"/>
        <v>831068.363945529</v>
      </c>
      <c r="J55" s="79">
        <f t="shared" si="11"/>
        <v>15655.1266678234</v>
      </c>
      <c r="K55" s="80">
        <f t="shared" si="12"/>
        <v>16869.1185600607</v>
      </c>
      <c r="L55" s="81">
        <f t="shared" si="13"/>
        <v>23520.8027531753</v>
      </c>
      <c r="M55" s="79">
        <f t="shared" si="14"/>
        <v>19882.0108681358</v>
      </c>
      <c r="N55" s="80">
        <f t="shared" si="15"/>
        <v>25303.6778400911</v>
      </c>
      <c r="O55" s="81">
        <f t="shared" si="16"/>
        <v>47041.6055063507</v>
      </c>
    </row>
    <row r="56" spans="1:15">
      <c r="A56" s="38">
        <v>48</v>
      </c>
      <c r="B56" s="45">
        <v>41333</v>
      </c>
      <c r="C56" s="46">
        <v>1</v>
      </c>
      <c r="D56" s="47">
        <v>1.27</v>
      </c>
      <c r="E56" s="48">
        <v>1.5</v>
      </c>
      <c r="F56" s="49">
        <v>2</v>
      </c>
      <c r="G56" s="44">
        <f t="shared" si="18"/>
        <v>562359.081944462</v>
      </c>
      <c r="H56" s="44">
        <f t="shared" si="19"/>
        <v>614049.973185011</v>
      </c>
      <c r="I56" s="44">
        <f t="shared" si="20"/>
        <v>880932.46578226</v>
      </c>
      <c r="J56" s="79">
        <f t="shared" si="11"/>
        <v>16251.5869938675</v>
      </c>
      <c r="K56" s="80">
        <f t="shared" si="12"/>
        <v>17628.2288952635</v>
      </c>
      <c r="L56" s="81">
        <f t="shared" si="13"/>
        <v>24932.0509183659</v>
      </c>
      <c r="M56" s="79">
        <f t="shared" si="14"/>
        <v>20639.5154822117</v>
      </c>
      <c r="N56" s="80">
        <f t="shared" si="15"/>
        <v>26442.3433428952</v>
      </c>
      <c r="O56" s="81">
        <f t="shared" si="16"/>
        <v>49864.1018367317</v>
      </c>
    </row>
    <row r="57" spans="1:15">
      <c r="A57" s="38">
        <v>49</v>
      </c>
      <c r="B57" s="45">
        <v>41330</v>
      </c>
      <c r="C57" s="46">
        <v>2</v>
      </c>
      <c r="D57" s="47">
        <v>1.27</v>
      </c>
      <c r="E57" s="48">
        <v>1.5</v>
      </c>
      <c r="F57" s="49">
        <v>2</v>
      </c>
      <c r="G57" s="44">
        <f t="shared" si="18"/>
        <v>583784.962966546</v>
      </c>
      <c r="H57" s="44">
        <f t="shared" si="19"/>
        <v>641682.221978336</v>
      </c>
      <c r="I57" s="44">
        <f t="shared" si="20"/>
        <v>933788.413729196</v>
      </c>
      <c r="J57" s="79">
        <f t="shared" si="11"/>
        <v>16870.7724583339</v>
      </c>
      <c r="K57" s="80">
        <f t="shared" si="12"/>
        <v>18421.4991955503</v>
      </c>
      <c r="L57" s="81">
        <f t="shared" si="13"/>
        <v>26427.9739734678</v>
      </c>
      <c r="M57" s="79">
        <f t="shared" si="14"/>
        <v>21425.881022084</v>
      </c>
      <c r="N57" s="80">
        <f t="shared" si="15"/>
        <v>27632.2487933255</v>
      </c>
      <c r="O57" s="81">
        <f t="shared" si="16"/>
        <v>52855.9479469356</v>
      </c>
    </row>
    <row r="58" ht="19.5" spans="1:15">
      <c r="A58" s="38">
        <v>50</v>
      </c>
      <c r="B58" s="45">
        <v>41282</v>
      </c>
      <c r="C58" s="54">
        <v>2</v>
      </c>
      <c r="D58" s="55">
        <v>1.27</v>
      </c>
      <c r="E58" s="56">
        <v>1.5</v>
      </c>
      <c r="F58" s="57">
        <v>-1</v>
      </c>
      <c r="G58" s="44">
        <f t="shared" si="18"/>
        <v>606027.170055572</v>
      </c>
      <c r="H58" s="44">
        <f t="shared" si="19"/>
        <v>670557.921967362</v>
      </c>
      <c r="I58" s="44">
        <f t="shared" si="20"/>
        <v>905774.76131732</v>
      </c>
      <c r="J58" s="79">
        <f t="shared" si="11"/>
        <v>17513.5488889964</v>
      </c>
      <c r="K58" s="80">
        <f t="shared" si="12"/>
        <v>19250.4666593501</v>
      </c>
      <c r="L58" s="81">
        <f t="shared" si="13"/>
        <v>28013.6524118759</v>
      </c>
      <c r="M58" s="79">
        <f t="shared" si="14"/>
        <v>22242.2070890254</v>
      </c>
      <c r="N58" s="80">
        <f t="shared" si="15"/>
        <v>28875.6999890251</v>
      </c>
      <c r="O58" s="81">
        <f t="shared" si="16"/>
        <v>-28013.6524118759</v>
      </c>
    </row>
    <row r="59" ht="19.5" spans="1:15">
      <c r="A59" s="38"/>
      <c r="B59" s="45"/>
      <c r="C59" s="58"/>
      <c r="D59" s="59">
        <f>COUNTIF(D9:D58,1.27)</f>
        <v>49</v>
      </c>
      <c r="E59" s="59">
        <f>COUNTIF(E9:E58,1.5)</f>
        <v>46</v>
      </c>
      <c r="F59" s="60">
        <f>COUNTIF(F9:F58,2)</f>
        <v>42</v>
      </c>
      <c r="G59" s="61">
        <f>M59+G8</f>
        <v>606027.170055572</v>
      </c>
      <c r="H59" s="62">
        <f>N59+H8</f>
        <v>670557.921967361</v>
      </c>
      <c r="I59" s="82">
        <f>O59+I8</f>
        <v>905774.76131732</v>
      </c>
      <c r="J59" s="83" t="s">
        <v>27</v>
      </c>
      <c r="K59" s="84">
        <f>B58-B9</f>
        <v>-3111</v>
      </c>
      <c r="L59" s="85" t="s">
        <v>28</v>
      </c>
      <c r="M59" s="86">
        <f>SUM(M9:M58)</f>
        <v>506027.170055572</v>
      </c>
      <c r="N59" s="87">
        <f>SUM(N9:N58)</f>
        <v>570557.921967361</v>
      </c>
      <c r="O59" s="88">
        <f>SUM(O9:O58)</f>
        <v>805774.76131732</v>
      </c>
    </row>
    <row r="60" ht="19.5" spans="1:15">
      <c r="A60" s="38"/>
      <c r="B60" s="45"/>
      <c r="C60" s="63"/>
      <c r="D60" s="59">
        <f>COUNTIF(D9:D58,-1)</f>
        <v>1</v>
      </c>
      <c r="E60" s="59">
        <f>COUNTIF(E9:E58,-1)</f>
        <v>4</v>
      </c>
      <c r="F60" s="60">
        <f>COUNTIF(F9:F58,-1)</f>
        <v>8</v>
      </c>
      <c r="G60" s="23" t="s">
        <v>29</v>
      </c>
      <c r="H60" s="24"/>
      <c r="I60" s="70"/>
      <c r="J60" s="23" t="s">
        <v>30</v>
      </c>
      <c r="K60" s="24"/>
      <c r="L60" s="70"/>
      <c r="M60" s="38"/>
      <c r="N60" s="53"/>
      <c r="O60" s="89"/>
    </row>
    <row r="61" ht="19.5" spans="1:15">
      <c r="A61" s="38"/>
      <c r="B61" s="45"/>
      <c r="C61" s="63"/>
      <c r="D61" s="59">
        <f>COUNTIF(D9:D58,0)</f>
        <v>0</v>
      </c>
      <c r="E61" s="59">
        <f>COUNTIF(E9:E58,0)</f>
        <v>0</v>
      </c>
      <c r="F61" s="59">
        <f>COUNTIF(F9:F58,0)</f>
        <v>0</v>
      </c>
      <c r="G61" s="64">
        <f>G59/G8</f>
        <v>6.06027170055572</v>
      </c>
      <c r="H61" s="65">
        <f t="shared" ref="H61:I61" si="21">H59/H8</f>
        <v>6.70557921967361</v>
      </c>
      <c r="I61" s="90">
        <f t="shared" si="21"/>
        <v>9.0577476131732</v>
      </c>
      <c r="J61" s="91">
        <f>(G61-100%)*30/K59</f>
        <v>-0.0487972198703541</v>
      </c>
      <c r="K61" s="91">
        <f>(H61-100%)*30/K59</f>
        <v>-0.0550200503343647</v>
      </c>
      <c r="L61" s="92">
        <f>(I61-100%)*30/K59</f>
        <v>-0.0777024842157493</v>
      </c>
      <c r="M61" s="93"/>
      <c r="N61" s="94"/>
      <c r="O61" s="95"/>
    </row>
    <row r="62" ht="19.5" spans="1:6">
      <c r="A62" s="53"/>
      <c r="B62" s="45"/>
      <c r="C62" s="24"/>
      <c r="D62" s="66">
        <f t="shared" ref="D62:F62" si="22">D59/(D59+D60+D61)</f>
        <v>0.98</v>
      </c>
      <c r="E62" s="67">
        <f t="shared" si="22"/>
        <v>0.92</v>
      </c>
      <c r="F62" s="68">
        <f t="shared" si="22"/>
        <v>0.84</v>
      </c>
    </row>
    <row r="63" spans="2:2">
      <c r="B63" s="45"/>
    </row>
    <row r="64" spans="2:6">
      <c r="B64" s="45"/>
      <c r="D64" s="69"/>
      <c r="E64" s="69"/>
      <c r="F64" s="69"/>
    </row>
  </sheetData>
  <mergeCells count="7">
    <mergeCell ref="G6:I6"/>
    <mergeCell ref="J6:L6"/>
    <mergeCell ref="M6:O6"/>
    <mergeCell ref="J8:L8"/>
    <mergeCell ref="M8:O8"/>
    <mergeCell ref="G60:I60"/>
    <mergeCell ref="J60:L6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0" zoomScaleNormal="80" workbookViewId="0">
      <selection activeCell="AA5" sqref="AA5"/>
    </sheetView>
  </sheetViews>
  <sheetFormatPr defaultColWidth="8.125" defaultRowHeight="14.2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zoomScale="145" zoomScaleNormal="145" topLeftCell="A3" workbookViewId="0">
      <selection activeCell="A12" sqref="A12:J19"/>
    </sheetView>
  </sheetViews>
  <sheetFormatPr defaultColWidth="8.125" defaultRowHeight="13.5"/>
  <cols>
    <col min="1" max="16384" width="8.125" style="11"/>
  </cols>
  <sheetData>
    <row r="1" spans="1:1">
      <c r="A1" s="11" t="s">
        <v>31</v>
      </c>
    </row>
    <row r="2" spans="1:10">
      <c r="A2" s="12" t="s">
        <v>32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33</v>
      </c>
    </row>
    <row r="12" spans="1:10">
      <c r="A12" s="14" t="s">
        <v>34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35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0" zoomScaleNormal="80" workbookViewId="0">
      <selection activeCell="J11" sqref="J11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36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37</v>
      </c>
      <c r="B3" s="6" t="s">
        <v>0</v>
      </c>
      <c r="C3" s="6" t="s">
        <v>38</v>
      </c>
      <c r="D3" s="7" t="s">
        <v>39</v>
      </c>
      <c r="E3" s="6" t="s">
        <v>40</v>
      </c>
      <c r="F3" s="7" t="s">
        <v>39</v>
      </c>
      <c r="G3" s="6" t="s">
        <v>41</v>
      </c>
      <c r="H3" s="7" t="s">
        <v>39</v>
      </c>
    </row>
    <row r="4" spans="1:8">
      <c r="A4" s="8" t="s">
        <v>42</v>
      </c>
      <c r="B4" s="8" t="s">
        <v>43</v>
      </c>
      <c r="C4" s="8"/>
      <c r="D4" s="9"/>
      <c r="E4" s="8" t="s">
        <v>44</v>
      </c>
      <c r="F4" s="9"/>
      <c r="G4" s="8"/>
      <c r="H4" s="9"/>
    </row>
    <row r="5" spans="1:8">
      <c r="A5" s="8" t="s">
        <v>42</v>
      </c>
      <c r="B5" s="8"/>
      <c r="C5" s="8"/>
      <c r="D5" s="9"/>
      <c r="E5" s="8"/>
      <c r="F5" s="10"/>
      <c r="G5" s="8"/>
      <c r="H5" s="10"/>
    </row>
    <row r="6" spans="1:8">
      <c r="A6" s="8" t="s">
        <v>42</v>
      </c>
      <c r="B6" s="8"/>
      <c r="C6" s="8"/>
      <c r="D6" s="10"/>
      <c r="E6" s="8"/>
      <c r="F6" s="10"/>
      <c r="G6" s="8"/>
      <c r="H6" s="10"/>
    </row>
    <row r="7" spans="1:8">
      <c r="A7" s="8" t="s">
        <v>42</v>
      </c>
      <c r="B7" s="8"/>
      <c r="C7" s="8"/>
      <c r="D7" s="10"/>
      <c r="E7" s="8"/>
      <c r="F7" s="10"/>
      <c r="G7" s="8"/>
      <c r="H7" s="10"/>
    </row>
    <row r="8" spans="1:8">
      <c r="A8" s="8" t="s">
        <v>42</v>
      </c>
      <c r="B8" s="8"/>
      <c r="C8" s="8"/>
      <c r="D8" s="10"/>
      <c r="E8" s="8"/>
      <c r="F8" s="10"/>
      <c r="G8" s="8"/>
      <c r="H8" s="10"/>
    </row>
    <row r="9" spans="1:8">
      <c r="A9" s="8" t="s">
        <v>42</v>
      </c>
      <c r="B9" s="8"/>
      <c r="C9" s="8"/>
      <c r="D9" s="10"/>
      <c r="E9" s="8"/>
      <c r="F9" s="10"/>
      <c r="G9" s="8"/>
      <c r="H9" s="10"/>
    </row>
    <row r="10" spans="1:8">
      <c r="A10" s="8" t="s">
        <v>42</v>
      </c>
      <c r="B10" s="8"/>
      <c r="C10" s="8"/>
      <c r="D10" s="10"/>
      <c r="E10" s="8"/>
      <c r="F10" s="10"/>
      <c r="G10" s="8"/>
      <c r="H10" s="10"/>
    </row>
    <row r="11" spans="1:8">
      <c r="A11" s="8" t="s">
        <v>42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8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検証シート</vt:lpstr>
      <vt:lpstr>画像</vt:lpstr>
      <vt:lpstr>気づき</vt:lpstr>
      <vt:lpstr>検証終了通貨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2020-09-18T03:10:00Z</dcterms:created>
  <dcterms:modified xsi:type="dcterms:W3CDTF">2021-07-25T07:58:32Z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