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検証シート" sheetId="1" r:id="rId1"/>
    <sheet name="画像" sheetId="6" r:id="rId2"/>
    <sheet name="気づき" sheetId="5" r:id="rId3"/>
    <sheet name="検証終了通貨" sheetId="2" r:id="rId4"/>
    <sheet name="Sheet1" sheetId="7" r:id="rId5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"/>
  <c r="D60"/>
  <c r="D62" l="1"/>
  <c r="E62"/>
  <c r="F62"/>
  <c r="K60"/>
  <c r="E60"/>
  <c r="I9" l="1"/>
  <c r="H9"/>
  <c r="G9"/>
  <c r="F61"/>
  <c r="F63" s="1"/>
  <c r="E61"/>
  <c r="E63" s="1"/>
  <c r="D61"/>
  <c r="D63" s="1"/>
  <c r="J10" l="1"/>
  <c r="M10" s="1"/>
  <c r="K10"/>
  <c r="N10" s="1"/>
  <c r="L10"/>
  <c r="O10" s="1"/>
  <c r="G10" l="1"/>
  <c r="J11" s="1"/>
  <c r="M11" s="1"/>
  <c r="I10"/>
  <c r="L11" s="1"/>
  <c r="O11" s="1"/>
  <c r="H10"/>
  <c r="K11" s="1"/>
  <c r="N11" s="1"/>
  <c r="H11" s="1"/>
  <c r="G11" l="1"/>
  <c r="J12" s="1"/>
  <c r="M12" s="1"/>
  <c r="I11"/>
  <c r="L12" l="1"/>
  <c r="O12" s="1"/>
  <c r="G12"/>
  <c r="K12"/>
  <c r="N12" s="1"/>
  <c r="H12" l="1"/>
  <c r="K13" s="1"/>
  <c r="N13" s="1"/>
  <c r="H13" s="1"/>
  <c r="I12"/>
  <c r="L13" s="1"/>
  <c r="O13" s="1"/>
  <c r="I13" s="1"/>
  <c r="J13"/>
  <c r="M13" s="1"/>
  <c r="G13" l="1"/>
  <c r="L14"/>
  <c r="O14" s="1"/>
  <c r="I14" s="1"/>
  <c r="K14"/>
  <c r="N14" s="1"/>
  <c r="L15" l="1"/>
  <c r="O15" s="1"/>
  <c r="I15" s="1"/>
  <c r="J14"/>
  <c r="M14" s="1"/>
  <c r="H14"/>
  <c r="G14" l="1"/>
  <c r="J15" s="1"/>
  <c r="M15" s="1"/>
  <c r="G15" s="1"/>
  <c r="L16"/>
  <c r="O16" s="1"/>
  <c r="I16" s="1"/>
  <c r="K15"/>
  <c r="N15" s="1"/>
  <c r="H15" l="1"/>
  <c r="K16" s="1"/>
  <c r="N16" s="1"/>
  <c r="H16" s="1"/>
  <c r="L17"/>
  <c r="O17" s="1"/>
  <c r="I17" s="1"/>
  <c r="J16"/>
  <c r="M16" s="1"/>
  <c r="G16" s="1"/>
  <c r="J17" l="1"/>
  <c r="M17" s="1"/>
  <c r="G17" s="1"/>
  <c r="K17"/>
  <c r="N17" s="1"/>
  <c r="H17" s="1"/>
  <c r="L18"/>
  <c r="O18" s="1"/>
  <c r="I18" s="1"/>
  <c r="L19" l="1"/>
  <c r="O19" s="1"/>
  <c r="I19" s="1"/>
  <c r="K18"/>
  <c r="N18" s="1"/>
  <c r="H18" s="1"/>
  <c r="J18"/>
  <c r="M18" s="1"/>
  <c r="G18" s="1"/>
  <c r="J19" l="1"/>
  <c r="M19" s="1"/>
  <c r="G19" s="1"/>
  <c r="K19"/>
  <c r="N19" s="1"/>
  <c r="H19" s="1"/>
  <c r="L20"/>
  <c r="O20" s="1"/>
  <c r="I20" s="1"/>
  <c r="L21" l="1"/>
  <c r="O21" s="1"/>
  <c r="I21" s="1"/>
  <c r="K20"/>
  <c r="N20" s="1"/>
  <c r="H20" s="1"/>
  <c r="J20"/>
  <c r="M20" s="1"/>
  <c r="G20" s="1"/>
  <c r="J21" l="1"/>
  <c r="M21" s="1"/>
  <c r="G21" s="1"/>
  <c r="K21"/>
  <c r="N21" s="1"/>
  <c r="H21" s="1"/>
  <c r="L22"/>
  <c r="O22" s="1"/>
  <c r="I22" s="1"/>
  <c r="L23" l="1"/>
  <c r="O23" s="1"/>
  <c r="I23" s="1"/>
  <c r="K22"/>
  <c r="N22" s="1"/>
  <c r="H22" s="1"/>
  <c r="J22"/>
  <c r="M22" s="1"/>
  <c r="G22" s="1"/>
  <c r="J23" l="1"/>
  <c r="M23" s="1"/>
  <c r="G23" s="1"/>
  <c r="K23"/>
  <c r="N23" s="1"/>
  <c r="H23" s="1"/>
  <c r="L24"/>
  <c r="O24" s="1"/>
  <c r="I24" s="1"/>
  <c r="L25" l="1"/>
  <c r="O25" s="1"/>
  <c r="I25" s="1"/>
  <c r="K24"/>
  <c r="N24" s="1"/>
  <c r="H24" s="1"/>
  <c r="J24"/>
  <c r="M24" s="1"/>
  <c r="G24" s="1"/>
  <c r="J25" l="1"/>
  <c r="M25" s="1"/>
  <c r="G25" s="1"/>
  <c r="K25"/>
  <c r="N25" s="1"/>
  <c r="H25" s="1"/>
  <c r="L26"/>
  <c r="O26" s="1"/>
  <c r="I26" s="1"/>
  <c r="L27" l="1"/>
  <c r="O27" s="1"/>
  <c r="I27" s="1"/>
  <c r="K26"/>
  <c r="N26" s="1"/>
  <c r="H26" s="1"/>
  <c r="J26"/>
  <c r="M26" s="1"/>
  <c r="G26" s="1"/>
  <c r="J27" l="1"/>
  <c r="M27" s="1"/>
  <c r="G27" s="1"/>
  <c r="K27"/>
  <c r="N27" s="1"/>
  <c r="H27" s="1"/>
  <c r="L28"/>
  <c r="O28" s="1"/>
  <c r="I28" s="1"/>
  <c r="L29" l="1"/>
  <c r="O29" s="1"/>
  <c r="I29" s="1"/>
  <c r="K28"/>
  <c r="N28" s="1"/>
  <c r="H28" s="1"/>
  <c r="J28"/>
  <c r="M28" s="1"/>
  <c r="G28" s="1"/>
  <c r="J29" l="1"/>
  <c r="M29" s="1"/>
  <c r="G29" s="1"/>
  <c r="K29"/>
  <c r="N29" s="1"/>
  <c r="H29" s="1"/>
  <c r="L30"/>
  <c r="O30" s="1"/>
  <c r="I30" s="1"/>
  <c r="L31" l="1"/>
  <c r="O31" s="1"/>
  <c r="I31" s="1"/>
  <c r="K30"/>
  <c r="N30" s="1"/>
  <c r="H30" s="1"/>
  <c r="J30"/>
  <c r="M30" s="1"/>
  <c r="G30" s="1"/>
  <c r="J31" l="1"/>
  <c r="M31" s="1"/>
  <c r="G31" s="1"/>
  <c r="K31"/>
  <c r="N31" s="1"/>
  <c r="H31" s="1"/>
  <c r="L32"/>
  <c r="O32" s="1"/>
  <c r="I32" s="1"/>
  <c r="L33" l="1"/>
  <c r="O33" s="1"/>
  <c r="I33" s="1"/>
  <c r="K32"/>
  <c r="N32" s="1"/>
  <c r="H32" s="1"/>
  <c r="J32"/>
  <c r="M32" s="1"/>
  <c r="G32" s="1"/>
  <c r="J33" l="1"/>
  <c r="M33" s="1"/>
  <c r="G33" s="1"/>
  <c r="K33"/>
  <c r="N33" s="1"/>
  <c r="H33" s="1"/>
  <c r="L34"/>
  <c r="O34" s="1"/>
  <c r="I34" s="1"/>
  <c r="L35" l="1"/>
  <c r="O35" s="1"/>
  <c r="I35" s="1"/>
  <c r="K34"/>
  <c r="N34" s="1"/>
  <c r="H34" s="1"/>
  <c r="J34"/>
  <c r="M34" s="1"/>
  <c r="G34" s="1"/>
  <c r="J35" l="1"/>
  <c r="M35" s="1"/>
  <c r="G35" s="1"/>
  <c r="K35"/>
  <c r="N35" s="1"/>
  <c r="H35" s="1"/>
  <c r="L36"/>
  <c r="O36" s="1"/>
  <c r="I36" s="1"/>
  <c r="L37" l="1"/>
  <c r="O37" s="1"/>
  <c r="I37" s="1"/>
  <c r="K36"/>
  <c r="N36" s="1"/>
  <c r="H36" s="1"/>
  <c r="J36"/>
  <c r="M36" s="1"/>
  <c r="G36" s="1"/>
  <c r="J37" l="1"/>
  <c r="M37" s="1"/>
  <c r="G37" s="1"/>
  <c r="K37"/>
  <c r="N37" s="1"/>
  <c r="H37" s="1"/>
  <c r="L38"/>
  <c r="O38" s="1"/>
  <c r="I38" s="1"/>
  <c r="L39" l="1"/>
  <c r="O39" s="1"/>
  <c r="I39" s="1"/>
  <c r="K38"/>
  <c r="N38" s="1"/>
  <c r="H38" s="1"/>
  <c r="J38"/>
  <c r="M38" s="1"/>
  <c r="G38" s="1"/>
  <c r="J39" l="1"/>
  <c r="M39" s="1"/>
  <c r="G39" s="1"/>
  <c r="K39"/>
  <c r="N39" s="1"/>
  <c r="H39" s="1"/>
  <c r="L40"/>
  <c r="O40" s="1"/>
  <c r="I40" s="1"/>
  <c r="L41" l="1"/>
  <c r="O41" s="1"/>
  <c r="I41" s="1"/>
  <c r="K40"/>
  <c r="N40" s="1"/>
  <c r="H40" s="1"/>
  <c r="J40"/>
  <c r="M40" s="1"/>
  <c r="G40" s="1"/>
  <c r="J41" l="1"/>
  <c r="M41" s="1"/>
  <c r="G41" s="1"/>
  <c r="K41"/>
  <c r="N41" s="1"/>
  <c r="H41" s="1"/>
  <c r="L42"/>
  <c r="O42" s="1"/>
  <c r="I42" s="1"/>
  <c r="L43" l="1"/>
  <c r="O43" s="1"/>
  <c r="I43" s="1"/>
  <c r="L44" s="1"/>
  <c r="O44" s="1"/>
  <c r="I44" s="1"/>
  <c r="L45" s="1"/>
  <c r="O45" s="1"/>
  <c r="I45" s="1"/>
  <c r="K42"/>
  <c r="N42" s="1"/>
  <c r="H42" s="1"/>
  <c r="J42"/>
  <c r="M42" s="1"/>
  <c r="G42" s="1"/>
  <c r="K43" l="1"/>
  <c r="N43" s="1"/>
  <c r="H43" s="1"/>
  <c r="K44" s="1"/>
  <c r="N44" s="1"/>
  <c r="H44" s="1"/>
  <c r="J43"/>
  <c r="M43" s="1"/>
  <c r="G43" s="1"/>
  <c r="L46"/>
  <c r="O46" s="1"/>
  <c r="I46" s="1"/>
  <c r="J44" l="1"/>
  <c r="M44" s="1"/>
  <c r="G44" s="1"/>
  <c r="K45"/>
  <c r="N45" s="1"/>
  <c r="H45" s="1"/>
  <c r="K46" s="1"/>
  <c r="N46" s="1"/>
  <c r="H46" s="1"/>
  <c r="L47"/>
  <c r="O47" s="1"/>
  <c r="I47" s="1"/>
  <c r="J45" l="1"/>
  <c r="M45" s="1"/>
  <c r="G45" s="1"/>
  <c r="K47"/>
  <c r="N47" s="1"/>
  <c r="H47" s="1"/>
  <c r="K48" s="1"/>
  <c r="N48" s="1"/>
  <c r="H48" s="1"/>
  <c r="L48"/>
  <c r="O48" s="1"/>
  <c r="I48" s="1"/>
  <c r="J46" l="1"/>
  <c r="M46" s="1"/>
  <c r="G46" s="1"/>
  <c r="K49"/>
  <c r="N49" s="1"/>
  <c r="H49" s="1"/>
  <c r="L49"/>
  <c r="O49" s="1"/>
  <c r="I49" s="1"/>
  <c r="J47" l="1"/>
  <c r="M47" s="1"/>
  <c r="G47" s="1"/>
  <c r="K50"/>
  <c r="N50" s="1"/>
  <c r="H50" s="1"/>
  <c r="L50"/>
  <c r="O50" s="1"/>
  <c r="I50" s="1"/>
  <c r="J48" l="1"/>
  <c r="M48" s="1"/>
  <c r="G48" s="1"/>
  <c r="K51"/>
  <c r="N51" s="1"/>
  <c r="H51" s="1"/>
  <c r="L51"/>
  <c r="O51" s="1"/>
  <c r="I51" s="1"/>
  <c r="J49" l="1"/>
  <c r="M49" s="1"/>
  <c r="G49" s="1"/>
  <c r="K52"/>
  <c r="N52" s="1"/>
  <c r="H52" s="1"/>
  <c r="L52"/>
  <c r="O52" s="1"/>
  <c r="I52" s="1"/>
  <c r="J50" l="1"/>
  <c r="M50" s="1"/>
  <c r="G50" s="1"/>
  <c r="K53"/>
  <c r="N53" s="1"/>
  <c r="H53" s="1"/>
  <c r="L53"/>
  <c r="O53" s="1"/>
  <c r="I53" s="1"/>
  <c r="J51" l="1"/>
  <c r="M51" s="1"/>
  <c r="G51" s="1"/>
  <c r="K54"/>
  <c r="N54" s="1"/>
  <c r="H54" s="1"/>
  <c r="L54"/>
  <c r="O54" s="1"/>
  <c r="I54" s="1"/>
  <c r="J52" l="1"/>
  <c r="M52" s="1"/>
  <c r="G52" s="1"/>
  <c r="K55"/>
  <c r="N55" s="1"/>
  <c r="H55" s="1"/>
  <c r="L55"/>
  <c r="O55" s="1"/>
  <c r="I55" s="1"/>
  <c r="J53" l="1"/>
  <c r="M53" s="1"/>
  <c r="G53" s="1"/>
  <c r="K56"/>
  <c r="N56" s="1"/>
  <c r="H56" s="1"/>
  <c r="L56"/>
  <c r="O56" s="1"/>
  <c r="I56" s="1"/>
  <c r="J54" l="1"/>
  <c r="M54" s="1"/>
  <c r="G54" s="1"/>
  <c r="K57"/>
  <c r="N57" s="1"/>
  <c r="H57" s="1"/>
  <c r="L57"/>
  <c r="O57" s="1"/>
  <c r="I57" s="1"/>
  <c r="J55" l="1"/>
  <c r="M55" s="1"/>
  <c r="G55" s="1"/>
  <c r="K58"/>
  <c r="N58" s="1"/>
  <c r="H58" s="1"/>
  <c r="L58"/>
  <c r="O58" s="1"/>
  <c r="I58" s="1"/>
  <c r="J56" l="1"/>
  <c r="M56" s="1"/>
  <c r="G56" s="1"/>
  <c r="K59"/>
  <c r="N59" s="1"/>
  <c r="L59"/>
  <c r="O59" s="1"/>
  <c r="H59" l="1"/>
  <c r="N60"/>
  <c r="H60" s="1"/>
  <c r="I59"/>
  <c r="O60"/>
  <c r="I60" s="1"/>
  <c r="I62" s="1"/>
  <c r="J57"/>
  <c r="M57" s="1"/>
  <c r="G57" s="1"/>
  <c r="H62" l="1"/>
  <c r="K62" s="1"/>
  <c r="L62"/>
  <c r="J58"/>
  <c r="M58" s="1"/>
  <c r="G58" s="1"/>
  <c r="J59" l="1"/>
  <c r="M59" s="1"/>
  <c r="G59" l="1"/>
  <c r="M60"/>
  <c r="G60" s="1"/>
  <c r="G62" s="1"/>
  <c r="J62" s="1"/>
</calcChain>
</file>

<file path=xl/sharedStrings.xml><?xml version="1.0" encoding="utf-8"?>
<sst xmlns="http://schemas.openxmlformats.org/spreadsheetml/2006/main" count="54" uniqueCount="42">
  <si>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</si>
  <si>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</si>
  <si>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</si>
  <si>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</si>
  <si>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</si>
  <si>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</si>
  <si>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</si>
  <si>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</si>
  <si>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</si>
  <si>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</si>
  <si>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</si>
  <si>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</si>
  <si>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</si>
  <si>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</si>
  <si>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</si>
  <si>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</si>
  <si>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</si>
  <si>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</si>
  <si>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</si>
  <si>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</si>
  <si>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</si>
  <si>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</si>
  <si>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</si>
  <si>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</si>
  <si>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</si>
  <si>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</si>
  <si>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</si>
  <si>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</si>
  <si>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</si>
  <si>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</si>
  <si>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</si>
  <si>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</si>
  <si>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</si>
  <si>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</si>
  <si>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</si>
  <si>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1H足</t>
    <rPh sb="2" eb="3">
      <t>アシ</t>
    </rPh>
    <phoneticPr fontId="1"/>
  </si>
  <si>
    <t>ＡＵＤＮＺＤ</t>
    <phoneticPr fontId="1"/>
  </si>
  <si>
    <t>エントリー３時間後に、ぎりぎりで損切</t>
    <rPh sb="6" eb="9">
      <t>ジカンゴ</t>
    </rPh>
    <rPh sb="16" eb="18">
      <t>ソンギリ</t>
    </rPh>
    <phoneticPr fontId="1"/>
  </si>
  <si>
    <t>きれいな押し目買いになっていない。</t>
    <rPh sb="4" eb="5">
      <t>オ</t>
    </rPh>
    <rPh sb="6" eb="8">
      <t>メガ</t>
    </rPh>
    <phoneticPr fontId="1"/>
  </si>
  <si>
    <t>水平方向及びローソクの横並びは除く。ゴールデン（デット）クロス後のきれいな押し目買い（戻り売り）を狙う。</t>
    <rPh sb="0" eb="4">
      <t>スイヘイホウコウ</t>
    </rPh>
    <rPh sb="4" eb="5">
      <t>オヨ</t>
    </rPh>
    <rPh sb="11" eb="13">
      <t>ヨコナラ</t>
    </rPh>
    <rPh sb="15" eb="16">
      <t>ノゾ</t>
    </rPh>
    <rPh sb="31" eb="32">
      <t>ゴ</t>
    </rPh>
    <rPh sb="37" eb="38">
      <t>オ</t>
    </rPh>
    <rPh sb="39" eb="41">
      <t>メガ</t>
    </rPh>
    <rPh sb="43" eb="44">
      <t>モド</t>
    </rPh>
    <rPh sb="45" eb="46">
      <t>ウ</t>
    </rPh>
    <rPh sb="49" eb="50">
      <t>ネラ</t>
    </rPh>
    <phoneticPr fontId="1"/>
  </si>
  <si>
    <t>１．エントリー理由を追加することで、エントリー件数は減少したが、勝率は６割を確保することが出来た。　　　　　　　　　　　　　　　　　　　　　　　　</t>
    <rPh sb="7" eb="9">
      <t>リユウ</t>
    </rPh>
    <rPh sb="10" eb="12">
      <t>ツイカ</t>
    </rPh>
    <rPh sb="23" eb="25">
      <t>ケンスウ</t>
    </rPh>
    <rPh sb="26" eb="28">
      <t>ゲンショウ</t>
    </rPh>
    <rPh sb="32" eb="34">
      <t>ショウリツ</t>
    </rPh>
    <rPh sb="36" eb="37">
      <t>ワリ</t>
    </rPh>
    <rPh sb="38" eb="40">
      <t>カクホ</t>
    </rPh>
    <rPh sb="45" eb="47">
      <t>デキ</t>
    </rPh>
    <phoneticPr fontId="1"/>
  </si>
  <si>
    <t>１．引き続き、検証通貨を増やすこと、Webセミナーでアドバイスを頂いた水平線をプラスし、勝率の向上策の検討を行っていく。</t>
    <rPh sb="2" eb="3">
      <t>ヒ</t>
    </rPh>
    <rPh sb="4" eb="5">
      <t>ツヅ</t>
    </rPh>
    <rPh sb="7" eb="11">
      <t>ケンショウツウカ</t>
    </rPh>
    <rPh sb="12" eb="13">
      <t>フ</t>
    </rPh>
    <rPh sb="32" eb="33">
      <t>イタダ</t>
    </rPh>
    <rPh sb="35" eb="38">
      <t>スイヘイセン</t>
    </rPh>
    <rPh sb="44" eb="46">
      <t>ショウリツ</t>
    </rPh>
    <rPh sb="47" eb="49">
      <t>コウジョウ</t>
    </rPh>
    <rPh sb="49" eb="50">
      <t>サク</t>
    </rPh>
    <rPh sb="51" eb="53">
      <t>ケントウ</t>
    </rPh>
    <rPh sb="54" eb="55">
      <t>オコナ</t>
    </rPh>
    <phoneticPr fontId="1"/>
  </si>
</sst>
</file>

<file path=xl/styles.xml><?xml version="1.0" encoding="utf-8"?>
<styleSheet xmlns="http://schemas.openxmlformats.org/spreadsheetml/2006/main">
  <numFmts count="4">
    <numFmt numFmtId="176" formatCode="yyyy/m/d;@"/>
    <numFmt numFmtId="177" formatCode="#,##0_);[Red]\(#,##0\)"/>
    <numFmt numFmtId="178" formatCode="#,##0_ "/>
    <numFmt numFmtId="179" formatCode="0.0%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  <xf numFmtId="178" fontId="14" fillId="0" borderId="0" xfId="0" applyNumberFormat="1" applyFont="1">
      <alignment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527685</xdr:colOff>
      <xdr:row>5</xdr:row>
      <xdr:rowOff>22860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xmlns="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</xdr:col>
      <xdr:colOff>0</xdr:colOff>
      <xdr:row>0</xdr:row>
      <xdr:rowOff>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xmlns="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xmlns="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xmlns="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xmlns="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xmlns="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xmlns="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xmlns="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xmlns="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xmlns="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xmlns="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xmlns="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xmlns="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xmlns="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xmlns="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xmlns="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xmlns="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xmlns="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xmlns="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xmlns="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xmlns="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1</xdr:col>
      <xdr:colOff>0</xdr:colOff>
      <xdr:row>2</xdr:row>
      <xdr:rowOff>0</xdr:rowOff>
    </xdr:from>
    <xdr:to>
      <xdr:col>17</xdr:col>
      <xdr:colOff>432804</xdr:colOff>
      <xdr:row>25</xdr:row>
      <xdr:rowOff>113625</xdr:rowOff>
    </xdr:to>
    <xdr:pic>
      <xdr:nvPicPr>
        <xdr:cNvPr id="61" name="図 6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0063" y="357188"/>
          <a:ext cx="10338804" cy="42212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17</xdr:col>
      <xdr:colOff>213640</xdr:colOff>
      <xdr:row>56</xdr:row>
      <xdr:rowOff>175707</xdr:rowOff>
    </xdr:to>
    <xdr:pic>
      <xdr:nvPicPr>
        <xdr:cNvPr id="62" name="図 6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0063" y="5536406"/>
          <a:ext cx="10119640" cy="46405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17</xdr:col>
      <xdr:colOff>204111</xdr:colOff>
      <xdr:row>87</xdr:row>
      <xdr:rowOff>25700</xdr:rowOff>
    </xdr:to>
    <xdr:pic>
      <xdr:nvPicPr>
        <xdr:cNvPr id="63" name="図 62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00063" y="10894219"/>
          <a:ext cx="10110111" cy="46691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17</xdr:col>
      <xdr:colOff>213640</xdr:colOff>
      <xdr:row>116</xdr:row>
      <xdr:rowOff>99476</xdr:rowOff>
    </xdr:to>
    <xdr:pic>
      <xdr:nvPicPr>
        <xdr:cNvPr id="65" name="図 6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00063" y="16252031"/>
          <a:ext cx="10119640" cy="45643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121</xdr:row>
      <xdr:rowOff>0</xdr:rowOff>
    </xdr:from>
    <xdr:to>
      <xdr:col>17</xdr:col>
      <xdr:colOff>213640</xdr:colOff>
      <xdr:row>146</xdr:row>
      <xdr:rowOff>137591</xdr:rowOff>
    </xdr:to>
    <xdr:pic>
      <xdr:nvPicPr>
        <xdr:cNvPr id="66" name="図 65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0063" y="21609844"/>
          <a:ext cx="10119640" cy="460243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17</xdr:col>
      <xdr:colOff>232698</xdr:colOff>
      <xdr:row>176</xdr:row>
      <xdr:rowOff>156649</xdr:rowOff>
    </xdr:to>
    <xdr:pic>
      <xdr:nvPicPr>
        <xdr:cNvPr id="67" name="図 66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0063" y="26967656"/>
          <a:ext cx="10138698" cy="462149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17</xdr:col>
      <xdr:colOff>223169</xdr:colOff>
      <xdr:row>206</xdr:row>
      <xdr:rowOff>175707</xdr:rowOff>
    </xdr:to>
    <xdr:pic>
      <xdr:nvPicPr>
        <xdr:cNvPr id="68" name="図 67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00063" y="32325469"/>
          <a:ext cx="10129169" cy="46405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211</xdr:row>
      <xdr:rowOff>0</xdr:rowOff>
    </xdr:from>
    <xdr:to>
      <xdr:col>17</xdr:col>
      <xdr:colOff>213640</xdr:colOff>
      <xdr:row>236</xdr:row>
      <xdr:rowOff>109005</xdr:rowOff>
    </xdr:to>
    <xdr:pic>
      <xdr:nvPicPr>
        <xdr:cNvPr id="69" name="図 68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00063" y="37683281"/>
          <a:ext cx="10119640" cy="4573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5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defaultRowHeight="18.75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>
      <c r="A1" s="1" t="s">
        <v>7</v>
      </c>
      <c r="C1" t="s">
        <v>36</v>
      </c>
    </row>
    <row r="2" spans="1:18">
      <c r="A2" s="1" t="s">
        <v>8</v>
      </c>
      <c r="C2" t="s">
        <v>35</v>
      </c>
    </row>
    <row r="3" spans="1:18">
      <c r="A3" s="1" t="s">
        <v>10</v>
      </c>
      <c r="C3" s="29">
        <v>100000</v>
      </c>
    </row>
    <row r="4" spans="1:18">
      <c r="A4" s="1" t="s">
        <v>11</v>
      </c>
      <c r="C4" s="29" t="s">
        <v>13</v>
      </c>
    </row>
    <row r="5" spans="1:18">
      <c r="A5" s="1"/>
      <c r="C5" s="98" t="s">
        <v>39</v>
      </c>
    </row>
    <row r="6" spans="1:18" ht="19.5" thickBot="1">
      <c r="A6" s="1" t="s">
        <v>12</v>
      </c>
      <c r="C6" s="29" t="s">
        <v>33</v>
      </c>
    </row>
    <row r="7" spans="1:18" ht="19.5" thickBot="1">
      <c r="A7" s="24" t="s">
        <v>0</v>
      </c>
      <c r="B7" s="24" t="s">
        <v>1</v>
      </c>
      <c r="C7" s="24" t="s">
        <v>1</v>
      </c>
      <c r="D7" s="48" t="s">
        <v>24</v>
      </c>
      <c r="E7" s="25"/>
      <c r="F7" s="26"/>
      <c r="G7" s="84" t="s">
        <v>3</v>
      </c>
      <c r="H7" s="85"/>
      <c r="I7" s="91"/>
      <c r="J7" s="84" t="s">
        <v>22</v>
      </c>
      <c r="K7" s="85"/>
      <c r="L7" s="91"/>
      <c r="M7" s="84" t="s">
        <v>23</v>
      </c>
      <c r="N7" s="85"/>
      <c r="O7" s="91"/>
    </row>
    <row r="8" spans="1:18" ht="19.5" thickBot="1">
      <c r="A8" s="27"/>
      <c r="B8" s="27" t="s">
        <v>2</v>
      </c>
      <c r="C8" s="64" t="s">
        <v>28</v>
      </c>
      <c r="D8" s="13">
        <v>1.27</v>
      </c>
      <c r="E8" s="14">
        <v>1.5</v>
      </c>
      <c r="F8" s="15">
        <v>2</v>
      </c>
      <c r="G8" s="13">
        <v>1.27</v>
      </c>
      <c r="H8" s="14">
        <v>1.5</v>
      </c>
      <c r="I8" s="15">
        <v>2</v>
      </c>
      <c r="J8" s="13">
        <v>1.27</v>
      </c>
      <c r="K8" s="14">
        <v>1.5</v>
      </c>
      <c r="L8" s="15">
        <v>2</v>
      </c>
      <c r="M8" s="13">
        <v>1.27</v>
      </c>
      <c r="N8" s="14">
        <v>1.5</v>
      </c>
      <c r="O8" s="15">
        <v>2</v>
      </c>
    </row>
    <row r="9" spans="1:18" ht="19.5" thickBot="1">
      <c r="A9" s="28" t="s">
        <v>9</v>
      </c>
      <c r="B9" s="12"/>
      <c r="C9" s="49"/>
      <c r="D9" s="17"/>
      <c r="E9" s="16"/>
      <c r="F9" s="18"/>
      <c r="G9" s="19">
        <f>C3</f>
        <v>100000</v>
      </c>
      <c r="H9" s="20">
        <f>C3</f>
        <v>100000</v>
      </c>
      <c r="I9" s="21">
        <f>C3</f>
        <v>100000</v>
      </c>
      <c r="J9" s="88" t="s">
        <v>22</v>
      </c>
      <c r="K9" s="89"/>
      <c r="L9" s="90"/>
      <c r="M9" s="88"/>
      <c r="N9" s="89"/>
      <c r="O9" s="90"/>
    </row>
    <row r="10" spans="1:18">
      <c r="A10" s="9">
        <v>1</v>
      </c>
      <c r="B10" s="23">
        <v>43223</v>
      </c>
      <c r="C10" s="50">
        <v>1</v>
      </c>
      <c r="D10" s="54">
        <v>-1</v>
      </c>
      <c r="E10" s="55">
        <v>-1</v>
      </c>
      <c r="F10" s="56">
        <v>-1</v>
      </c>
      <c r="G10" s="22">
        <f>IF(D10="","",G9+M10)</f>
        <v>97000</v>
      </c>
      <c r="H10" s="22">
        <f t="shared" ref="H10" si="0">IF(E10="","",H9+N10)</f>
        <v>97000</v>
      </c>
      <c r="I10" s="22">
        <f t="shared" ref="I10" si="1">IF(F10="","",I9+O10)</f>
        <v>97000</v>
      </c>
      <c r="J10" s="41">
        <f>IF(G9="","",G9*0.03)</f>
        <v>3000</v>
      </c>
      <c r="K10" s="42">
        <f>IF(H9="","",H9*0.03)</f>
        <v>3000</v>
      </c>
      <c r="L10" s="43">
        <f>IF(I9="","",I9*0.03)</f>
        <v>3000</v>
      </c>
      <c r="M10" s="41">
        <f>IF(D10="","",J10*D10)</f>
        <v>-3000</v>
      </c>
      <c r="N10" s="42">
        <f>IF(E10="","",K10*E10)</f>
        <v>-3000</v>
      </c>
      <c r="O10" s="43">
        <f>IF(F10="","",L10*F10)</f>
        <v>-3000</v>
      </c>
      <c r="P10" s="40"/>
      <c r="Q10" s="40"/>
      <c r="R10" s="40"/>
    </row>
    <row r="11" spans="1:18">
      <c r="A11" s="9">
        <v>2</v>
      </c>
      <c r="B11" s="5">
        <v>43224</v>
      </c>
      <c r="C11" s="47">
        <v>2</v>
      </c>
      <c r="D11" s="57">
        <v>-1</v>
      </c>
      <c r="E11" s="58">
        <v>-1</v>
      </c>
      <c r="F11" s="59">
        <v>-1</v>
      </c>
      <c r="G11" s="22">
        <f t="shared" ref="G11:G43" si="2">IF(D11="","",G10+M11)</f>
        <v>94090</v>
      </c>
      <c r="H11" s="22">
        <f t="shared" ref="H11:H43" si="3">IF(E11="","",H10+N11)</f>
        <v>94090</v>
      </c>
      <c r="I11" s="22">
        <f t="shared" ref="I11:I43" si="4">IF(F11="","",I10+O11)</f>
        <v>94090</v>
      </c>
      <c r="J11" s="44">
        <f t="shared" ref="J11:J13" si="5">IF(G10="","",G10*0.03)</f>
        <v>2910</v>
      </c>
      <c r="K11" s="45">
        <f t="shared" ref="K11:K13" si="6">IF(H10="","",H10*0.03)</f>
        <v>2910</v>
      </c>
      <c r="L11" s="46">
        <f t="shared" ref="L11:L13" si="7">IF(I10="","",I10*0.03)</f>
        <v>2910</v>
      </c>
      <c r="M11" s="44">
        <f t="shared" ref="M11:M13" si="8">IF(D11="","",J11*D11)</f>
        <v>-2910</v>
      </c>
      <c r="N11" s="45">
        <f t="shared" ref="N11:N13" si="9">IF(E11="","",K11*E11)</f>
        <v>-2910</v>
      </c>
      <c r="O11" s="46">
        <f t="shared" ref="O11:O13" si="10">IF(F11="","",L11*F11)</f>
        <v>-2910</v>
      </c>
      <c r="P11" s="40"/>
      <c r="Q11" s="40"/>
      <c r="R11" s="40"/>
    </row>
    <row r="12" spans="1:18">
      <c r="A12" s="9">
        <v>3</v>
      </c>
      <c r="B12" s="5">
        <v>43234</v>
      </c>
      <c r="C12" s="47">
        <v>1</v>
      </c>
      <c r="D12" s="57">
        <v>-1</v>
      </c>
      <c r="E12" s="58">
        <v>-1</v>
      </c>
      <c r="F12" s="80">
        <v>-1</v>
      </c>
      <c r="G12" s="22">
        <f t="shared" si="2"/>
        <v>91267.3</v>
      </c>
      <c r="H12" s="22">
        <f t="shared" si="3"/>
        <v>91267.3</v>
      </c>
      <c r="I12" s="22">
        <f t="shared" si="4"/>
        <v>91267.3</v>
      </c>
      <c r="J12" s="44">
        <f t="shared" si="5"/>
        <v>2822.7</v>
      </c>
      <c r="K12" s="45">
        <f t="shared" si="6"/>
        <v>2822.7</v>
      </c>
      <c r="L12" s="46">
        <f t="shared" si="7"/>
        <v>2822.7</v>
      </c>
      <c r="M12" s="44">
        <f t="shared" si="8"/>
        <v>-2822.7</v>
      </c>
      <c r="N12" s="45">
        <f t="shared" si="9"/>
        <v>-2822.7</v>
      </c>
      <c r="O12" s="46">
        <f t="shared" si="10"/>
        <v>-2822.7</v>
      </c>
      <c r="P12" s="40"/>
      <c r="Q12" s="40"/>
      <c r="R12" s="40"/>
    </row>
    <row r="13" spans="1:18">
      <c r="A13" s="9">
        <v>4</v>
      </c>
      <c r="B13" s="5">
        <v>43377</v>
      </c>
      <c r="C13" s="47">
        <v>2</v>
      </c>
      <c r="D13" s="57">
        <v>1.27</v>
      </c>
      <c r="E13" s="58">
        <v>1.5</v>
      </c>
      <c r="F13" s="59">
        <v>2</v>
      </c>
      <c r="G13" s="22">
        <f t="shared" si="2"/>
        <v>94744.584130000003</v>
      </c>
      <c r="H13" s="22">
        <f t="shared" si="3"/>
        <v>95374.328500000003</v>
      </c>
      <c r="I13" s="22">
        <f t="shared" si="4"/>
        <v>96743.338000000003</v>
      </c>
      <c r="J13" s="44">
        <f t="shared" si="5"/>
        <v>2738.0189999999998</v>
      </c>
      <c r="K13" s="45">
        <f t="shared" si="6"/>
        <v>2738.0189999999998</v>
      </c>
      <c r="L13" s="46">
        <f t="shared" si="7"/>
        <v>2738.0189999999998</v>
      </c>
      <c r="M13" s="44">
        <f t="shared" si="8"/>
        <v>3477.2841299999995</v>
      </c>
      <c r="N13" s="45">
        <f t="shared" si="9"/>
        <v>4107.0284999999994</v>
      </c>
      <c r="O13" s="46">
        <f t="shared" si="10"/>
        <v>5476.0379999999996</v>
      </c>
      <c r="P13" s="40"/>
      <c r="Q13" s="40"/>
      <c r="R13" s="40"/>
    </row>
    <row r="14" spans="1:18">
      <c r="A14" s="9">
        <v>5</v>
      </c>
      <c r="B14" s="5">
        <v>43384</v>
      </c>
      <c r="C14" s="47">
        <v>1</v>
      </c>
      <c r="D14" s="57">
        <v>1.27</v>
      </c>
      <c r="E14" s="58">
        <v>1.5</v>
      </c>
      <c r="F14" s="59">
        <v>2</v>
      </c>
      <c r="G14" s="22">
        <f t="shared" si="2"/>
        <v>98354.352785352996</v>
      </c>
      <c r="H14" s="22">
        <f t="shared" si="3"/>
        <v>99666.173282500007</v>
      </c>
      <c r="I14" s="22">
        <f t="shared" si="4"/>
        <v>102547.93828</v>
      </c>
      <c r="J14" s="44">
        <f t="shared" ref="J14:J59" si="11">IF(G13="","",G13*0.03)</f>
        <v>2842.3375239000002</v>
      </c>
      <c r="K14" s="45">
        <f t="shared" ref="K14:K59" si="12">IF(H13="","",H13*0.03)</f>
        <v>2861.229855</v>
      </c>
      <c r="L14" s="46">
        <f t="shared" ref="L14:L59" si="13">IF(I13="","",I13*0.03)</f>
        <v>2902.3001399999998</v>
      </c>
      <c r="M14" s="44">
        <f t="shared" ref="M14:M59" si="14">IF(D14="","",J14*D14)</f>
        <v>3609.7686553530002</v>
      </c>
      <c r="N14" s="45">
        <f t="shared" ref="N14:N59" si="15">IF(E14="","",K14*E14)</f>
        <v>4291.8447825000003</v>
      </c>
      <c r="O14" s="46">
        <f t="shared" ref="O14:O59" si="16">IF(F14="","",L14*F14)</f>
        <v>5804.6002799999997</v>
      </c>
      <c r="P14" s="40"/>
      <c r="Q14" s="40"/>
      <c r="R14" s="40"/>
    </row>
    <row r="15" spans="1:18">
      <c r="A15" s="9">
        <v>6</v>
      </c>
      <c r="B15" s="5">
        <v>43396</v>
      </c>
      <c r="C15" s="47">
        <v>2</v>
      </c>
      <c r="D15" s="57">
        <v>1.27</v>
      </c>
      <c r="E15" s="58">
        <v>1.5</v>
      </c>
      <c r="F15" s="59">
        <v>-1</v>
      </c>
      <c r="G15" s="22">
        <f t="shared" si="2"/>
        <v>102101.65362647494</v>
      </c>
      <c r="H15" s="22">
        <f t="shared" si="3"/>
        <v>104151.15108021251</v>
      </c>
      <c r="I15" s="22">
        <f t="shared" si="4"/>
        <v>99471.500131599998</v>
      </c>
      <c r="J15" s="44">
        <f t="shared" si="11"/>
        <v>2950.6305835605899</v>
      </c>
      <c r="K15" s="45">
        <f t="shared" si="12"/>
        <v>2989.9851984750003</v>
      </c>
      <c r="L15" s="46">
        <f t="shared" si="13"/>
        <v>3076.4381484</v>
      </c>
      <c r="M15" s="44">
        <f t="shared" si="14"/>
        <v>3747.3008411219494</v>
      </c>
      <c r="N15" s="45">
        <f t="shared" si="15"/>
        <v>4484.9777977125004</v>
      </c>
      <c r="O15" s="46">
        <f t="shared" si="16"/>
        <v>-3076.4381484</v>
      </c>
      <c r="P15" s="40"/>
      <c r="Q15" s="40"/>
      <c r="R15" s="40"/>
    </row>
    <row r="16" spans="1:18">
      <c r="A16" s="9">
        <v>7</v>
      </c>
      <c r="B16" s="5">
        <v>43424</v>
      </c>
      <c r="C16" s="47">
        <v>2</v>
      </c>
      <c r="D16" s="57">
        <v>1.27</v>
      </c>
      <c r="E16" s="58">
        <v>1.5</v>
      </c>
      <c r="F16" s="59">
        <v>-1</v>
      </c>
      <c r="G16" s="22">
        <f t="shared" si="2"/>
        <v>105991.72662964364</v>
      </c>
      <c r="H16" s="22">
        <f t="shared" si="3"/>
        <v>108837.95287882208</v>
      </c>
      <c r="I16" s="22">
        <f t="shared" si="4"/>
        <v>96487.355127652001</v>
      </c>
      <c r="J16" s="44">
        <f t="shared" si="11"/>
        <v>3063.0496087942483</v>
      </c>
      <c r="K16" s="45">
        <f t="shared" si="12"/>
        <v>3124.5345324063751</v>
      </c>
      <c r="L16" s="46">
        <f t="shared" si="13"/>
        <v>2984.1450039479996</v>
      </c>
      <c r="M16" s="44">
        <f t="shared" si="14"/>
        <v>3890.0730031686953</v>
      </c>
      <c r="N16" s="45">
        <f t="shared" si="15"/>
        <v>4686.8017986095629</v>
      </c>
      <c r="O16" s="46">
        <f t="shared" si="16"/>
        <v>-2984.1450039479996</v>
      </c>
      <c r="P16" s="40"/>
      <c r="Q16" s="40"/>
      <c r="R16" s="40"/>
    </row>
    <row r="17" spans="1:18">
      <c r="A17" s="9">
        <v>8</v>
      </c>
      <c r="B17" s="5">
        <v>43431</v>
      </c>
      <c r="C17" s="47">
        <v>1</v>
      </c>
      <c r="D17" s="57">
        <v>1.27</v>
      </c>
      <c r="E17" s="58">
        <v>1.5</v>
      </c>
      <c r="F17" s="59">
        <v>2</v>
      </c>
      <c r="G17" s="22">
        <f t="shared" si="2"/>
        <v>110030.01141423307</v>
      </c>
      <c r="H17" s="22">
        <f t="shared" si="3"/>
        <v>113735.66075836908</v>
      </c>
      <c r="I17" s="22">
        <f t="shared" si="4"/>
        <v>102276.59643531112</v>
      </c>
      <c r="J17" s="44">
        <f t="shared" si="11"/>
        <v>3179.7517988893092</v>
      </c>
      <c r="K17" s="45">
        <f t="shared" si="12"/>
        <v>3265.1385863646624</v>
      </c>
      <c r="L17" s="46">
        <f t="shared" si="13"/>
        <v>2894.6206538295601</v>
      </c>
      <c r="M17" s="44">
        <f t="shared" si="14"/>
        <v>4038.2847845894225</v>
      </c>
      <c r="N17" s="45">
        <f t="shared" si="15"/>
        <v>4897.7078795469934</v>
      </c>
      <c r="O17" s="46">
        <f t="shared" si="16"/>
        <v>5789.2413076591201</v>
      </c>
      <c r="P17" s="40"/>
      <c r="Q17" s="40"/>
      <c r="R17" s="40"/>
    </row>
    <row r="18" spans="1:18">
      <c r="A18" s="9">
        <v>9</v>
      </c>
      <c r="B18" s="5"/>
      <c r="C18" s="47"/>
      <c r="D18" s="57"/>
      <c r="E18" s="58"/>
      <c r="F18" s="59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>
        <f t="shared" si="11"/>
        <v>3300.9003424269922</v>
      </c>
      <c r="K18" s="45">
        <f t="shared" si="12"/>
        <v>3412.069822751072</v>
      </c>
      <c r="L18" s="46">
        <f t="shared" si="13"/>
        <v>3068.2978930593335</v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>
      <c r="A19" s="9">
        <v>10</v>
      </c>
      <c r="B19" s="5"/>
      <c r="C19" s="47"/>
      <c r="D19" s="57"/>
      <c r="E19" s="58"/>
      <c r="F19" s="59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>
      <c r="A20" s="9">
        <v>11</v>
      </c>
      <c r="B20" s="5"/>
      <c r="C20" s="47"/>
      <c r="D20" s="57"/>
      <c r="E20" s="58"/>
      <c r="F20" s="59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>
      <c r="A21" s="9">
        <v>12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>
      <c r="A22" s="9">
        <v>13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>
      <c r="A23" s="9">
        <v>14</v>
      </c>
      <c r="B23" s="5"/>
      <c r="C23" s="47"/>
      <c r="D23" s="57"/>
      <c r="E23" s="58"/>
      <c r="F23" s="59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>
      <c r="A24" s="9">
        <v>15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>
      <c r="A25" s="9">
        <v>16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>
      <c r="A26" s="9">
        <v>17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>
      <c r="A27" s="9">
        <v>18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>
      <c r="A28" s="9">
        <v>19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>
      <c r="A29" s="9">
        <v>20</v>
      </c>
      <c r="B29" s="5"/>
      <c r="C29" s="47"/>
      <c r="D29" s="57"/>
      <c r="E29" s="58"/>
      <c r="F29" s="59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>
      <c r="A30" s="9">
        <v>21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>
      <c r="A31" s="9">
        <v>22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>
      <c r="A32" s="9">
        <v>23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>
      <c r="A33" s="9">
        <v>24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>
      <c r="A34" s="9">
        <v>25</v>
      </c>
      <c r="B34" s="5"/>
      <c r="C34" s="47"/>
      <c r="D34" s="57"/>
      <c r="E34" s="58"/>
      <c r="F34" s="59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>
      <c r="A35" s="9">
        <v>26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>
      <c r="A36" s="9">
        <v>27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>
      <c r="A37" s="9">
        <v>28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>
      <c r="A38" s="9">
        <v>29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>
      <c r="A39" s="9">
        <v>30</v>
      </c>
      <c r="B39" s="5"/>
      <c r="C39" s="47"/>
      <c r="D39" s="57"/>
      <c r="E39" s="58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>
      <c r="A40" s="9">
        <v>31</v>
      </c>
      <c r="B40" s="5"/>
      <c r="C40" s="47"/>
      <c r="D40" s="57"/>
      <c r="E40" s="58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>
      <c r="A41" s="9">
        <v>32</v>
      </c>
      <c r="B41" s="5"/>
      <c r="C41" s="47"/>
      <c r="D41" s="57"/>
      <c r="E41" s="60"/>
      <c r="F41" s="59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>
      <c r="A42" s="9">
        <v>33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 t="shared" si="14"/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>
      <c r="A43" s="9">
        <v>34</v>
      </c>
      <c r="B43" s="5"/>
      <c r="C43" s="47"/>
      <c r="D43" s="57"/>
      <c r="E43" s="60"/>
      <c r="F43" s="80"/>
      <c r="G43" s="22" t="str">
        <f t="shared" si="2"/>
        <v/>
      </c>
      <c r="H43" s="22" t="str">
        <f t="shared" si="3"/>
        <v/>
      </c>
      <c r="I43" s="22" t="str">
        <f t="shared" si="4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>IF(D43="","",J43*D43)</f>
        <v/>
      </c>
      <c r="N43" s="45" t="str">
        <f t="shared" si="15"/>
        <v/>
      </c>
      <c r="O43" s="46" t="str">
        <f t="shared" si="16"/>
        <v/>
      </c>
      <c r="P43" s="40"/>
      <c r="Q43" s="40"/>
      <c r="R43" s="40"/>
    </row>
    <row r="44" spans="1:18">
      <c r="A44" s="3">
        <v>35</v>
      </c>
      <c r="B44" s="5"/>
      <c r="C44" s="47"/>
      <c r="D44" s="57"/>
      <c r="E44" s="60"/>
      <c r="F44" s="59"/>
      <c r="G44" s="22" t="str">
        <f>IF(D44="","",G43+M44)</f>
        <v/>
      </c>
      <c r="H44" s="22" t="str">
        <f t="shared" ref="H44:I44" si="17">IF(E44="","",H43+N44)</f>
        <v/>
      </c>
      <c r="I44" s="22" t="str">
        <f t="shared" si="17"/>
        <v/>
      </c>
      <c r="J44" s="44" t="str">
        <f t="shared" si="11"/>
        <v/>
      </c>
      <c r="K44" s="45" t="str">
        <f t="shared" si="12"/>
        <v/>
      </c>
      <c r="L44" s="46" t="str">
        <f t="shared" si="13"/>
        <v/>
      </c>
      <c r="M44" s="44" t="str">
        <f t="shared" si="14"/>
        <v/>
      </c>
      <c r="N44" s="45" t="str">
        <f t="shared" si="15"/>
        <v/>
      </c>
      <c r="O44" s="46" t="str">
        <f t="shared" si="16"/>
        <v/>
      </c>
    </row>
    <row r="45" spans="1:18">
      <c r="A45" s="9">
        <v>36</v>
      </c>
      <c r="B45" s="5"/>
      <c r="C45" s="47"/>
      <c r="D45" s="57"/>
      <c r="E45" s="60"/>
      <c r="F45" s="59"/>
      <c r="G45" s="22" t="str">
        <f t="shared" ref="G45:G59" si="18">IF(D45="","",G44+M45)</f>
        <v/>
      </c>
      <c r="H45" s="22" t="str">
        <f t="shared" ref="H45:H59" si="19">IF(E45="","",H44+N45)</f>
        <v/>
      </c>
      <c r="I45" s="22" t="str">
        <f t="shared" ref="I45:I59" si="20">IF(F45="","",I44+O45)</f>
        <v/>
      </c>
      <c r="J45" s="44" t="str">
        <f>IF(G44="","",G44*0.03)</f>
        <v/>
      </c>
      <c r="K45" s="45" t="str">
        <f t="shared" si="12"/>
        <v/>
      </c>
      <c r="L45" s="46" t="str">
        <f t="shared" si="13"/>
        <v/>
      </c>
      <c r="M45" s="44" t="str">
        <f>IF(D45="","",J45*D45)</f>
        <v/>
      </c>
      <c r="N45" s="45" t="str">
        <f t="shared" si="15"/>
        <v/>
      </c>
      <c r="O45" s="46" t="str">
        <f t="shared" si="16"/>
        <v/>
      </c>
    </row>
    <row r="46" spans="1:18">
      <c r="A46" s="9">
        <v>37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>
      <c r="A47" s="9">
        <v>38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>
      <c r="A48" s="9">
        <v>39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>
      <c r="A49" s="9">
        <v>40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>
      <c r="A50" s="9">
        <v>41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>
      <c r="A51" s="9">
        <v>42</v>
      </c>
      <c r="B51" s="5"/>
      <c r="C51" s="47"/>
      <c r="D51" s="57"/>
      <c r="E51" s="58"/>
      <c r="F51" s="59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>
      <c r="A52" s="9">
        <v>43</v>
      </c>
      <c r="B52" s="5"/>
      <c r="C52" s="47"/>
      <c r="D52" s="57"/>
      <c r="E52" s="58"/>
      <c r="F52" s="80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>
      <c r="A53" s="9">
        <v>44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>
      <c r="A54" s="9">
        <v>45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>
      <c r="A55" s="9">
        <v>46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>
      <c r="A56" s="9">
        <v>47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>
      <c r="A57" s="9">
        <v>48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>
      <c r="A58" s="9">
        <v>49</v>
      </c>
      <c r="B58" s="5"/>
      <c r="C58" s="47"/>
      <c r="D58" s="57"/>
      <c r="E58" s="58"/>
      <c r="F58" s="59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9.5" thickBot="1">
      <c r="A59" s="9">
        <v>50</v>
      </c>
      <c r="B59" s="6"/>
      <c r="C59" s="51"/>
      <c r="D59" s="61"/>
      <c r="E59" s="62"/>
      <c r="F59" s="63"/>
      <c r="G59" s="22" t="str">
        <f t="shared" si="18"/>
        <v/>
      </c>
      <c r="H59" s="22" t="str">
        <f t="shared" si="19"/>
        <v/>
      </c>
      <c r="I59" s="22" t="str">
        <f t="shared" si="20"/>
        <v/>
      </c>
      <c r="J59" s="44" t="str">
        <f t="shared" si="11"/>
        <v/>
      </c>
      <c r="K59" s="45" t="str">
        <f t="shared" si="12"/>
        <v/>
      </c>
      <c r="L59" s="46" t="str">
        <f t="shared" si="13"/>
        <v/>
      </c>
      <c r="M59" s="44" t="str">
        <f t="shared" si="14"/>
        <v/>
      </c>
      <c r="N59" s="45" t="str">
        <f t="shared" si="15"/>
        <v/>
      </c>
      <c r="O59" s="46" t="str">
        <f t="shared" si="16"/>
        <v/>
      </c>
    </row>
    <row r="60" spans="1:15" ht="19.5" thickBot="1">
      <c r="A60" s="9"/>
      <c r="B60" s="92" t="s">
        <v>5</v>
      </c>
      <c r="C60" s="93"/>
      <c r="D60" s="7">
        <f>COUNTIF(D10:D59,1.27)</f>
        <v>5</v>
      </c>
      <c r="E60" s="7">
        <f>COUNTIF(E10:E59,1.5)</f>
        <v>5</v>
      </c>
      <c r="F60" s="8">
        <f>COUNTIF(F10:F59,2)</f>
        <v>3</v>
      </c>
      <c r="G60" s="70">
        <f>M60+G9</f>
        <v>110030.01141423307</v>
      </c>
      <c r="H60" s="71">
        <f>N60+H9</f>
        <v>113735.66075836905</v>
      </c>
      <c r="I60" s="72">
        <f>O60+I9</f>
        <v>102276.59643531112</v>
      </c>
      <c r="J60" s="67" t="s">
        <v>30</v>
      </c>
      <c r="K60" s="68">
        <f>B59-B10</f>
        <v>-43223</v>
      </c>
      <c r="L60" s="69" t="s">
        <v>31</v>
      </c>
      <c r="M60" s="81">
        <f>SUM(M10:M59)</f>
        <v>10030.011414233068</v>
      </c>
      <c r="N60" s="82">
        <f>SUM(N10:N59)</f>
        <v>13735.660758369057</v>
      </c>
      <c r="O60" s="83">
        <f>SUM(O10:O59)</f>
        <v>2276.596435311119</v>
      </c>
    </row>
    <row r="61" spans="1:15" ht="19.5" thickBot="1">
      <c r="A61" s="9"/>
      <c r="B61" s="86" t="s">
        <v>6</v>
      </c>
      <c r="C61" s="87"/>
      <c r="D61" s="7">
        <f>COUNTIF(D10:D59,-1)</f>
        <v>3</v>
      </c>
      <c r="E61" s="7">
        <f>COUNTIF(E10:E59,-1)</f>
        <v>3</v>
      </c>
      <c r="F61" s="8">
        <f>COUNTIF(F10:F59,-1)</f>
        <v>5</v>
      </c>
      <c r="G61" s="84" t="s">
        <v>29</v>
      </c>
      <c r="H61" s="85"/>
      <c r="I61" s="91"/>
      <c r="J61" s="84" t="s">
        <v>32</v>
      </c>
      <c r="K61" s="85"/>
      <c r="L61" s="91"/>
      <c r="M61" s="9"/>
      <c r="N61" s="3"/>
      <c r="O61" s="4"/>
    </row>
    <row r="62" spans="1:15" ht="19.5" thickBot="1">
      <c r="A62" s="9"/>
      <c r="B62" s="86" t="s">
        <v>34</v>
      </c>
      <c r="C62" s="87"/>
      <c r="D62" s="7">
        <f>COUNTIF(D10:D59,0)</f>
        <v>0</v>
      </c>
      <c r="E62" s="7">
        <f>COUNTIF(E10:E59,0)</f>
        <v>0</v>
      </c>
      <c r="F62" s="7">
        <f>COUNTIF(F10:F59,0)</f>
        <v>0</v>
      </c>
      <c r="G62" s="76">
        <f>G60/G9</f>
        <v>1.1003001141423308</v>
      </c>
      <c r="H62" s="77">
        <f t="shared" ref="H62" si="21">H60/H9</f>
        <v>1.1373566075836905</v>
      </c>
      <c r="I62" s="78">
        <f>I60/I9</f>
        <v>1.0227659643531113</v>
      </c>
      <c r="J62" s="65">
        <f>(G62-100%)*30/K60</f>
        <v>-6.9615793079377239E-5</v>
      </c>
      <c r="K62" s="65">
        <f>(H62-100%)*30/K60</f>
        <v>-9.5335775571124516E-5</v>
      </c>
      <c r="L62" s="66">
        <f>(I62-100%)*30/K60</f>
        <v>-1.5801284746392863E-5</v>
      </c>
      <c r="M62" s="10"/>
      <c r="N62" s="2"/>
      <c r="O62" s="11"/>
    </row>
    <row r="63" spans="1:15" ht="19.5" thickBot="1">
      <c r="A63" s="3"/>
      <c r="B63" s="84" t="s">
        <v>4</v>
      </c>
      <c r="C63" s="85"/>
      <c r="D63" s="79">
        <f t="shared" ref="D63:E63" si="22">D60/(D60+D61+D62)</f>
        <v>0.625</v>
      </c>
      <c r="E63" s="74">
        <f t="shared" si="22"/>
        <v>0.625</v>
      </c>
      <c r="F63" s="75">
        <f>F60/(F60+F61+F62)</f>
        <v>0.375</v>
      </c>
    </row>
    <row r="65" spans="4:6">
      <c r="D65" s="73"/>
      <c r="E65" s="73"/>
      <c r="F65" s="73"/>
    </row>
  </sheetData>
  <mergeCells count="11">
    <mergeCell ref="B63:C63"/>
    <mergeCell ref="B62:C62"/>
    <mergeCell ref="J9:L9"/>
    <mergeCell ref="J7:L7"/>
    <mergeCell ref="M7:O7"/>
    <mergeCell ref="G7:I7"/>
    <mergeCell ref="M9:O9"/>
    <mergeCell ref="B60:C60"/>
    <mergeCell ref="B61:C61"/>
    <mergeCell ref="G61:I61"/>
    <mergeCell ref="J61:L6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169"/>
  <sheetViews>
    <sheetView topLeftCell="A193" zoomScale="80" zoomScaleNormal="80" workbookViewId="0">
      <selection activeCell="B212" sqref="B212"/>
    </sheetView>
  </sheetViews>
  <sheetFormatPr defaultColWidth="8.125" defaultRowHeight="14.25"/>
  <cols>
    <col min="1" max="1" width="6.625" style="53" customWidth="1"/>
    <col min="2" max="16384" width="8.125" style="52"/>
  </cols>
  <sheetData>
    <row r="1" spans="1:2">
      <c r="A1" s="53">
        <v>1</v>
      </c>
      <c r="B1" s="52" t="s">
        <v>37</v>
      </c>
    </row>
    <row r="30" spans="1:2">
      <c r="A30" s="53">
        <v>2</v>
      </c>
      <c r="B30" s="52" t="s">
        <v>38</v>
      </c>
    </row>
    <row r="60" spans="1:2">
      <c r="A60" s="53">
        <v>3</v>
      </c>
      <c r="B60" s="52" t="s">
        <v>38</v>
      </c>
    </row>
    <row r="90" spans="1:1">
      <c r="A90" s="53">
        <v>4</v>
      </c>
    </row>
    <row r="120" spans="1:1">
      <c r="A120" s="53">
        <v>5</v>
      </c>
    </row>
    <row r="150" spans="1:1">
      <c r="A150" s="53">
        <v>6</v>
      </c>
    </row>
    <row r="180" spans="1:1">
      <c r="A180" s="53">
        <v>7</v>
      </c>
    </row>
    <row r="210" spans="1:1">
      <c r="A210" s="53">
        <v>8</v>
      </c>
    </row>
    <row r="240" spans="1:1">
      <c r="A240" s="53">
        <v>9</v>
      </c>
    </row>
    <row r="270" spans="1:1">
      <c r="A270" s="53">
        <v>10</v>
      </c>
    </row>
    <row r="300" spans="1:1">
      <c r="A300" s="53">
        <v>11</v>
      </c>
    </row>
    <row r="330" spans="1:1">
      <c r="A330" s="53">
        <v>12</v>
      </c>
    </row>
    <row r="360" spans="1:1">
      <c r="A360" s="53">
        <v>13</v>
      </c>
    </row>
    <row r="390" spans="1:1">
      <c r="A390" s="53">
        <v>14</v>
      </c>
    </row>
    <row r="420" spans="1:1">
      <c r="A420" s="53">
        <v>15</v>
      </c>
    </row>
    <row r="450" spans="1:1">
      <c r="A450" s="53">
        <v>16</v>
      </c>
    </row>
    <row r="480" spans="1:1">
      <c r="A480" s="53">
        <v>17</v>
      </c>
    </row>
    <row r="510" spans="1:1">
      <c r="A510" s="53">
        <v>18</v>
      </c>
    </row>
    <row r="540" spans="1:1">
      <c r="A540" s="53">
        <v>19</v>
      </c>
    </row>
    <row r="570" spans="1:1">
      <c r="A570" s="53">
        <v>20</v>
      </c>
    </row>
    <row r="600" spans="1:1">
      <c r="A600" s="53">
        <v>21</v>
      </c>
    </row>
    <row r="629" spans="1:1">
      <c r="A629" s="53">
        <v>22</v>
      </c>
    </row>
    <row r="659" spans="1:1">
      <c r="A659" s="53">
        <v>23</v>
      </c>
    </row>
    <row r="689" spans="1:1">
      <c r="A689" s="53">
        <v>24</v>
      </c>
    </row>
    <row r="719" spans="1:1">
      <c r="A719" s="53">
        <v>25</v>
      </c>
    </row>
    <row r="749" spans="1:1">
      <c r="A749" s="53">
        <v>26</v>
      </c>
    </row>
    <row r="779" spans="1:1">
      <c r="A779" s="53">
        <v>27</v>
      </c>
    </row>
    <row r="809" spans="1:1">
      <c r="A809" s="53">
        <v>28</v>
      </c>
    </row>
    <row r="839" spans="1:1">
      <c r="A839" s="53">
        <v>29</v>
      </c>
    </row>
    <row r="869" spans="1:1">
      <c r="A869" s="53">
        <v>30</v>
      </c>
    </row>
    <row r="899" spans="1:1">
      <c r="A899" s="53">
        <v>31</v>
      </c>
    </row>
    <row r="929" spans="1:1">
      <c r="A929" s="53">
        <v>32</v>
      </c>
    </row>
    <row r="959" spans="1:1">
      <c r="A959" s="53">
        <v>33</v>
      </c>
    </row>
    <row r="989" spans="1:1">
      <c r="A989" s="53">
        <v>34</v>
      </c>
    </row>
    <row r="1019" spans="1:1">
      <c r="A1019" s="53">
        <v>35</v>
      </c>
    </row>
    <row r="1049" spans="1:1">
      <c r="A1049" s="53">
        <v>36</v>
      </c>
    </row>
    <row r="1079" spans="1:1">
      <c r="A1079" s="53">
        <v>37</v>
      </c>
    </row>
    <row r="1109" spans="1:1">
      <c r="A1109" s="53">
        <v>38</v>
      </c>
    </row>
    <row r="1139" spans="1:1">
      <c r="A1139" s="53">
        <v>39</v>
      </c>
    </row>
    <row r="1169" spans="1:1">
      <c r="A1169" s="53">
        <v>40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9"/>
  <sheetViews>
    <sheetView zoomScale="145" zoomScaleSheetLayoutView="100" workbookViewId="0">
      <selection activeCell="A30" sqref="A30"/>
    </sheetView>
  </sheetViews>
  <sheetFormatPr defaultColWidth="8.125" defaultRowHeight="13.5"/>
  <cols>
    <col min="1" max="16384" width="8.125" style="52"/>
  </cols>
  <sheetData>
    <row r="1" spans="1:10">
      <c r="A1" s="52" t="s">
        <v>25</v>
      </c>
    </row>
    <row r="2" spans="1:10">
      <c r="A2" s="94" t="s">
        <v>40</v>
      </c>
      <c r="B2" s="95"/>
      <c r="C2" s="95"/>
      <c r="D2" s="95"/>
      <c r="E2" s="95"/>
      <c r="F2" s="95"/>
      <c r="G2" s="95"/>
      <c r="H2" s="95"/>
      <c r="I2" s="95"/>
      <c r="J2" s="95"/>
    </row>
    <row r="3" spans="1:10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>
      <c r="A11" s="52" t="s">
        <v>26</v>
      </c>
    </row>
    <row r="12" spans="1:10">
      <c r="A12" s="96"/>
      <c r="B12" s="97"/>
      <c r="C12" s="97"/>
      <c r="D12" s="97"/>
      <c r="E12" s="97"/>
      <c r="F12" s="97"/>
      <c r="G12" s="97"/>
      <c r="H12" s="97"/>
      <c r="I12" s="97"/>
      <c r="J12" s="97"/>
    </row>
    <row r="13" spans="1:10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>
      <c r="A21" s="52" t="s">
        <v>27</v>
      </c>
    </row>
    <row r="22" spans="1:10">
      <c r="A22" s="96" t="s">
        <v>41</v>
      </c>
      <c r="B22" s="96"/>
      <c r="C22" s="96"/>
      <c r="D22" s="96"/>
      <c r="E22" s="96"/>
      <c r="F22" s="96"/>
      <c r="G22" s="96"/>
      <c r="H22" s="96"/>
      <c r="I22" s="96"/>
      <c r="J22" s="96"/>
    </row>
    <row r="23" spans="1:10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"/>
  <sheetViews>
    <sheetView zoomScale="80" zoomScaleNormal="80" workbookViewId="0">
      <selection activeCell="B4" sqref="B4"/>
    </sheetView>
  </sheetViews>
  <sheetFormatPr defaultRowHeight="18.75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>
      <c r="A1" s="30" t="s">
        <v>14</v>
      </c>
      <c r="B1" s="31"/>
      <c r="C1" s="32"/>
      <c r="D1" s="33"/>
      <c r="E1" s="32"/>
      <c r="F1" s="33"/>
      <c r="G1" s="32"/>
      <c r="H1" s="33"/>
    </row>
    <row r="2" spans="1:8">
      <c r="A2" s="34"/>
      <c r="B2" s="32"/>
      <c r="C2" s="32"/>
      <c r="D2" s="33"/>
      <c r="E2" s="32"/>
      <c r="F2" s="33"/>
      <c r="G2" s="32"/>
      <c r="H2" s="33"/>
    </row>
    <row r="3" spans="1:8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>
      <c r="A4" s="37" t="s">
        <v>21</v>
      </c>
      <c r="B4" s="37"/>
      <c r="C4" s="37"/>
      <c r="D4" s="38"/>
      <c r="E4" s="37"/>
      <c r="F4" s="38"/>
      <c r="G4" s="37"/>
      <c r="H4" s="38"/>
    </row>
    <row r="5" spans="1:8">
      <c r="A5" s="37" t="s">
        <v>21</v>
      </c>
      <c r="B5" s="37"/>
      <c r="C5" s="37"/>
      <c r="D5" s="38"/>
      <c r="E5" s="37"/>
      <c r="F5" s="39"/>
      <c r="G5" s="37"/>
      <c r="H5" s="39"/>
    </row>
    <row r="6" spans="1:8">
      <c r="A6" s="37" t="s">
        <v>21</v>
      </c>
      <c r="B6" s="37"/>
      <c r="C6" s="37"/>
      <c r="D6" s="39"/>
      <c r="E6" s="37"/>
      <c r="F6" s="39"/>
      <c r="G6" s="37"/>
      <c r="H6" s="39"/>
    </row>
    <row r="7" spans="1:8">
      <c r="A7" s="37" t="s">
        <v>21</v>
      </c>
      <c r="B7" s="37"/>
      <c r="C7" s="37"/>
      <c r="D7" s="39"/>
      <c r="E7" s="37"/>
      <c r="F7" s="39"/>
      <c r="G7" s="37"/>
      <c r="H7" s="39"/>
    </row>
    <row r="8" spans="1:8">
      <c r="A8" s="37" t="s">
        <v>21</v>
      </c>
      <c r="B8" s="37"/>
      <c r="C8" s="37"/>
      <c r="D8" s="39"/>
      <c r="E8" s="37"/>
      <c r="F8" s="39"/>
      <c r="G8" s="37"/>
      <c r="H8" s="39"/>
    </row>
    <row r="9" spans="1:8">
      <c r="A9" s="37" t="s">
        <v>21</v>
      </c>
      <c r="B9" s="37"/>
      <c r="C9" s="37"/>
      <c r="D9" s="39"/>
      <c r="E9" s="37"/>
      <c r="F9" s="39"/>
      <c r="G9" s="37"/>
      <c r="H9" s="39"/>
    </row>
    <row r="10" spans="1:8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169"/>
  <sheetViews>
    <sheetView workbookViewId="0">
      <selection sqref="A1:A1048576"/>
    </sheetView>
  </sheetViews>
  <sheetFormatPr defaultRowHeight="18.75"/>
  <cols>
    <col min="1" max="1" width="6.625" style="53" customWidth="1"/>
  </cols>
  <sheetData>
    <row r="1" spans="1:1">
      <c r="A1" s="53">
        <v>1</v>
      </c>
    </row>
    <row r="30" spans="1:1">
      <c r="A30" s="53">
        <v>2</v>
      </c>
    </row>
    <row r="60" spans="1:1">
      <c r="A60" s="53">
        <v>3</v>
      </c>
    </row>
    <row r="90" spans="1:1">
      <c r="A90" s="53">
        <v>4</v>
      </c>
    </row>
    <row r="120" spans="1:1">
      <c r="A120" s="53">
        <v>5</v>
      </c>
    </row>
    <row r="150" spans="1:1">
      <c r="A150" s="53">
        <v>6</v>
      </c>
    </row>
    <row r="180" spans="1:1">
      <c r="A180" s="53">
        <v>7</v>
      </c>
    </row>
    <row r="210" spans="1:1">
      <c r="A210" s="53">
        <v>8</v>
      </c>
    </row>
    <row r="240" spans="1:1">
      <c r="A240" s="53">
        <v>9</v>
      </c>
    </row>
    <row r="270" spans="1:1">
      <c r="A270" s="53">
        <v>10</v>
      </c>
    </row>
    <row r="300" spans="1:1">
      <c r="A300" s="53">
        <v>11</v>
      </c>
    </row>
    <row r="330" spans="1:1">
      <c r="A330" s="53">
        <v>12</v>
      </c>
    </row>
    <row r="360" spans="1:1">
      <c r="A360" s="53">
        <v>13</v>
      </c>
    </row>
    <row r="390" spans="1:1">
      <c r="A390" s="53">
        <v>14</v>
      </c>
    </row>
    <row r="420" spans="1:1">
      <c r="A420" s="53">
        <v>15</v>
      </c>
    </row>
    <row r="450" spans="1:1">
      <c r="A450" s="53">
        <v>16</v>
      </c>
    </row>
    <row r="480" spans="1:1">
      <c r="A480" s="53">
        <v>17</v>
      </c>
    </row>
    <row r="510" spans="1:1">
      <c r="A510" s="53">
        <v>18</v>
      </c>
    </row>
    <row r="540" spans="1:1">
      <c r="A540" s="53">
        <v>19</v>
      </c>
    </row>
    <row r="570" spans="1:1">
      <c r="A570" s="53">
        <v>20</v>
      </c>
    </row>
    <row r="600" spans="1:1">
      <c r="A600" s="53">
        <v>21</v>
      </c>
    </row>
    <row r="629" spans="1:1">
      <c r="A629" s="53">
        <v>22</v>
      </c>
    </row>
    <row r="659" spans="1:1">
      <c r="A659" s="53">
        <v>23</v>
      </c>
    </row>
    <row r="689" spans="1:1">
      <c r="A689" s="53">
        <v>24</v>
      </c>
    </row>
    <row r="719" spans="1:1">
      <c r="A719" s="53">
        <v>25</v>
      </c>
    </row>
    <row r="749" spans="1:1">
      <c r="A749" s="53">
        <v>26</v>
      </c>
    </row>
    <row r="779" spans="1:1">
      <c r="A779" s="53">
        <v>27</v>
      </c>
    </row>
    <row r="809" spans="1:1">
      <c r="A809" s="53">
        <v>28</v>
      </c>
    </row>
    <row r="839" spans="1:1">
      <c r="A839" s="53">
        <v>29</v>
      </c>
    </row>
    <row r="869" spans="1:1">
      <c r="A869" s="53">
        <v>30</v>
      </c>
    </row>
    <row r="899" spans="1:1">
      <c r="A899" s="53">
        <v>31</v>
      </c>
    </row>
    <row r="929" spans="1:1">
      <c r="A929" s="53">
        <v>32</v>
      </c>
    </row>
    <row r="959" spans="1:1">
      <c r="A959" s="53">
        <v>33</v>
      </c>
    </row>
    <row r="989" spans="1:1">
      <c r="A989" s="53">
        <v>34</v>
      </c>
    </row>
    <row r="1019" spans="1:1">
      <c r="A1019" s="53">
        <v>35</v>
      </c>
    </row>
    <row r="1049" spans="1:1">
      <c r="A1049" s="53">
        <v>36</v>
      </c>
    </row>
    <row r="1079" spans="1:1">
      <c r="A1079" s="53">
        <v>37</v>
      </c>
    </row>
    <row r="1109" spans="1:1">
      <c r="A1109" s="53">
        <v>38</v>
      </c>
    </row>
    <row r="1139" spans="1:1">
      <c r="A1139" s="53">
        <v>39</v>
      </c>
    </row>
    <row r="1169" spans="1:1">
      <c r="A1169" s="53">
        <v>40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検証シート</vt:lpstr>
      <vt:lpstr>画像</vt:lpstr>
      <vt:lpstr>気づき</vt:lpstr>
      <vt:lpstr>検証終了通貨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FJ-USER</cp:lastModifiedBy>
  <dcterms:created xsi:type="dcterms:W3CDTF">2020-09-18T03:10:57Z</dcterms:created>
  <dcterms:modified xsi:type="dcterms:W3CDTF">2021-07-26T15:39:21Z</dcterms:modified>
</cp:coreProperties>
</file>