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20730" windowHeight="11760"/>
  </bookViews>
  <sheets>
    <sheet name="検証シート" sheetId="1" r:id="rId1"/>
    <sheet name="画像" sheetId="10" r:id="rId2"/>
    <sheet name="気づき" sheetId="5" r:id="rId3"/>
    <sheet name="検証終了通貨" sheetId="2" r:id="rId4"/>
    <sheet name="Sheet1" sheetId="7" r:id="rId5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2" i="1"/>
  <c r="D62"/>
  <c r="D64" l="1"/>
  <c r="E64"/>
  <c r="F64"/>
  <c r="K62"/>
  <c r="E62"/>
  <c r="I11" l="1"/>
  <c r="H11"/>
  <c r="G11"/>
  <c r="F63"/>
  <c r="F65" s="1"/>
  <c r="E63"/>
  <c r="E65" s="1"/>
  <c r="D63"/>
  <c r="D65" s="1"/>
  <c r="J12" l="1"/>
  <c r="M12" s="1"/>
  <c r="K12"/>
  <c r="N12" s="1"/>
  <c r="L12"/>
  <c r="O12" s="1"/>
  <c r="G12" l="1"/>
  <c r="J13" s="1"/>
  <c r="M13" s="1"/>
  <c r="I12"/>
  <c r="L13" s="1"/>
  <c r="O13" s="1"/>
  <c r="H12"/>
  <c r="K13" s="1"/>
  <c r="N13" s="1"/>
  <c r="H13" s="1"/>
  <c r="G13" l="1"/>
  <c r="J14" s="1"/>
  <c r="M14" s="1"/>
  <c r="I13"/>
  <c r="L14" l="1"/>
  <c r="O14" s="1"/>
  <c r="G14"/>
  <c r="K14"/>
  <c r="N14" s="1"/>
  <c r="H14" l="1"/>
  <c r="K15" s="1"/>
  <c r="N15" s="1"/>
  <c r="H15" s="1"/>
  <c r="I14"/>
  <c r="L15" s="1"/>
  <c r="O15" s="1"/>
  <c r="I15" s="1"/>
  <c r="J15"/>
  <c r="M15" s="1"/>
  <c r="G15" l="1"/>
  <c r="L16"/>
  <c r="O16" s="1"/>
  <c r="I16" s="1"/>
  <c r="K16"/>
  <c r="N16" s="1"/>
  <c r="L17" l="1"/>
  <c r="O17" s="1"/>
  <c r="I17" s="1"/>
  <c r="J16"/>
  <c r="M16" s="1"/>
  <c r="H16"/>
  <c r="G16" l="1"/>
  <c r="J17" s="1"/>
  <c r="M17" s="1"/>
  <c r="G17" s="1"/>
  <c r="L18"/>
  <c r="O18" s="1"/>
  <c r="I18" s="1"/>
  <c r="K17"/>
  <c r="N17" s="1"/>
  <c r="H17" l="1"/>
  <c r="K18" s="1"/>
  <c r="N18" s="1"/>
  <c r="H18" s="1"/>
  <c r="L19"/>
  <c r="O19" s="1"/>
  <c r="I19" s="1"/>
  <c r="J18"/>
  <c r="M18" s="1"/>
  <c r="G18" s="1"/>
  <c r="J19" l="1"/>
  <c r="M19" s="1"/>
  <c r="G19" s="1"/>
  <c r="K19"/>
  <c r="N19" s="1"/>
  <c r="H19" s="1"/>
  <c r="L20"/>
  <c r="O20" s="1"/>
  <c r="I20" s="1"/>
  <c r="L21" l="1"/>
  <c r="O21" s="1"/>
  <c r="I21" s="1"/>
  <c r="K20"/>
  <c r="N20" s="1"/>
  <c r="H20" s="1"/>
  <c r="J20"/>
  <c r="M20" s="1"/>
  <c r="G20" s="1"/>
  <c r="J21" l="1"/>
  <c r="M21" s="1"/>
  <c r="G21" s="1"/>
  <c r="K21"/>
  <c r="N21" s="1"/>
  <c r="H21" s="1"/>
  <c r="L22"/>
  <c r="O22" s="1"/>
  <c r="I22" s="1"/>
  <c r="L23" l="1"/>
  <c r="O23" s="1"/>
  <c r="I23" s="1"/>
  <c r="K22"/>
  <c r="N22" s="1"/>
  <c r="H22" s="1"/>
  <c r="J22"/>
  <c r="M22" s="1"/>
  <c r="G22" s="1"/>
  <c r="J23" l="1"/>
  <c r="M23" s="1"/>
  <c r="G23" s="1"/>
  <c r="K23"/>
  <c r="N23" s="1"/>
  <c r="H23" s="1"/>
  <c r="L24"/>
  <c r="O24" s="1"/>
  <c r="I24" s="1"/>
  <c r="L25" l="1"/>
  <c r="O25" s="1"/>
  <c r="I25" s="1"/>
  <c r="K24"/>
  <c r="N24" s="1"/>
  <c r="H24" s="1"/>
  <c r="J24"/>
  <c r="M24" s="1"/>
  <c r="G24" s="1"/>
  <c r="J25" l="1"/>
  <c r="M25" s="1"/>
  <c r="G25" s="1"/>
  <c r="K25"/>
  <c r="N25" s="1"/>
  <c r="H25" s="1"/>
  <c r="L26"/>
  <c r="O26" s="1"/>
  <c r="I26" s="1"/>
  <c r="L27" l="1"/>
  <c r="O27" s="1"/>
  <c r="I27" s="1"/>
  <c r="K26"/>
  <c r="N26" s="1"/>
  <c r="H26" s="1"/>
  <c r="J26"/>
  <c r="M26" s="1"/>
  <c r="G26" s="1"/>
  <c r="J27" l="1"/>
  <c r="M27" s="1"/>
  <c r="G27" s="1"/>
  <c r="K27"/>
  <c r="N27" s="1"/>
  <c r="H27" s="1"/>
  <c r="L28"/>
  <c r="O28" s="1"/>
  <c r="I28" s="1"/>
  <c r="L29" l="1"/>
  <c r="O29" s="1"/>
  <c r="I29" s="1"/>
  <c r="K28"/>
  <c r="N28" s="1"/>
  <c r="H28" s="1"/>
  <c r="J28"/>
  <c r="M28" s="1"/>
  <c r="G28" s="1"/>
  <c r="J29" l="1"/>
  <c r="M29" s="1"/>
  <c r="G29" s="1"/>
  <c r="K29"/>
  <c r="N29" s="1"/>
  <c r="H29" s="1"/>
  <c r="L30"/>
  <c r="O30" s="1"/>
  <c r="I30" s="1"/>
  <c r="L31" l="1"/>
  <c r="O31" s="1"/>
  <c r="I31" s="1"/>
  <c r="K30"/>
  <c r="N30" s="1"/>
  <c r="H30" s="1"/>
  <c r="J30"/>
  <c r="M30" s="1"/>
  <c r="G30" s="1"/>
  <c r="J31" l="1"/>
  <c r="M31" s="1"/>
  <c r="G31" s="1"/>
  <c r="K31"/>
  <c r="N31" s="1"/>
  <c r="H31" s="1"/>
  <c r="L32"/>
  <c r="O32" s="1"/>
  <c r="I32" s="1"/>
  <c r="L33" l="1"/>
  <c r="O33" s="1"/>
  <c r="I33" s="1"/>
  <c r="K32"/>
  <c r="N32" s="1"/>
  <c r="H32" s="1"/>
  <c r="J32"/>
  <c r="M32" s="1"/>
  <c r="G32" s="1"/>
  <c r="J33" l="1"/>
  <c r="M33" s="1"/>
  <c r="G33" s="1"/>
  <c r="K33"/>
  <c r="N33" s="1"/>
  <c r="H33" s="1"/>
  <c r="L34"/>
  <c r="O34" s="1"/>
  <c r="I34" s="1"/>
  <c r="L35" l="1"/>
  <c r="O35" s="1"/>
  <c r="I35" s="1"/>
  <c r="K34"/>
  <c r="N34" s="1"/>
  <c r="H34" s="1"/>
  <c r="J34"/>
  <c r="M34" s="1"/>
  <c r="G34" s="1"/>
  <c r="J35" l="1"/>
  <c r="M35" s="1"/>
  <c r="G35" s="1"/>
  <c r="K35"/>
  <c r="N35" s="1"/>
  <c r="H35" s="1"/>
  <c r="L36"/>
  <c r="O36" s="1"/>
  <c r="I36" s="1"/>
  <c r="L37" l="1"/>
  <c r="O37" s="1"/>
  <c r="I37" s="1"/>
  <c r="K36"/>
  <c r="N36" s="1"/>
  <c r="H36" s="1"/>
  <c r="J36"/>
  <c r="M36" s="1"/>
  <c r="G36" s="1"/>
  <c r="J37" l="1"/>
  <c r="M37" s="1"/>
  <c r="G37" s="1"/>
  <c r="K37"/>
  <c r="N37" s="1"/>
  <c r="H37" s="1"/>
  <c r="L38"/>
  <c r="O38" s="1"/>
  <c r="I38" s="1"/>
  <c r="L39" l="1"/>
  <c r="O39" s="1"/>
  <c r="I39" s="1"/>
  <c r="K38"/>
  <c r="N38" s="1"/>
  <c r="H38" s="1"/>
  <c r="J38"/>
  <c r="M38" s="1"/>
  <c r="G38" s="1"/>
  <c r="J39" l="1"/>
  <c r="M39" s="1"/>
  <c r="G39" s="1"/>
  <c r="K39"/>
  <c r="N39" s="1"/>
  <c r="H39" s="1"/>
  <c r="L40"/>
  <c r="O40" s="1"/>
  <c r="I40" s="1"/>
  <c r="L41" l="1"/>
  <c r="O41" s="1"/>
  <c r="I41" s="1"/>
  <c r="K40"/>
  <c r="N40" s="1"/>
  <c r="H40" s="1"/>
  <c r="J40"/>
  <c r="M40" s="1"/>
  <c r="G40" s="1"/>
  <c r="J41" l="1"/>
  <c r="M41" s="1"/>
  <c r="G41" s="1"/>
  <c r="K41"/>
  <c r="N41" s="1"/>
  <c r="H41" s="1"/>
  <c r="L42"/>
  <c r="O42" s="1"/>
  <c r="I42" s="1"/>
  <c r="L43" l="1"/>
  <c r="O43" s="1"/>
  <c r="I43" s="1"/>
  <c r="K42"/>
  <c r="N42" s="1"/>
  <c r="H42" s="1"/>
  <c r="J42"/>
  <c r="M42" s="1"/>
  <c r="G42" s="1"/>
  <c r="J43" l="1"/>
  <c r="M43" s="1"/>
  <c r="G43" s="1"/>
  <c r="K43"/>
  <c r="N43" s="1"/>
  <c r="H43" s="1"/>
  <c r="L44"/>
  <c r="O44" s="1"/>
  <c r="I44" s="1"/>
  <c r="L45" l="1"/>
  <c r="O45" s="1"/>
  <c r="I45" s="1"/>
  <c r="L46" s="1"/>
  <c r="O46" s="1"/>
  <c r="I46" s="1"/>
  <c r="L47" s="1"/>
  <c r="O47" s="1"/>
  <c r="I47" s="1"/>
  <c r="K44"/>
  <c r="N44" s="1"/>
  <c r="H44" s="1"/>
  <c r="J44"/>
  <c r="M44" s="1"/>
  <c r="G44" s="1"/>
  <c r="K45" l="1"/>
  <c r="N45" s="1"/>
  <c r="H45" s="1"/>
  <c r="K46" s="1"/>
  <c r="N46" s="1"/>
  <c r="H46" s="1"/>
  <c r="J45"/>
  <c r="M45" s="1"/>
  <c r="G45" s="1"/>
  <c r="L48"/>
  <c r="O48" s="1"/>
  <c r="I48" s="1"/>
  <c r="J46" l="1"/>
  <c r="M46" s="1"/>
  <c r="G46" s="1"/>
  <c r="K47"/>
  <c r="N47" s="1"/>
  <c r="H47" s="1"/>
  <c r="K48" s="1"/>
  <c r="N48" s="1"/>
  <c r="H48" s="1"/>
  <c r="L49"/>
  <c r="O49" s="1"/>
  <c r="I49" s="1"/>
  <c r="J47" l="1"/>
  <c r="M47" s="1"/>
  <c r="G47" s="1"/>
  <c r="K49"/>
  <c r="N49" s="1"/>
  <c r="H49" s="1"/>
  <c r="K50" s="1"/>
  <c r="N50" s="1"/>
  <c r="H50" s="1"/>
  <c r="L50"/>
  <c r="O50" s="1"/>
  <c r="I50" s="1"/>
  <c r="J48" l="1"/>
  <c r="M48" s="1"/>
  <c r="G48" s="1"/>
  <c r="K51"/>
  <c r="N51" s="1"/>
  <c r="H51" s="1"/>
  <c r="L51"/>
  <c r="O51" s="1"/>
  <c r="I51" s="1"/>
  <c r="J49" l="1"/>
  <c r="M49" s="1"/>
  <c r="G49" s="1"/>
  <c r="K52"/>
  <c r="N52" s="1"/>
  <c r="H52" s="1"/>
  <c r="L52"/>
  <c r="O52" s="1"/>
  <c r="I52" s="1"/>
  <c r="J50" l="1"/>
  <c r="M50" s="1"/>
  <c r="G50" s="1"/>
  <c r="K53"/>
  <c r="N53" s="1"/>
  <c r="H53" s="1"/>
  <c r="L53"/>
  <c r="O53" s="1"/>
  <c r="I53" s="1"/>
  <c r="J51" l="1"/>
  <c r="M51" s="1"/>
  <c r="G51" s="1"/>
  <c r="K54"/>
  <c r="N54" s="1"/>
  <c r="H54" s="1"/>
  <c r="L54"/>
  <c r="O54" s="1"/>
  <c r="I54" s="1"/>
  <c r="J52" l="1"/>
  <c r="M52" s="1"/>
  <c r="G52" s="1"/>
  <c r="K55"/>
  <c r="N55" s="1"/>
  <c r="H55" s="1"/>
  <c r="L55"/>
  <c r="O55" s="1"/>
  <c r="I55" s="1"/>
  <c r="J53" l="1"/>
  <c r="M53" s="1"/>
  <c r="G53" s="1"/>
  <c r="K56"/>
  <c r="N56" s="1"/>
  <c r="H56" s="1"/>
  <c r="L56"/>
  <c r="O56" s="1"/>
  <c r="I56" s="1"/>
  <c r="J54" l="1"/>
  <c r="M54" s="1"/>
  <c r="G54" s="1"/>
  <c r="K57"/>
  <c r="N57" s="1"/>
  <c r="H57" s="1"/>
  <c r="L57"/>
  <c r="O57" s="1"/>
  <c r="I57" s="1"/>
  <c r="J55" l="1"/>
  <c r="M55" s="1"/>
  <c r="G55" s="1"/>
  <c r="K58"/>
  <c r="N58" s="1"/>
  <c r="H58" s="1"/>
  <c r="L58"/>
  <c r="O58" s="1"/>
  <c r="I58" s="1"/>
  <c r="J56" l="1"/>
  <c r="M56" s="1"/>
  <c r="G56" s="1"/>
  <c r="K59"/>
  <c r="N59" s="1"/>
  <c r="H59" s="1"/>
  <c r="L59"/>
  <c r="O59" s="1"/>
  <c r="I59" s="1"/>
  <c r="J57" l="1"/>
  <c r="M57" s="1"/>
  <c r="G57" s="1"/>
  <c r="K60"/>
  <c r="N60" s="1"/>
  <c r="H60" s="1"/>
  <c r="L60"/>
  <c r="O60" s="1"/>
  <c r="I60" s="1"/>
  <c r="J58" l="1"/>
  <c r="M58" s="1"/>
  <c r="G58" s="1"/>
  <c r="K61"/>
  <c r="N61" s="1"/>
  <c r="L61"/>
  <c r="O61" s="1"/>
  <c r="H61" l="1"/>
  <c r="N62"/>
  <c r="H62" s="1"/>
  <c r="I61"/>
  <c r="O62"/>
  <c r="I62" s="1"/>
  <c r="I64" s="1"/>
  <c r="J59"/>
  <c r="M59" s="1"/>
  <c r="G59" s="1"/>
  <c r="H64" l="1"/>
  <c r="K64" s="1"/>
  <c r="L64"/>
  <c r="J60"/>
  <c r="M60" s="1"/>
  <c r="G60" s="1"/>
  <c r="J61" l="1"/>
  <c r="M61" s="1"/>
  <c r="G61" l="1"/>
  <c r="M62"/>
  <c r="G62" s="1"/>
  <c r="G64" s="1"/>
  <c r="J64" s="1"/>
</calcChain>
</file>

<file path=xl/sharedStrings.xml><?xml version="1.0" encoding="utf-8"?>
<sst xmlns="http://schemas.openxmlformats.org/spreadsheetml/2006/main" count="51" uniqueCount="40">
  <si>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</si>
  <si>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</si>
  <si>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</si>
  <si>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</si>
  <si>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</si>
  <si>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</si>
  <si>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</si>
  <si>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</si>
  <si>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</si>
  <si>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</si>
  <si>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</si>
  <si>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</si>
  <si>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</si>
  <si>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</si>
  <si>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</si>
  <si>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</si>
  <si>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</si>
  <si>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</si>
  <si>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</si>
  <si>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</si>
  <si>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</si>
  <si>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</si>
  <si>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</si>
  <si>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</si>
  <si>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</si>
  <si>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</si>
  <si>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</si>
  <si>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</si>
  <si>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</si>
  <si>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</si>
  <si>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</si>
  <si>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</si>
  <si>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</si>
  <si>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</si>
  <si>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1H足</t>
    <rPh sb="2" eb="3">
      <t>アシ</t>
    </rPh>
    <phoneticPr fontId="1"/>
  </si>
  <si>
    <t>USDJPY</t>
    <phoneticPr fontId="1"/>
  </si>
  <si>
    <t>右のローソク足の終値だけでているものもOK。２つのMAを実体がまたぐものはNG。</t>
    <rPh sb="0" eb="1">
      <t>ミギ</t>
    </rPh>
    <rPh sb="6" eb="7">
      <t>アシ</t>
    </rPh>
    <rPh sb="8" eb="10">
      <t>オワリネ</t>
    </rPh>
    <rPh sb="28" eb="30">
      <t>ジッタイ</t>
    </rPh>
    <phoneticPr fontId="1"/>
  </si>
  <si>
    <t>10MA・20MAの両方の上側にEBがあれば買い方向、下側なら売り方向（買いなら 20SMA より 10SMA が上にあること）。</t>
    <phoneticPr fontId="1"/>
  </si>
  <si>
    <t>どちらかのMAにひげがタッチしていること。右側EBが高値or安値ブレイクでエントリー。</t>
    <phoneticPr fontId="1"/>
  </si>
  <si>
    <t>１．USDJPY・２００１年から２００５年までのEBを検証しましたが、エントリーチャンスが２００１年２３件・２００２年１１件・２００３年３件・２００４年０件・２００５年１３件と非常にばらつきがありました。EBの味方が間違っていないか、ご確認をお願いします。</t>
    <rPh sb="13" eb="14">
      <t>ネン</t>
    </rPh>
    <rPh sb="20" eb="21">
      <t>ネン</t>
    </rPh>
    <rPh sb="27" eb="29">
      <t>ケンショウ</t>
    </rPh>
    <rPh sb="49" eb="50">
      <t>ネン</t>
    </rPh>
    <rPh sb="52" eb="53">
      <t>ケン</t>
    </rPh>
    <rPh sb="58" eb="59">
      <t>ネン</t>
    </rPh>
    <rPh sb="61" eb="62">
      <t>ケン</t>
    </rPh>
    <rPh sb="67" eb="68">
      <t>ネン</t>
    </rPh>
    <rPh sb="69" eb="70">
      <t>ケン</t>
    </rPh>
    <rPh sb="75" eb="76">
      <t>ネン</t>
    </rPh>
    <rPh sb="77" eb="78">
      <t>ケン</t>
    </rPh>
    <rPh sb="83" eb="84">
      <t>ネン</t>
    </rPh>
    <rPh sb="86" eb="87">
      <t>ケン</t>
    </rPh>
    <rPh sb="88" eb="90">
      <t>ヒジョウ</t>
    </rPh>
    <rPh sb="105" eb="107">
      <t>ミカタ</t>
    </rPh>
    <rPh sb="108" eb="110">
      <t>マチガ</t>
    </rPh>
    <rPh sb="118" eb="120">
      <t>カクニン</t>
    </rPh>
    <rPh sb="122" eb="123">
      <t>ネガ</t>
    </rPh>
    <phoneticPr fontId="1"/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</si>
</sst>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15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178" fontId="14" fillId="0" borderId="0" xfId="0" applyNumberFormat="1" applyFont="1">
      <alignment vertical="center"/>
    </xf>
    <xf numFmtId="178" fontId="3" fillId="0" borderId="0" xfId="0" applyNumberFormat="1" applyFont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609600</xdr:colOff>
      <xdr:row>22</xdr:row>
      <xdr:rowOff>190500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4825" y="476250"/>
          <a:ext cx="10896600" cy="4953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16</xdr:col>
      <xdr:colOff>642593</xdr:colOff>
      <xdr:row>52</xdr:row>
      <xdr:rowOff>125897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4825" y="7381875"/>
          <a:ext cx="10929593" cy="51265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17</xdr:col>
      <xdr:colOff>23495</xdr:colOff>
      <xdr:row>81</xdr:row>
      <xdr:rowOff>230618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4825" y="14525625"/>
          <a:ext cx="10996295" cy="49931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16</xdr:col>
      <xdr:colOff>633064</xdr:colOff>
      <xdr:row>112</xdr:row>
      <xdr:rowOff>87782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4825" y="21669375"/>
          <a:ext cx="10920064" cy="508840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16</xdr:col>
      <xdr:colOff>623535</xdr:colOff>
      <xdr:row>141</xdr:row>
      <xdr:rowOff>163916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4825" y="28813125"/>
          <a:ext cx="10910535" cy="49264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16</xdr:col>
      <xdr:colOff>547304</xdr:colOff>
      <xdr:row>171</xdr:row>
      <xdr:rowOff>182974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04825" y="35956875"/>
          <a:ext cx="10834304" cy="49454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16</xdr:col>
      <xdr:colOff>661650</xdr:colOff>
      <xdr:row>201</xdr:row>
      <xdr:rowOff>182974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04825" y="43100625"/>
          <a:ext cx="10948650" cy="49454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16</xdr:col>
      <xdr:colOff>585420</xdr:colOff>
      <xdr:row>232</xdr:row>
      <xdr:rowOff>78253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50244375"/>
          <a:ext cx="10872420" cy="50788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16</xdr:col>
      <xdr:colOff>633064</xdr:colOff>
      <xdr:row>262</xdr:row>
      <xdr:rowOff>78253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04825" y="57388125"/>
          <a:ext cx="10920064" cy="50788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271</xdr:row>
      <xdr:rowOff>0</xdr:rowOff>
    </xdr:from>
    <xdr:to>
      <xdr:col>16</xdr:col>
      <xdr:colOff>633064</xdr:colOff>
      <xdr:row>291</xdr:row>
      <xdr:rowOff>192503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04825" y="64531875"/>
          <a:ext cx="10920064" cy="49550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16</xdr:col>
      <xdr:colOff>633064</xdr:colOff>
      <xdr:row>322</xdr:row>
      <xdr:rowOff>30609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04825" y="71675625"/>
          <a:ext cx="10920064" cy="50312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331</xdr:row>
      <xdr:rowOff>0</xdr:rowOff>
    </xdr:from>
    <xdr:to>
      <xdr:col>16</xdr:col>
      <xdr:colOff>585420</xdr:colOff>
      <xdr:row>352</xdr:row>
      <xdr:rowOff>30609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04825" y="78819375"/>
          <a:ext cx="10872420" cy="50312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16</xdr:col>
      <xdr:colOff>623535</xdr:colOff>
      <xdr:row>382</xdr:row>
      <xdr:rowOff>87782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04825" y="85963125"/>
          <a:ext cx="10910535" cy="508840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391</xdr:row>
      <xdr:rowOff>0</xdr:rowOff>
    </xdr:from>
    <xdr:to>
      <xdr:col>16</xdr:col>
      <xdr:colOff>642593</xdr:colOff>
      <xdr:row>411</xdr:row>
      <xdr:rowOff>202032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4825" y="93106875"/>
          <a:ext cx="10929593" cy="49645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16</xdr:col>
      <xdr:colOff>671179</xdr:colOff>
      <xdr:row>441</xdr:row>
      <xdr:rowOff>182974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04825" y="100250625"/>
          <a:ext cx="10958179" cy="49454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451</xdr:row>
      <xdr:rowOff>0</xdr:rowOff>
    </xdr:from>
    <xdr:to>
      <xdr:col>16</xdr:col>
      <xdr:colOff>575891</xdr:colOff>
      <xdr:row>472</xdr:row>
      <xdr:rowOff>40137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04825" y="107394375"/>
          <a:ext cx="10862891" cy="5040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481</xdr:row>
      <xdr:rowOff>0</xdr:rowOff>
    </xdr:from>
    <xdr:to>
      <xdr:col>17</xdr:col>
      <xdr:colOff>61610</xdr:colOff>
      <xdr:row>503</xdr:row>
      <xdr:rowOff>78349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4825" y="114538125"/>
          <a:ext cx="11034410" cy="53170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511</xdr:row>
      <xdr:rowOff>0</xdr:rowOff>
    </xdr:from>
    <xdr:to>
      <xdr:col>16</xdr:col>
      <xdr:colOff>623535</xdr:colOff>
      <xdr:row>531</xdr:row>
      <xdr:rowOff>163916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4825" y="121681875"/>
          <a:ext cx="10910535" cy="49264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541</xdr:row>
      <xdr:rowOff>0</xdr:rowOff>
    </xdr:from>
    <xdr:to>
      <xdr:col>16</xdr:col>
      <xdr:colOff>652122</xdr:colOff>
      <xdr:row>562</xdr:row>
      <xdr:rowOff>2022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04825" y="128825625"/>
          <a:ext cx="10939122" cy="50026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571</xdr:row>
      <xdr:rowOff>0</xdr:rowOff>
    </xdr:from>
    <xdr:to>
      <xdr:col>16</xdr:col>
      <xdr:colOff>671179</xdr:colOff>
      <xdr:row>591</xdr:row>
      <xdr:rowOff>211561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04825" y="135969375"/>
          <a:ext cx="10958179" cy="49740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601</xdr:row>
      <xdr:rowOff>0</xdr:rowOff>
    </xdr:from>
    <xdr:to>
      <xdr:col>17</xdr:col>
      <xdr:colOff>80668</xdr:colOff>
      <xdr:row>622</xdr:row>
      <xdr:rowOff>40137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04825" y="143113125"/>
          <a:ext cx="11053468" cy="5040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630</xdr:row>
      <xdr:rowOff>0</xdr:rowOff>
    </xdr:from>
    <xdr:to>
      <xdr:col>16</xdr:col>
      <xdr:colOff>661650</xdr:colOff>
      <xdr:row>650</xdr:row>
      <xdr:rowOff>163916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150018750"/>
          <a:ext cx="10948650" cy="49264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660</xdr:row>
      <xdr:rowOff>0</xdr:rowOff>
    </xdr:from>
    <xdr:to>
      <xdr:col>17</xdr:col>
      <xdr:colOff>23495</xdr:colOff>
      <xdr:row>680</xdr:row>
      <xdr:rowOff>182974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04825" y="157162500"/>
          <a:ext cx="10996295" cy="49454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690</xdr:row>
      <xdr:rowOff>0</xdr:rowOff>
    </xdr:from>
    <xdr:to>
      <xdr:col>16</xdr:col>
      <xdr:colOff>614006</xdr:colOff>
      <xdr:row>710</xdr:row>
      <xdr:rowOff>182974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825" y="164306250"/>
          <a:ext cx="10901006" cy="49454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720</xdr:row>
      <xdr:rowOff>0</xdr:rowOff>
    </xdr:from>
    <xdr:to>
      <xdr:col>16</xdr:col>
      <xdr:colOff>614006</xdr:colOff>
      <xdr:row>740</xdr:row>
      <xdr:rowOff>211561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04825" y="171450000"/>
          <a:ext cx="10901006" cy="49740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750</xdr:row>
      <xdr:rowOff>0</xdr:rowOff>
    </xdr:from>
    <xdr:to>
      <xdr:col>16</xdr:col>
      <xdr:colOff>680708</xdr:colOff>
      <xdr:row>770</xdr:row>
      <xdr:rowOff>173445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04825" y="178593750"/>
          <a:ext cx="10967708" cy="49359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780</xdr:row>
      <xdr:rowOff>0</xdr:rowOff>
    </xdr:from>
    <xdr:to>
      <xdr:col>16</xdr:col>
      <xdr:colOff>633064</xdr:colOff>
      <xdr:row>800</xdr:row>
      <xdr:rowOff>154387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04825" y="185737500"/>
          <a:ext cx="10920064" cy="49168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16</xdr:col>
      <xdr:colOff>604477</xdr:colOff>
      <xdr:row>830</xdr:row>
      <xdr:rowOff>163916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04825" y="192881250"/>
          <a:ext cx="10891477" cy="49264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840</xdr:row>
      <xdr:rowOff>0</xdr:rowOff>
    </xdr:from>
    <xdr:to>
      <xdr:col>16</xdr:col>
      <xdr:colOff>661650</xdr:colOff>
      <xdr:row>861</xdr:row>
      <xdr:rowOff>78253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04825" y="200025000"/>
          <a:ext cx="10948650" cy="50788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16</xdr:col>
      <xdr:colOff>652122</xdr:colOff>
      <xdr:row>891</xdr:row>
      <xdr:rowOff>87782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04825" y="207168750"/>
          <a:ext cx="10939122" cy="508840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900</xdr:row>
      <xdr:rowOff>0</xdr:rowOff>
    </xdr:from>
    <xdr:to>
      <xdr:col>16</xdr:col>
      <xdr:colOff>575891</xdr:colOff>
      <xdr:row>920</xdr:row>
      <xdr:rowOff>87685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04825" y="214312500"/>
          <a:ext cx="10862891" cy="48501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930</xdr:row>
      <xdr:rowOff>0</xdr:rowOff>
    </xdr:from>
    <xdr:to>
      <xdr:col>16</xdr:col>
      <xdr:colOff>633064</xdr:colOff>
      <xdr:row>951</xdr:row>
      <xdr:rowOff>49666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04825" y="221456250"/>
          <a:ext cx="10920064" cy="50502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960</xdr:row>
      <xdr:rowOff>0</xdr:rowOff>
    </xdr:from>
    <xdr:to>
      <xdr:col>16</xdr:col>
      <xdr:colOff>633064</xdr:colOff>
      <xdr:row>981</xdr:row>
      <xdr:rowOff>106839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04825" y="228600000"/>
          <a:ext cx="10920064" cy="51074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990</xdr:row>
      <xdr:rowOff>0</xdr:rowOff>
    </xdr:from>
    <xdr:to>
      <xdr:col>16</xdr:col>
      <xdr:colOff>652122</xdr:colOff>
      <xdr:row>1010</xdr:row>
      <xdr:rowOff>135330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04825" y="235743750"/>
          <a:ext cx="10939122" cy="48978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16</xdr:col>
      <xdr:colOff>633064</xdr:colOff>
      <xdr:row>1041</xdr:row>
      <xdr:rowOff>21080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04825" y="242887500"/>
          <a:ext cx="10920064" cy="50217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1050</xdr:row>
      <xdr:rowOff>0</xdr:rowOff>
    </xdr:from>
    <xdr:to>
      <xdr:col>17</xdr:col>
      <xdr:colOff>33024</xdr:colOff>
      <xdr:row>1071</xdr:row>
      <xdr:rowOff>164013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04825" y="250031250"/>
          <a:ext cx="11005824" cy="51646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1080</xdr:row>
      <xdr:rowOff>0</xdr:rowOff>
    </xdr:from>
    <xdr:to>
      <xdr:col>16</xdr:col>
      <xdr:colOff>633064</xdr:colOff>
      <xdr:row>1101</xdr:row>
      <xdr:rowOff>49666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04825" y="257175000"/>
          <a:ext cx="10920064" cy="50502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1110</xdr:row>
      <xdr:rowOff>0</xdr:rowOff>
    </xdr:from>
    <xdr:to>
      <xdr:col>16</xdr:col>
      <xdr:colOff>471073</xdr:colOff>
      <xdr:row>1130</xdr:row>
      <xdr:rowOff>211561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04825" y="264318750"/>
          <a:ext cx="10758073" cy="49740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1140</xdr:row>
      <xdr:rowOff>0</xdr:rowOff>
    </xdr:from>
    <xdr:to>
      <xdr:col>16</xdr:col>
      <xdr:colOff>633064</xdr:colOff>
      <xdr:row>1161</xdr:row>
      <xdr:rowOff>11551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04825" y="271462500"/>
          <a:ext cx="10920064" cy="50121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1170</xdr:row>
      <xdr:rowOff>0</xdr:rowOff>
    </xdr:from>
    <xdr:to>
      <xdr:col>16</xdr:col>
      <xdr:colOff>623535</xdr:colOff>
      <xdr:row>1191</xdr:row>
      <xdr:rowOff>68724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04825" y="278606250"/>
          <a:ext cx="10910535" cy="5069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1200</xdr:row>
      <xdr:rowOff>0</xdr:rowOff>
    </xdr:from>
    <xdr:to>
      <xdr:col>16</xdr:col>
      <xdr:colOff>547304</xdr:colOff>
      <xdr:row>1221</xdr:row>
      <xdr:rowOff>30609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04825" y="285750000"/>
          <a:ext cx="10834304" cy="50312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1230</xdr:row>
      <xdr:rowOff>0</xdr:rowOff>
    </xdr:from>
    <xdr:to>
      <xdr:col>16</xdr:col>
      <xdr:colOff>652122</xdr:colOff>
      <xdr:row>1250</xdr:row>
      <xdr:rowOff>211561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04825" y="292893750"/>
          <a:ext cx="10939122" cy="49740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1260</xdr:row>
      <xdr:rowOff>0</xdr:rowOff>
    </xdr:from>
    <xdr:to>
      <xdr:col>16</xdr:col>
      <xdr:colOff>575891</xdr:colOff>
      <xdr:row>1281</xdr:row>
      <xdr:rowOff>49666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04825" y="300037500"/>
          <a:ext cx="10862891" cy="50502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1290</xdr:row>
      <xdr:rowOff>0</xdr:rowOff>
    </xdr:from>
    <xdr:to>
      <xdr:col>16</xdr:col>
      <xdr:colOff>585420</xdr:colOff>
      <xdr:row>1310</xdr:row>
      <xdr:rowOff>211561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04825" y="307181250"/>
          <a:ext cx="10872420" cy="49740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1320</xdr:row>
      <xdr:rowOff>0</xdr:rowOff>
    </xdr:from>
    <xdr:to>
      <xdr:col>16</xdr:col>
      <xdr:colOff>556833</xdr:colOff>
      <xdr:row>1340</xdr:row>
      <xdr:rowOff>221089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04825" y="314325000"/>
          <a:ext cx="10843833" cy="49835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1350</xdr:row>
      <xdr:rowOff>0</xdr:rowOff>
    </xdr:from>
    <xdr:to>
      <xdr:col>16</xdr:col>
      <xdr:colOff>528247</xdr:colOff>
      <xdr:row>1370</xdr:row>
      <xdr:rowOff>182974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04825" y="321468750"/>
          <a:ext cx="10815247" cy="49454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1380</xdr:row>
      <xdr:rowOff>0</xdr:rowOff>
    </xdr:from>
    <xdr:to>
      <xdr:col>16</xdr:col>
      <xdr:colOff>594948</xdr:colOff>
      <xdr:row>1400</xdr:row>
      <xdr:rowOff>135330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04825" y="328612500"/>
          <a:ext cx="10881948" cy="48978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1410</xdr:row>
      <xdr:rowOff>0</xdr:rowOff>
    </xdr:from>
    <xdr:to>
      <xdr:col>16</xdr:col>
      <xdr:colOff>652122</xdr:colOff>
      <xdr:row>1430</xdr:row>
      <xdr:rowOff>230618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04825" y="335756250"/>
          <a:ext cx="10939122" cy="49931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1440</xdr:row>
      <xdr:rowOff>0</xdr:rowOff>
    </xdr:from>
    <xdr:to>
      <xdr:col>16</xdr:col>
      <xdr:colOff>604477</xdr:colOff>
      <xdr:row>1461</xdr:row>
      <xdr:rowOff>40137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04825" y="342900000"/>
          <a:ext cx="10891477" cy="5040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1470</xdr:row>
      <xdr:rowOff>0</xdr:rowOff>
    </xdr:from>
    <xdr:to>
      <xdr:col>16</xdr:col>
      <xdr:colOff>585420</xdr:colOff>
      <xdr:row>1491</xdr:row>
      <xdr:rowOff>49666</xdr:rowOff>
    </xdr:to>
    <xdr:pic>
      <xdr:nvPicPr>
        <xdr:cNvPr id="51" name="図 50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04825" y="350043750"/>
          <a:ext cx="10872420" cy="50502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7"/>
  <sheetViews>
    <sheetView tabSelected="1" zoomScaleNormal="100" workbookViewId="0">
      <pane xSplit="1" ySplit="11" topLeftCell="B12" activePane="bottomRight" state="frozen"/>
      <selection pane="topRight" activeCell="B1" sqref="B1"/>
      <selection pane="bottomLeft" activeCell="A9" sqref="A9"/>
      <selection pane="bottomRight" activeCell="B50" sqref="B50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7</v>
      </c>
      <c r="C1" t="s">
        <v>35</v>
      </c>
    </row>
    <row r="2" spans="1:18">
      <c r="A2" s="1" t="s">
        <v>8</v>
      </c>
      <c r="C2" t="s">
        <v>34</v>
      </c>
    </row>
    <row r="3" spans="1:18">
      <c r="A3" s="1" t="s">
        <v>10</v>
      </c>
      <c r="C3" s="29">
        <v>100000</v>
      </c>
    </row>
    <row r="4" spans="1:18">
      <c r="A4" s="1" t="s">
        <v>11</v>
      </c>
      <c r="C4" s="29" t="s">
        <v>37</v>
      </c>
    </row>
    <row r="5" spans="1:18">
      <c r="A5" s="1"/>
      <c r="C5" s="29" t="s">
        <v>38</v>
      </c>
    </row>
    <row r="6" spans="1:18">
      <c r="A6" s="1"/>
      <c r="C6" s="83" t="s">
        <v>36</v>
      </c>
    </row>
    <row r="7" spans="1:18">
      <c r="A7" s="1"/>
      <c r="C7" s="82"/>
    </row>
    <row r="8" spans="1:18" ht="19.5" thickBot="1">
      <c r="A8" s="1" t="s">
        <v>12</v>
      </c>
      <c r="C8" s="29" t="s">
        <v>32</v>
      </c>
    </row>
    <row r="9" spans="1:18" ht="19.5" thickBot="1">
      <c r="A9" s="24" t="s">
        <v>0</v>
      </c>
      <c r="B9" s="24" t="s">
        <v>1</v>
      </c>
      <c r="C9" s="24" t="s">
        <v>1</v>
      </c>
      <c r="D9" s="48" t="s">
        <v>23</v>
      </c>
      <c r="E9" s="25"/>
      <c r="F9" s="26"/>
      <c r="G9" s="84" t="s">
        <v>3</v>
      </c>
      <c r="H9" s="85"/>
      <c r="I9" s="91"/>
      <c r="J9" s="84" t="s">
        <v>21</v>
      </c>
      <c r="K9" s="85"/>
      <c r="L9" s="91"/>
      <c r="M9" s="84" t="s">
        <v>22</v>
      </c>
      <c r="N9" s="85"/>
      <c r="O9" s="91"/>
    </row>
    <row r="10" spans="1:18" ht="19.5" thickBot="1">
      <c r="A10" s="27"/>
      <c r="B10" s="27" t="s">
        <v>2</v>
      </c>
      <c r="C10" s="63" t="s">
        <v>27</v>
      </c>
      <c r="D10" s="13">
        <v>1.27</v>
      </c>
      <c r="E10" s="14">
        <v>1.5</v>
      </c>
      <c r="F10" s="15">
        <v>2</v>
      </c>
      <c r="G10" s="13">
        <v>1.27</v>
      </c>
      <c r="H10" s="14">
        <v>1.5</v>
      </c>
      <c r="I10" s="15">
        <v>2</v>
      </c>
      <c r="J10" s="13">
        <v>1.27</v>
      </c>
      <c r="K10" s="14">
        <v>1.5</v>
      </c>
      <c r="L10" s="15">
        <v>2</v>
      </c>
      <c r="M10" s="13">
        <v>1.27</v>
      </c>
      <c r="N10" s="14">
        <v>1.5</v>
      </c>
      <c r="O10" s="15">
        <v>2</v>
      </c>
    </row>
    <row r="11" spans="1:18" ht="19.5" thickBot="1">
      <c r="A11" s="28" t="s">
        <v>9</v>
      </c>
      <c r="B11" s="12"/>
      <c r="C11" s="49"/>
      <c r="D11" s="17"/>
      <c r="E11" s="16"/>
      <c r="F11" s="18"/>
      <c r="G11" s="19">
        <f>C3</f>
        <v>100000</v>
      </c>
      <c r="H11" s="20">
        <f>C3</f>
        <v>100000</v>
      </c>
      <c r="I11" s="21">
        <f>C3</f>
        <v>100000</v>
      </c>
      <c r="J11" s="88" t="s">
        <v>21</v>
      </c>
      <c r="K11" s="89"/>
      <c r="L11" s="90"/>
      <c r="M11" s="88"/>
      <c r="N11" s="89"/>
      <c r="O11" s="90"/>
    </row>
    <row r="12" spans="1:18">
      <c r="A12" s="9">
        <v>1</v>
      </c>
      <c r="B12" s="23">
        <v>36936</v>
      </c>
      <c r="C12" s="50">
        <v>2</v>
      </c>
      <c r="D12" s="54">
        <v>1.27</v>
      </c>
      <c r="E12" s="55">
        <v>1.5</v>
      </c>
      <c r="F12" s="56">
        <v>2</v>
      </c>
      <c r="G12" s="22">
        <f t="shared" ref="G12:G43" si="0">IF(D12="","",G11+M12)</f>
        <v>103810</v>
      </c>
      <c r="H12" s="22">
        <f t="shared" ref="H12" si="1">IF(E12="","",H11+N12)</f>
        <v>104500</v>
      </c>
      <c r="I12" s="22">
        <f t="shared" ref="I12" si="2">IF(F12="","",I11+O12)</f>
        <v>106000</v>
      </c>
      <c r="J12" s="41">
        <f>IF(G11="","",G11*0.03)</f>
        <v>3000</v>
      </c>
      <c r="K12" s="42">
        <f>IF(H11="","",H11*0.03)</f>
        <v>3000</v>
      </c>
      <c r="L12" s="43">
        <f>IF(I11="","",I11*0.03)</f>
        <v>3000</v>
      </c>
      <c r="M12" s="41">
        <f>IF(D12="","",J12*D12)</f>
        <v>3810</v>
      </c>
      <c r="N12" s="42">
        <f>IF(E12="","",K12*E12)</f>
        <v>4500</v>
      </c>
      <c r="O12" s="43">
        <f>IF(F12="","",L12*F12)</f>
        <v>6000</v>
      </c>
      <c r="P12" s="40"/>
      <c r="Q12" s="40"/>
      <c r="R12" s="40"/>
    </row>
    <row r="13" spans="1:18">
      <c r="A13" s="9">
        <v>2</v>
      </c>
      <c r="B13" s="5">
        <v>36963</v>
      </c>
      <c r="C13" s="47">
        <v>2</v>
      </c>
      <c r="D13" s="57">
        <v>1.27</v>
      </c>
      <c r="E13" s="58">
        <v>1.5</v>
      </c>
      <c r="F13" s="59">
        <v>2</v>
      </c>
      <c r="G13" s="22">
        <f t="shared" si="0"/>
        <v>107765.16099999999</v>
      </c>
      <c r="H13" s="22">
        <f t="shared" ref="H13:H45" si="3">IF(E13="","",H12+N13)</f>
        <v>109202.5</v>
      </c>
      <c r="I13" s="22">
        <f t="shared" ref="I13:I45" si="4">IF(F13="","",I12+O13)</f>
        <v>112360</v>
      </c>
      <c r="J13" s="44">
        <f t="shared" ref="J13:J15" si="5">IF(G12="","",G12*0.03)</f>
        <v>3114.2999999999997</v>
      </c>
      <c r="K13" s="45">
        <f t="shared" ref="K13:K15" si="6">IF(H12="","",H12*0.03)</f>
        <v>3135</v>
      </c>
      <c r="L13" s="46">
        <f t="shared" ref="L13:L15" si="7">IF(I12="","",I12*0.03)</f>
        <v>3180</v>
      </c>
      <c r="M13" s="44">
        <f t="shared" ref="M13:M15" si="8">IF(D13="","",J13*D13)</f>
        <v>3955.1609999999996</v>
      </c>
      <c r="N13" s="45">
        <f t="shared" ref="N13:N15" si="9">IF(E13="","",K13*E13)</f>
        <v>4702.5</v>
      </c>
      <c r="O13" s="46">
        <f t="shared" ref="O13:O15" si="10">IF(F13="","",L13*F13)</f>
        <v>6360</v>
      </c>
      <c r="P13" s="40"/>
      <c r="Q13" s="40"/>
      <c r="R13" s="40"/>
    </row>
    <row r="14" spans="1:18">
      <c r="A14" s="9">
        <v>3</v>
      </c>
      <c r="B14" s="5">
        <v>36986</v>
      </c>
      <c r="C14" s="47">
        <v>2</v>
      </c>
      <c r="D14" s="57">
        <v>1.27</v>
      </c>
      <c r="E14" s="58">
        <v>1.5</v>
      </c>
      <c r="F14" s="59">
        <v>2</v>
      </c>
      <c r="G14" s="22">
        <f t="shared" si="0"/>
        <v>111871.01363409999</v>
      </c>
      <c r="H14" s="22">
        <f t="shared" si="3"/>
        <v>114116.6125</v>
      </c>
      <c r="I14" s="22">
        <f t="shared" si="4"/>
        <v>119101.6</v>
      </c>
      <c r="J14" s="44">
        <f t="shared" si="5"/>
        <v>3232.9548299999997</v>
      </c>
      <c r="K14" s="45">
        <f t="shared" si="6"/>
        <v>3276.0749999999998</v>
      </c>
      <c r="L14" s="46">
        <f t="shared" si="7"/>
        <v>3370.7999999999997</v>
      </c>
      <c r="M14" s="44">
        <f t="shared" si="8"/>
        <v>4105.8526340999997</v>
      </c>
      <c r="N14" s="45">
        <f t="shared" si="9"/>
        <v>4914.1124999999993</v>
      </c>
      <c r="O14" s="46">
        <f t="shared" si="10"/>
        <v>6741.5999999999995</v>
      </c>
      <c r="P14" s="40"/>
      <c r="Q14" s="40"/>
      <c r="R14" s="40"/>
    </row>
    <row r="15" spans="1:18">
      <c r="A15" s="9">
        <v>4</v>
      </c>
      <c r="B15" s="5">
        <v>36993</v>
      </c>
      <c r="C15" s="47">
        <v>2</v>
      </c>
      <c r="D15" s="57">
        <v>1.27</v>
      </c>
      <c r="E15" s="58">
        <v>1.5</v>
      </c>
      <c r="F15" s="59">
        <v>2</v>
      </c>
      <c r="G15" s="22">
        <f t="shared" si="0"/>
        <v>116133.29925355921</v>
      </c>
      <c r="H15" s="22">
        <f t="shared" si="3"/>
        <v>119251.8600625</v>
      </c>
      <c r="I15" s="22">
        <f t="shared" si="4"/>
        <v>126247.69600000001</v>
      </c>
      <c r="J15" s="44">
        <f t="shared" si="5"/>
        <v>3356.1304090229996</v>
      </c>
      <c r="K15" s="45">
        <f t="shared" si="6"/>
        <v>3423.4983750000001</v>
      </c>
      <c r="L15" s="46">
        <f t="shared" si="7"/>
        <v>3573.0480000000002</v>
      </c>
      <c r="M15" s="44">
        <f t="shared" si="8"/>
        <v>4262.2856194592096</v>
      </c>
      <c r="N15" s="45">
        <f t="shared" si="9"/>
        <v>5135.2475625000006</v>
      </c>
      <c r="O15" s="46">
        <f t="shared" si="10"/>
        <v>7146.0960000000005</v>
      </c>
      <c r="P15" s="40"/>
      <c r="Q15" s="40"/>
      <c r="R15" s="40"/>
    </row>
    <row r="16" spans="1:18">
      <c r="A16" s="9">
        <v>5</v>
      </c>
      <c r="B16" s="5">
        <v>37000</v>
      </c>
      <c r="C16" s="47">
        <v>2</v>
      </c>
      <c r="D16" s="57">
        <v>-1</v>
      </c>
      <c r="E16" s="58">
        <v>-1</v>
      </c>
      <c r="F16" s="59">
        <v>-1</v>
      </c>
      <c r="G16" s="22">
        <f t="shared" si="0"/>
        <v>112649.30027595242</v>
      </c>
      <c r="H16" s="22">
        <f t="shared" si="3"/>
        <v>115674.30426062499</v>
      </c>
      <c r="I16" s="22">
        <f t="shared" si="4"/>
        <v>122460.26512000001</v>
      </c>
      <c r="J16" s="44">
        <f t="shared" ref="J16:J61" si="11">IF(G15="","",G15*0.03)</f>
        <v>3483.998977606776</v>
      </c>
      <c r="K16" s="45">
        <f t="shared" ref="K16:K61" si="12">IF(H15="","",H15*0.03)</f>
        <v>3577.5558018749998</v>
      </c>
      <c r="L16" s="46">
        <f t="shared" ref="L16:L61" si="13">IF(I15="","",I15*0.03)</f>
        <v>3787.4308800000003</v>
      </c>
      <c r="M16" s="44">
        <f t="shared" ref="M16:M61" si="14">IF(D16="","",J16*D16)</f>
        <v>-3483.998977606776</v>
      </c>
      <c r="N16" s="45">
        <f t="shared" ref="N16:N61" si="15">IF(E16="","",K16*E16)</f>
        <v>-3577.5558018749998</v>
      </c>
      <c r="O16" s="46">
        <f t="shared" ref="O16:O61" si="16">IF(F16="","",L16*F16)</f>
        <v>-3787.4308800000003</v>
      </c>
      <c r="P16" s="40"/>
      <c r="Q16" s="40"/>
      <c r="R16" s="40"/>
    </row>
    <row r="17" spans="1:18">
      <c r="A17" s="9">
        <v>6</v>
      </c>
      <c r="B17" s="5">
        <v>37001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0"/>
        <v>116941.23861646622</v>
      </c>
      <c r="H17" s="22">
        <f t="shared" si="3"/>
        <v>120879.64795235312</v>
      </c>
      <c r="I17" s="22">
        <f t="shared" si="4"/>
        <v>129807.88102720001</v>
      </c>
      <c r="J17" s="44">
        <f t="shared" si="11"/>
        <v>3379.4790082785726</v>
      </c>
      <c r="K17" s="45">
        <f t="shared" si="12"/>
        <v>3470.2291278187499</v>
      </c>
      <c r="L17" s="46">
        <f t="shared" si="13"/>
        <v>3673.8079536</v>
      </c>
      <c r="M17" s="44">
        <f t="shared" si="14"/>
        <v>4291.9383405137869</v>
      </c>
      <c r="N17" s="45">
        <f t="shared" si="15"/>
        <v>5205.3436917281251</v>
      </c>
      <c r="O17" s="46">
        <f t="shared" si="16"/>
        <v>7347.6159072</v>
      </c>
      <c r="P17" s="40"/>
      <c r="Q17" s="40"/>
      <c r="R17" s="40"/>
    </row>
    <row r="18" spans="1:18">
      <c r="A18" s="9">
        <v>7</v>
      </c>
      <c r="B18" s="5">
        <v>37028</v>
      </c>
      <c r="C18" s="47">
        <v>2</v>
      </c>
      <c r="D18" s="57">
        <v>1.27</v>
      </c>
      <c r="E18" s="58">
        <v>1.5</v>
      </c>
      <c r="F18" s="59">
        <v>2</v>
      </c>
      <c r="G18" s="22">
        <f t="shared" si="0"/>
        <v>121396.69980775358</v>
      </c>
      <c r="H18" s="22">
        <f t="shared" si="3"/>
        <v>126319.23211020901</v>
      </c>
      <c r="I18" s="22">
        <f t="shared" si="4"/>
        <v>137596.353888832</v>
      </c>
      <c r="J18" s="44">
        <f t="shared" si="11"/>
        <v>3508.2371584939865</v>
      </c>
      <c r="K18" s="45">
        <f t="shared" si="12"/>
        <v>3626.3894385705935</v>
      </c>
      <c r="L18" s="46">
        <f t="shared" si="13"/>
        <v>3894.2364308160004</v>
      </c>
      <c r="M18" s="44">
        <f t="shared" si="14"/>
        <v>4455.4611912873634</v>
      </c>
      <c r="N18" s="45">
        <f t="shared" si="15"/>
        <v>5439.5841578558902</v>
      </c>
      <c r="O18" s="46">
        <f t="shared" si="16"/>
        <v>7788.4728616320008</v>
      </c>
      <c r="P18" s="40"/>
      <c r="Q18" s="40"/>
      <c r="R18" s="40"/>
    </row>
    <row r="19" spans="1:18">
      <c r="A19" s="9">
        <v>8</v>
      </c>
      <c r="B19" s="5">
        <v>37032</v>
      </c>
      <c r="C19" s="47">
        <v>2</v>
      </c>
      <c r="D19" s="57">
        <v>1.27</v>
      </c>
      <c r="E19" s="58">
        <v>1.5</v>
      </c>
      <c r="F19" s="59">
        <v>2</v>
      </c>
      <c r="G19" s="22">
        <f t="shared" si="0"/>
        <v>126021.91407042899</v>
      </c>
      <c r="H19" s="22">
        <f t="shared" si="3"/>
        <v>132003.59755516841</v>
      </c>
      <c r="I19" s="22">
        <f t="shared" si="4"/>
        <v>145852.13512216191</v>
      </c>
      <c r="J19" s="44">
        <f t="shared" si="11"/>
        <v>3641.9009942326074</v>
      </c>
      <c r="K19" s="45">
        <f t="shared" si="12"/>
        <v>3789.57696330627</v>
      </c>
      <c r="L19" s="46">
        <f t="shared" si="13"/>
        <v>4127.8906166649604</v>
      </c>
      <c r="M19" s="44">
        <f t="shared" si="14"/>
        <v>4625.2142626754112</v>
      </c>
      <c r="N19" s="45">
        <f t="shared" si="15"/>
        <v>5684.3654449594051</v>
      </c>
      <c r="O19" s="46">
        <f t="shared" si="16"/>
        <v>8255.7812333299207</v>
      </c>
      <c r="P19" s="40"/>
      <c r="Q19" s="40"/>
      <c r="R19" s="40"/>
    </row>
    <row r="20" spans="1:18">
      <c r="A20" s="9">
        <v>9</v>
      </c>
      <c r="B20" s="5">
        <v>37035</v>
      </c>
      <c r="C20" s="47">
        <v>2</v>
      </c>
      <c r="D20" s="57">
        <v>1.27</v>
      </c>
      <c r="E20" s="58">
        <v>1.5</v>
      </c>
      <c r="F20" s="59">
        <v>2</v>
      </c>
      <c r="G20" s="22">
        <f t="shared" si="0"/>
        <v>130823.34899651233</v>
      </c>
      <c r="H20" s="22">
        <f t="shared" si="3"/>
        <v>137943.75944515099</v>
      </c>
      <c r="I20" s="22">
        <f t="shared" si="4"/>
        <v>154603.26322949163</v>
      </c>
      <c r="J20" s="44">
        <f t="shared" si="11"/>
        <v>3780.6574221128694</v>
      </c>
      <c r="K20" s="45">
        <f t="shared" si="12"/>
        <v>3960.1079266550523</v>
      </c>
      <c r="L20" s="46">
        <f t="shared" si="13"/>
        <v>4375.5640536648571</v>
      </c>
      <c r="M20" s="44">
        <f t="shared" si="14"/>
        <v>4801.4349260833442</v>
      </c>
      <c r="N20" s="45">
        <f t="shared" si="15"/>
        <v>5940.1618899825789</v>
      </c>
      <c r="O20" s="46">
        <f t="shared" si="16"/>
        <v>8751.1281073297141</v>
      </c>
      <c r="P20" s="40"/>
      <c r="Q20" s="40"/>
      <c r="R20" s="40"/>
    </row>
    <row r="21" spans="1:18">
      <c r="A21" s="9">
        <v>10</v>
      </c>
      <c r="B21" s="5">
        <v>37068</v>
      </c>
      <c r="C21" s="47">
        <v>2</v>
      </c>
      <c r="D21" s="57">
        <v>-1</v>
      </c>
      <c r="E21" s="58">
        <v>-1</v>
      </c>
      <c r="F21" s="59">
        <v>-1</v>
      </c>
      <c r="G21" s="22">
        <f t="shared" si="0"/>
        <v>126898.64852661696</v>
      </c>
      <c r="H21" s="22">
        <f t="shared" si="3"/>
        <v>133805.44666179648</v>
      </c>
      <c r="I21" s="22">
        <f t="shared" si="4"/>
        <v>149965.16533260688</v>
      </c>
      <c r="J21" s="44">
        <f t="shared" si="11"/>
        <v>3924.7004698953697</v>
      </c>
      <c r="K21" s="45">
        <f t="shared" si="12"/>
        <v>4138.3127833545295</v>
      </c>
      <c r="L21" s="46">
        <f t="shared" si="13"/>
        <v>4638.0978968847485</v>
      </c>
      <c r="M21" s="44">
        <f t="shared" si="14"/>
        <v>-3924.7004698953697</v>
      </c>
      <c r="N21" s="45">
        <f t="shared" si="15"/>
        <v>-4138.3127833545295</v>
      </c>
      <c r="O21" s="46">
        <f t="shared" si="16"/>
        <v>-4638.0978968847485</v>
      </c>
      <c r="P21" s="40"/>
      <c r="Q21" s="40"/>
      <c r="R21" s="40"/>
    </row>
    <row r="22" spans="1:18">
      <c r="A22" s="9">
        <v>11</v>
      </c>
      <c r="B22" s="5">
        <v>37074</v>
      </c>
      <c r="C22" s="47">
        <v>2</v>
      </c>
      <c r="D22" s="57">
        <v>1.27</v>
      </c>
      <c r="E22" s="58">
        <v>1.5</v>
      </c>
      <c r="F22" s="59">
        <v>2</v>
      </c>
      <c r="G22" s="22">
        <f t="shared" si="0"/>
        <v>131733.48703548106</v>
      </c>
      <c r="H22" s="22">
        <f t="shared" si="3"/>
        <v>139826.69176157733</v>
      </c>
      <c r="I22" s="22">
        <f t="shared" si="4"/>
        <v>158963.07525256329</v>
      </c>
      <c r="J22" s="44">
        <f t="shared" si="11"/>
        <v>3806.9594557985088</v>
      </c>
      <c r="K22" s="45">
        <f t="shared" si="12"/>
        <v>4014.1633998538941</v>
      </c>
      <c r="L22" s="46">
        <f t="shared" si="13"/>
        <v>4498.9549599782058</v>
      </c>
      <c r="M22" s="44">
        <f t="shared" si="14"/>
        <v>4834.8385088641062</v>
      </c>
      <c r="N22" s="45">
        <f t="shared" si="15"/>
        <v>6021.245099780841</v>
      </c>
      <c r="O22" s="46">
        <f t="shared" si="16"/>
        <v>8997.9099199564116</v>
      </c>
      <c r="P22" s="40"/>
      <c r="Q22" s="40"/>
      <c r="R22" s="40"/>
    </row>
    <row r="23" spans="1:18">
      <c r="A23" s="9">
        <v>12</v>
      </c>
      <c r="B23" s="5">
        <v>37081</v>
      </c>
      <c r="C23" s="47">
        <v>2</v>
      </c>
      <c r="D23" s="57">
        <v>1.27</v>
      </c>
      <c r="E23" s="58">
        <v>1.5</v>
      </c>
      <c r="F23" s="59">
        <v>2</v>
      </c>
      <c r="G23" s="22">
        <f t="shared" si="0"/>
        <v>136752.53289153287</v>
      </c>
      <c r="H23" s="22">
        <f t="shared" si="3"/>
        <v>146118.89289084831</v>
      </c>
      <c r="I23" s="22">
        <f t="shared" si="4"/>
        <v>168500.85976771708</v>
      </c>
      <c r="J23" s="44">
        <f t="shared" si="11"/>
        <v>3952.0046110644316</v>
      </c>
      <c r="K23" s="45">
        <f t="shared" si="12"/>
        <v>4194.8007528473199</v>
      </c>
      <c r="L23" s="46">
        <f t="shared" si="13"/>
        <v>4768.8922575768984</v>
      </c>
      <c r="M23" s="44">
        <f t="shared" si="14"/>
        <v>5019.0458560518282</v>
      </c>
      <c r="N23" s="45">
        <f t="shared" si="15"/>
        <v>6292.2011292709794</v>
      </c>
      <c r="O23" s="46">
        <f t="shared" si="16"/>
        <v>9537.7845151537967</v>
      </c>
      <c r="P23" s="40"/>
      <c r="Q23" s="40"/>
      <c r="R23" s="40"/>
    </row>
    <row r="24" spans="1:18">
      <c r="A24" s="9">
        <v>13</v>
      </c>
      <c r="B24" s="5">
        <v>37088</v>
      </c>
      <c r="C24" s="47">
        <v>1</v>
      </c>
      <c r="D24" s="57">
        <v>1.27</v>
      </c>
      <c r="E24" s="58">
        <v>1.5</v>
      </c>
      <c r="F24" s="59">
        <v>2</v>
      </c>
      <c r="G24" s="22">
        <f t="shared" si="0"/>
        <v>141962.80439470027</v>
      </c>
      <c r="H24" s="22">
        <f t="shared" si="3"/>
        <v>152694.24307093647</v>
      </c>
      <c r="I24" s="22">
        <f t="shared" si="4"/>
        <v>178610.9113537801</v>
      </c>
      <c r="J24" s="44">
        <f t="shared" si="11"/>
        <v>4102.5759867459856</v>
      </c>
      <c r="K24" s="45">
        <f t="shared" si="12"/>
        <v>4383.5667867254488</v>
      </c>
      <c r="L24" s="46">
        <f t="shared" si="13"/>
        <v>5055.025793031512</v>
      </c>
      <c r="M24" s="44">
        <f t="shared" si="14"/>
        <v>5210.2715031674015</v>
      </c>
      <c r="N24" s="45">
        <f t="shared" si="15"/>
        <v>6575.3501800881731</v>
      </c>
      <c r="O24" s="46">
        <f t="shared" si="16"/>
        <v>10110.051586063024</v>
      </c>
      <c r="P24" s="40"/>
      <c r="Q24" s="40"/>
      <c r="R24" s="40"/>
    </row>
    <row r="25" spans="1:18">
      <c r="A25" s="9">
        <v>14</v>
      </c>
      <c r="B25" s="5">
        <v>37091</v>
      </c>
      <c r="C25" s="47">
        <v>1</v>
      </c>
      <c r="D25" s="57">
        <v>1.27</v>
      </c>
      <c r="E25" s="58">
        <v>1.5</v>
      </c>
      <c r="F25" s="59">
        <v>2</v>
      </c>
      <c r="G25" s="22">
        <f t="shared" si="0"/>
        <v>147371.58724213834</v>
      </c>
      <c r="H25" s="22">
        <f t="shared" si="3"/>
        <v>159565.48400912862</v>
      </c>
      <c r="I25" s="22">
        <f t="shared" si="4"/>
        <v>189327.56603500689</v>
      </c>
      <c r="J25" s="44">
        <f t="shared" si="11"/>
        <v>4258.8841318410077</v>
      </c>
      <c r="K25" s="45">
        <f t="shared" si="12"/>
        <v>4580.8272921280941</v>
      </c>
      <c r="L25" s="46">
        <f t="shared" si="13"/>
        <v>5358.3273406134031</v>
      </c>
      <c r="M25" s="44">
        <f t="shared" si="14"/>
        <v>5408.7828474380794</v>
      </c>
      <c r="N25" s="45">
        <f t="shared" si="15"/>
        <v>6871.2409381921407</v>
      </c>
      <c r="O25" s="46">
        <f t="shared" si="16"/>
        <v>10716.654681226806</v>
      </c>
      <c r="P25" s="40"/>
      <c r="Q25" s="40"/>
      <c r="R25" s="40"/>
    </row>
    <row r="26" spans="1:18">
      <c r="A26" s="9">
        <v>15</v>
      </c>
      <c r="B26" s="5">
        <v>37098</v>
      </c>
      <c r="C26" s="47">
        <v>2</v>
      </c>
      <c r="D26" s="57">
        <v>1.27</v>
      </c>
      <c r="E26" s="58">
        <v>-1</v>
      </c>
      <c r="F26" s="59">
        <v>-1</v>
      </c>
      <c r="G26" s="22">
        <f t="shared" si="0"/>
        <v>152986.44471606382</v>
      </c>
      <c r="H26" s="22">
        <f t="shared" si="3"/>
        <v>154778.51948885477</v>
      </c>
      <c r="I26" s="22">
        <f t="shared" si="4"/>
        <v>183647.7390539567</v>
      </c>
      <c r="J26" s="44">
        <f t="shared" si="11"/>
        <v>4421.1476172641496</v>
      </c>
      <c r="K26" s="45">
        <f t="shared" si="12"/>
        <v>4786.9645202738584</v>
      </c>
      <c r="L26" s="46">
        <f t="shared" si="13"/>
        <v>5679.826981050207</v>
      </c>
      <c r="M26" s="44">
        <f t="shared" si="14"/>
        <v>5614.85747392547</v>
      </c>
      <c r="N26" s="45">
        <f t="shared" si="15"/>
        <v>-4786.9645202738584</v>
      </c>
      <c r="O26" s="46">
        <f t="shared" si="16"/>
        <v>-5679.826981050207</v>
      </c>
      <c r="P26" s="40"/>
      <c r="Q26" s="40"/>
      <c r="R26" s="40"/>
    </row>
    <row r="27" spans="1:18">
      <c r="A27" s="9">
        <v>16</v>
      </c>
      <c r="B27" s="5">
        <v>37131</v>
      </c>
      <c r="C27" s="47">
        <v>1</v>
      </c>
      <c r="D27" s="57">
        <v>-1</v>
      </c>
      <c r="E27" s="58">
        <v>-1</v>
      </c>
      <c r="F27" s="59">
        <v>-1</v>
      </c>
      <c r="G27" s="22">
        <f t="shared" si="0"/>
        <v>148396.85137458192</v>
      </c>
      <c r="H27" s="22">
        <f t="shared" si="3"/>
        <v>150135.16390418913</v>
      </c>
      <c r="I27" s="22">
        <f t="shared" si="4"/>
        <v>178138.30688233799</v>
      </c>
      <c r="J27" s="44">
        <f t="shared" si="11"/>
        <v>4589.5933414819146</v>
      </c>
      <c r="K27" s="45">
        <f t="shared" si="12"/>
        <v>4643.3555846656427</v>
      </c>
      <c r="L27" s="46">
        <f t="shared" si="13"/>
        <v>5509.4321716187005</v>
      </c>
      <c r="M27" s="44">
        <f t="shared" si="14"/>
        <v>-4589.5933414819146</v>
      </c>
      <c r="N27" s="45">
        <f t="shared" si="15"/>
        <v>-4643.3555846656427</v>
      </c>
      <c r="O27" s="46">
        <f t="shared" si="16"/>
        <v>-5509.4321716187005</v>
      </c>
      <c r="P27" s="40"/>
      <c r="Q27" s="40"/>
      <c r="R27" s="40"/>
    </row>
    <row r="28" spans="1:18">
      <c r="A28" s="9">
        <v>17</v>
      </c>
      <c r="B28" s="5">
        <v>37132</v>
      </c>
      <c r="C28" s="47">
        <v>2</v>
      </c>
      <c r="D28" s="57">
        <v>-1</v>
      </c>
      <c r="E28" s="58">
        <v>-1</v>
      </c>
      <c r="F28" s="59">
        <v>-1</v>
      </c>
      <c r="G28" s="22">
        <f t="shared" si="0"/>
        <v>143944.94583334448</v>
      </c>
      <c r="H28" s="22">
        <f t="shared" si="3"/>
        <v>145631.10898706346</v>
      </c>
      <c r="I28" s="22">
        <f t="shared" si="4"/>
        <v>172794.15767586784</v>
      </c>
      <c r="J28" s="44">
        <f t="shared" si="11"/>
        <v>4451.9055412374573</v>
      </c>
      <c r="K28" s="45">
        <f t="shared" si="12"/>
        <v>4504.0549171256735</v>
      </c>
      <c r="L28" s="46">
        <f t="shared" si="13"/>
        <v>5344.1492064701397</v>
      </c>
      <c r="M28" s="44">
        <f t="shared" si="14"/>
        <v>-4451.9055412374573</v>
      </c>
      <c r="N28" s="45">
        <f t="shared" si="15"/>
        <v>-4504.0549171256735</v>
      </c>
      <c r="O28" s="46">
        <f t="shared" si="16"/>
        <v>-5344.1492064701397</v>
      </c>
      <c r="P28" s="40"/>
      <c r="Q28" s="40"/>
      <c r="R28" s="40"/>
    </row>
    <row r="29" spans="1:18">
      <c r="A29" s="9">
        <v>18</v>
      </c>
      <c r="B29" s="5">
        <v>37139</v>
      </c>
      <c r="C29" s="47">
        <v>1</v>
      </c>
      <c r="D29" s="57">
        <v>1.27</v>
      </c>
      <c r="E29" s="58">
        <v>1.5</v>
      </c>
      <c r="F29" s="59">
        <v>2</v>
      </c>
      <c r="G29" s="22">
        <f t="shared" si="0"/>
        <v>149429.24826959491</v>
      </c>
      <c r="H29" s="22">
        <f t="shared" si="3"/>
        <v>152184.50889148132</v>
      </c>
      <c r="I29" s="22">
        <f t="shared" si="4"/>
        <v>183161.8071364199</v>
      </c>
      <c r="J29" s="44">
        <f t="shared" si="11"/>
        <v>4318.3483750003343</v>
      </c>
      <c r="K29" s="45">
        <f t="shared" si="12"/>
        <v>4368.9332696119036</v>
      </c>
      <c r="L29" s="46">
        <f t="shared" si="13"/>
        <v>5183.8247302760346</v>
      </c>
      <c r="M29" s="44">
        <f t="shared" si="14"/>
        <v>5484.3024362504248</v>
      </c>
      <c r="N29" s="45">
        <f t="shared" si="15"/>
        <v>6553.3999044178554</v>
      </c>
      <c r="O29" s="46">
        <f t="shared" si="16"/>
        <v>10367.649460552069</v>
      </c>
      <c r="P29" s="40"/>
      <c r="Q29" s="40"/>
      <c r="R29" s="40"/>
    </row>
    <row r="30" spans="1:18">
      <c r="A30" s="9">
        <v>19</v>
      </c>
      <c r="B30" s="5">
        <v>37165</v>
      </c>
      <c r="C30" s="47">
        <v>1</v>
      </c>
      <c r="D30" s="57">
        <v>1.27</v>
      </c>
      <c r="E30" s="58">
        <v>1.5</v>
      </c>
      <c r="F30" s="59">
        <v>2</v>
      </c>
      <c r="G30" s="22">
        <f t="shared" si="0"/>
        <v>155122.50262866649</v>
      </c>
      <c r="H30" s="22">
        <f t="shared" si="3"/>
        <v>159032.81179159798</v>
      </c>
      <c r="I30" s="22">
        <f t="shared" si="4"/>
        <v>194151.5155646051</v>
      </c>
      <c r="J30" s="44">
        <f t="shared" si="11"/>
        <v>4482.8774480878474</v>
      </c>
      <c r="K30" s="45">
        <f t="shared" si="12"/>
        <v>4565.5352667444395</v>
      </c>
      <c r="L30" s="46">
        <f t="shared" si="13"/>
        <v>5494.8542140925965</v>
      </c>
      <c r="M30" s="44">
        <f t="shared" si="14"/>
        <v>5693.2543590715659</v>
      </c>
      <c r="N30" s="45">
        <f t="shared" si="15"/>
        <v>6848.3029001166597</v>
      </c>
      <c r="O30" s="46">
        <f t="shared" si="16"/>
        <v>10989.708428185193</v>
      </c>
      <c r="P30" s="40"/>
      <c r="Q30" s="40"/>
      <c r="R30" s="40"/>
    </row>
    <row r="31" spans="1:18">
      <c r="A31" s="9">
        <v>20</v>
      </c>
      <c r="B31" s="5">
        <v>37172</v>
      </c>
      <c r="C31" s="47">
        <v>2</v>
      </c>
      <c r="D31" s="57">
        <v>-1</v>
      </c>
      <c r="E31" s="58">
        <v>-1</v>
      </c>
      <c r="F31" s="59">
        <v>-1</v>
      </c>
      <c r="G31" s="22">
        <f t="shared" si="0"/>
        <v>150468.8275498065</v>
      </c>
      <c r="H31" s="22">
        <f t="shared" si="3"/>
        <v>154261.82743785004</v>
      </c>
      <c r="I31" s="22">
        <f t="shared" si="4"/>
        <v>188326.97009766696</v>
      </c>
      <c r="J31" s="44">
        <f t="shared" si="11"/>
        <v>4653.6750788599948</v>
      </c>
      <c r="K31" s="45">
        <f t="shared" si="12"/>
        <v>4770.9843537479392</v>
      </c>
      <c r="L31" s="46">
        <f t="shared" si="13"/>
        <v>5824.5454669381525</v>
      </c>
      <c r="M31" s="44">
        <f t="shared" si="14"/>
        <v>-4653.6750788599948</v>
      </c>
      <c r="N31" s="45">
        <f t="shared" si="15"/>
        <v>-4770.9843537479392</v>
      </c>
      <c r="O31" s="46">
        <f t="shared" si="16"/>
        <v>-5824.5454669381525</v>
      </c>
      <c r="P31" s="40"/>
      <c r="Q31" s="40"/>
      <c r="R31" s="40"/>
    </row>
    <row r="32" spans="1:18">
      <c r="A32" s="9">
        <v>21</v>
      </c>
      <c r="B32" s="5">
        <v>37173</v>
      </c>
      <c r="C32" s="47">
        <v>1</v>
      </c>
      <c r="D32" s="57">
        <v>1.27</v>
      </c>
      <c r="E32" s="58">
        <v>1.5</v>
      </c>
      <c r="F32" s="59">
        <v>-1</v>
      </c>
      <c r="G32" s="22">
        <f t="shared" si="0"/>
        <v>156201.68987945412</v>
      </c>
      <c r="H32" s="22">
        <f t="shared" si="3"/>
        <v>161203.60967255328</v>
      </c>
      <c r="I32" s="22">
        <f t="shared" si="4"/>
        <v>182677.16099473694</v>
      </c>
      <c r="J32" s="44">
        <f t="shared" si="11"/>
        <v>4514.0648264941947</v>
      </c>
      <c r="K32" s="45">
        <f t="shared" si="12"/>
        <v>4627.8548231355007</v>
      </c>
      <c r="L32" s="46">
        <f t="shared" si="13"/>
        <v>5649.8091029300085</v>
      </c>
      <c r="M32" s="44">
        <f t="shared" si="14"/>
        <v>5732.8623296476271</v>
      </c>
      <c r="N32" s="45">
        <f t="shared" si="15"/>
        <v>6941.7822347032507</v>
      </c>
      <c r="O32" s="46">
        <f t="shared" si="16"/>
        <v>-5649.8091029300085</v>
      </c>
      <c r="P32" s="40"/>
      <c r="Q32" s="40"/>
      <c r="R32" s="40"/>
    </row>
    <row r="33" spans="1:18">
      <c r="A33" s="9">
        <v>22</v>
      </c>
      <c r="B33" s="5">
        <v>37179</v>
      </c>
      <c r="C33" s="47">
        <v>2</v>
      </c>
      <c r="D33" s="57">
        <v>1.27</v>
      </c>
      <c r="E33" s="58">
        <v>1.5</v>
      </c>
      <c r="F33" s="59">
        <v>2</v>
      </c>
      <c r="G33" s="22">
        <f t="shared" si="0"/>
        <v>162152.97426386131</v>
      </c>
      <c r="H33" s="22">
        <f t="shared" si="3"/>
        <v>168457.77210781819</v>
      </c>
      <c r="I33" s="22">
        <f t="shared" si="4"/>
        <v>193637.79065442117</v>
      </c>
      <c r="J33" s="44">
        <f t="shared" si="11"/>
        <v>4686.0506963836233</v>
      </c>
      <c r="K33" s="45">
        <f t="shared" si="12"/>
        <v>4836.1082901765985</v>
      </c>
      <c r="L33" s="46">
        <f t="shared" si="13"/>
        <v>5480.3148298421083</v>
      </c>
      <c r="M33" s="44">
        <f t="shared" si="14"/>
        <v>5951.2843844072013</v>
      </c>
      <c r="N33" s="45">
        <f t="shared" si="15"/>
        <v>7254.1624352648978</v>
      </c>
      <c r="O33" s="46">
        <f t="shared" si="16"/>
        <v>10960.629659684217</v>
      </c>
      <c r="P33" s="40"/>
      <c r="Q33" s="40"/>
      <c r="R33" s="40"/>
    </row>
    <row r="34" spans="1:18">
      <c r="A34" s="9">
        <v>23</v>
      </c>
      <c r="B34" s="5">
        <v>37189</v>
      </c>
      <c r="C34" s="47">
        <v>1</v>
      </c>
      <c r="D34" s="57">
        <v>1.27</v>
      </c>
      <c r="E34" s="58">
        <v>-1</v>
      </c>
      <c r="F34" s="59">
        <v>-1</v>
      </c>
      <c r="G34" s="22">
        <f t="shared" si="0"/>
        <v>168331.00258331443</v>
      </c>
      <c r="H34" s="22">
        <f t="shared" si="3"/>
        <v>163404.03894458365</v>
      </c>
      <c r="I34" s="22">
        <f t="shared" si="4"/>
        <v>187828.65693478854</v>
      </c>
      <c r="J34" s="44">
        <f t="shared" si="11"/>
        <v>4864.5892279158388</v>
      </c>
      <c r="K34" s="45">
        <f t="shared" si="12"/>
        <v>5053.7331632345458</v>
      </c>
      <c r="L34" s="46">
        <f t="shared" si="13"/>
        <v>5809.1337196326349</v>
      </c>
      <c r="M34" s="44">
        <f t="shared" si="14"/>
        <v>6178.0283194531157</v>
      </c>
      <c r="N34" s="45">
        <f t="shared" si="15"/>
        <v>-5053.7331632345458</v>
      </c>
      <c r="O34" s="46">
        <f t="shared" si="16"/>
        <v>-5809.1337196326349</v>
      </c>
      <c r="P34" s="40"/>
      <c r="Q34" s="40"/>
      <c r="R34" s="40"/>
    </row>
    <row r="35" spans="1:18">
      <c r="A35" s="9">
        <v>24</v>
      </c>
      <c r="B35" s="5">
        <v>37279</v>
      </c>
      <c r="C35" s="47">
        <v>1</v>
      </c>
      <c r="D35" s="57">
        <v>-1</v>
      </c>
      <c r="E35" s="58">
        <v>-1</v>
      </c>
      <c r="F35" s="59">
        <v>-1</v>
      </c>
      <c r="G35" s="22">
        <f t="shared" si="0"/>
        <v>163281.07250581501</v>
      </c>
      <c r="H35" s="22">
        <f t="shared" si="3"/>
        <v>158501.91777624615</v>
      </c>
      <c r="I35" s="22">
        <f t="shared" si="4"/>
        <v>182193.79722674488</v>
      </c>
      <c r="J35" s="44">
        <f t="shared" si="11"/>
        <v>5049.9300774994326</v>
      </c>
      <c r="K35" s="45">
        <f t="shared" si="12"/>
        <v>4902.1211683375095</v>
      </c>
      <c r="L35" s="46">
        <f t="shared" si="13"/>
        <v>5634.8597080436557</v>
      </c>
      <c r="M35" s="44">
        <f t="shared" si="14"/>
        <v>-5049.9300774994326</v>
      </c>
      <c r="N35" s="45">
        <f t="shared" si="15"/>
        <v>-4902.1211683375095</v>
      </c>
      <c r="O35" s="46">
        <f t="shared" si="16"/>
        <v>-5634.8597080436557</v>
      </c>
      <c r="P35" s="40"/>
      <c r="Q35" s="40"/>
      <c r="R35" s="40"/>
    </row>
    <row r="36" spans="1:18">
      <c r="A36" s="9">
        <v>25</v>
      </c>
      <c r="B36" s="5">
        <v>37281</v>
      </c>
      <c r="C36" s="47">
        <v>2</v>
      </c>
      <c r="D36" s="57">
        <v>1.27</v>
      </c>
      <c r="E36" s="58">
        <v>1.5</v>
      </c>
      <c r="F36" s="59">
        <v>2</v>
      </c>
      <c r="G36" s="22">
        <f t="shared" si="0"/>
        <v>169502.08136828657</v>
      </c>
      <c r="H36" s="22">
        <f t="shared" si="3"/>
        <v>165634.50407617723</v>
      </c>
      <c r="I36" s="22">
        <f t="shared" si="4"/>
        <v>193125.42506034957</v>
      </c>
      <c r="J36" s="44">
        <f t="shared" si="11"/>
        <v>4898.4321751744501</v>
      </c>
      <c r="K36" s="45">
        <f t="shared" si="12"/>
        <v>4755.0575332873841</v>
      </c>
      <c r="L36" s="46">
        <f t="shared" si="13"/>
        <v>5465.8139168023463</v>
      </c>
      <c r="M36" s="44">
        <f t="shared" si="14"/>
        <v>6221.0088624715518</v>
      </c>
      <c r="N36" s="45">
        <f t="shared" si="15"/>
        <v>7132.5862999310757</v>
      </c>
      <c r="O36" s="46">
        <f t="shared" si="16"/>
        <v>10931.627833604693</v>
      </c>
      <c r="P36" s="40"/>
      <c r="Q36" s="40"/>
      <c r="R36" s="40"/>
    </row>
    <row r="37" spans="1:18">
      <c r="A37" s="9">
        <v>26</v>
      </c>
      <c r="B37" s="5">
        <v>37342</v>
      </c>
      <c r="C37" s="47">
        <v>2</v>
      </c>
      <c r="D37" s="57">
        <v>1.27</v>
      </c>
      <c r="E37" s="58">
        <v>1.5</v>
      </c>
      <c r="F37" s="59">
        <v>-1</v>
      </c>
      <c r="G37" s="22">
        <f t="shared" si="0"/>
        <v>175960.11066841829</v>
      </c>
      <c r="H37" s="22">
        <f t="shared" si="3"/>
        <v>173088.05675960521</v>
      </c>
      <c r="I37" s="22">
        <f t="shared" si="4"/>
        <v>187331.66230853909</v>
      </c>
      <c r="J37" s="44">
        <f t="shared" si="11"/>
        <v>5085.0624410485971</v>
      </c>
      <c r="K37" s="45">
        <f t="shared" si="12"/>
        <v>4969.0351222853169</v>
      </c>
      <c r="L37" s="46">
        <f t="shared" si="13"/>
        <v>5793.7627518104873</v>
      </c>
      <c r="M37" s="44">
        <f t="shared" si="14"/>
        <v>6458.0293001317186</v>
      </c>
      <c r="N37" s="45">
        <f t="shared" si="15"/>
        <v>7453.5526834279754</v>
      </c>
      <c r="O37" s="46">
        <f t="shared" si="16"/>
        <v>-5793.7627518104873</v>
      </c>
      <c r="P37" s="40"/>
      <c r="Q37" s="40"/>
      <c r="R37" s="40"/>
    </row>
    <row r="38" spans="1:18">
      <c r="A38" s="9">
        <v>27</v>
      </c>
      <c r="B38" s="5">
        <v>37351</v>
      </c>
      <c r="C38" s="47">
        <v>2</v>
      </c>
      <c r="D38" s="57">
        <v>1.27</v>
      </c>
      <c r="E38" s="58">
        <v>1.5</v>
      </c>
      <c r="F38" s="59">
        <v>2</v>
      </c>
      <c r="G38" s="22">
        <f t="shared" si="0"/>
        <v>182664.19088488503</v>
      </c>
      <c r="H38" s="22">
        <f t="shared" si="3"/>
        <v>180877.01931378746</v>
      </c>
      <c r="I38" s="22">
        <f t="shared" si="4"/>
        <v>198571.56204705144</v>
      </c>
      <c r="J38" s="44">
        <f t="shared" si="11"/>
        <v>5278.8033200525488</v>
      </c>
      <c r="K38" s="45">
        <f t="shared" si="12"/>
        <v>5192.6417027881562</v>
      </c>
      <c r="L38" s="46">
        <f t="shared" si="13"/>
        <v>5619.9498692561729</v>
      </c>
      <c r="M38" s="44">
        <f t="shared" si="14"/>
        <v>6704.0802164667366</v>
      </c>
      <c r="N38" s="45">
        <f t="shared" si="15"/>
        <v>7788.9625541822343</v>
      </c>
      <c r="O38" s="46">
        <f t="shared" si="16"/>
        <v>11239.899738512346</v>
      </c>
      <c r="P38" s="40"/>
      <c r="Q38" s="40"/>
      <c r="R38" s="40"/>
    </row>
    <row r="39" spans="1:18">
      <c r="A39" s="9">
        <v>28</v>
      </c>
      <c r="B39" s="5">
        <v>37433</v>
      </c>
      <c r="C39" s="47">
        <v>2</v>
      </c>
      <c r="D39" s="57">
        <v>1.27</v>
      </c>
      <c r="E39" s="58">
        <v>1.5</v>
      </c>
      <c r="F39" s="59">
        <v>-1</v>
      </c>
      <c r="G39" s="22">
        <f t="shared" si="0"/>
        <v>189623.69655759915</v>
      </c>
      <c r="H39" s="22">
        <f t="shared" si="3"/>
        <v>189016.4851829079</v>
      </c>
      <c r="I39" s="22">
        <f t="shared" si="4"/>
        <v>192614.4151856399</v>
      </c>
      <c r="J39" s="44">
        <f t="shared" si="11"/>
        <v>5479.9257265465503</v>
      </c>
      <c r="K39" s="45">
        <f t="shared" si="12"/>
        <v>5426.3105794136236</v>
      </c>
      <c r="L39" s="46">
        <f t="shared" si="13"/>
        <v>5957.1468614115429</v>
      </c>
      <c r="M39" s="44">
        <f t="shared" si="14"/>
        <v>6959.5056727141191</v>
      </c>
      <c r="N39" s="45">
        <f t="shared" si="15"/>
        <v>8139.4658691204349</v>
      </c>
      <c r="O39" s="46">
        <f t="shared" si="16"/>
        <v>-5957.1468614115429</v>
      </c>
      <c r="P39" s="40"/>
      <c r="Q39" s="40"/>
      <c r="R39" s="40"/>
    </row>
    <row r="40" spans="1:18">
      <c r="A40" s="9">
        <v>29</v>
      </c>
      <c r="B40" s="5">
        <v>37434</v>
      </c>
      <c r="C40" s="47">
        <v>2</v>
      </c>
      <c r="D40" s="57">
        <v>1.27</v>
      </c>
      <c r="E40" s="58">
        <v>-1</v>
      </c>
      <c r="F40" s="59">
        <v>-1</v>
      </c>
      <c r="G40" s="22">
        <f t="shared" si="0"/>
        <v>196848.35939644367</v>
      </c>
      <c r="H40" s="22">
        <f t="shared" si="3"/>
        <v>183345.99062742066</v>
      </c>
      <c r="I40" s="22">
        <f t="shared" si="4"/>
        <v>186835.98273007071</v>
      </c>
      <c r="J40" s="44">
        <f t="shared" si="11"/>
        <v>5688.7108967279746</v>
      </c>
      <c r="K40" s="45">
        <f t="shared" si="12"/>
        <v>5670.4945554872365</v>
      </c>
      <c r="L40" s="46">
        <f t="shared" si="13"/>
        <v>5778.4324555691965</v>
      </c>
      <c r="M40" s="44">
        <f t="shared" si="14"/>
        <v>7224.6628388445279</v>
      </c>
      <c r="N40" s="45">
        <f t="shared" si="15"/>
        <v>-5670.4945554872365</v>
      </c>
      <c r="O40" s="46">
        <f t="shared" si="16"/>
        <v>-5778.4324555691965</v>
      </c>
      <c r="P40" s="40"/>
      <c r="Q40" s="40"/>
      <c r="R40" s="40"/>
    </row>
    <row r="41" spans="1:18">
      <c r="A41" s="9">
        <v>30</v>
      </c>
      <c r="B41" s="5">
        <v>37448</v>
      </c>
      <c r="C41" s="47">
        <v>2</v>
      </c>
      <c r="D41" s="57">
        <v>1.27</v>
      </c>
      <c r="E41" s="58">
        <v>1.5</v>
      </c>
      <c r="F41" s="59">
        <v>2</v>
      </c>
      <c r="G41" s="22">
        <f t="shared" si="0"/>
        <v>204348.28188944818</v>
      </c>
      <c r="H41" s="22">
        <f t="shared" si="3"/>
        <v>191596.56020565459</v>
      </c>
      <c r="I41" s="22">
        <f t="shared" si="4"/>
        <v>198046.14169387496</v>
      </c>
      <c r="J41" s="44">
        <f t="shared" si="11"/>
        <v>5905.4507818933098</v>
      </c>
      <c r="K41" s="45">
        <f t="shared" si="12"/>
        <v>5500.3797188226199</v>
      </c>
      <c r="L41" s="46">
        <f t="shared" si="13"/>
        <v>5605.0794819021212</v>
      </c>
      <c r="M41" s="44">
        <f t="shared" si="14"/>
        <v>7499.9224930045038</v>
      </c>
      <c r="N41" s="45">
        <f t="shared" si="15"/>
        <v>8250.5695782339299</v>
      </c>
      <c r="O41" s="46">
        <f t="shared" si="16"/>
        <v>11210.158963804242</v>
      </c>
      <c r="P41" s="40"/>
      <c r="Q41" s="40"/>
      <c r="R41" s="40"/>
    </row>
    <row r="42" spans="1:18">
      <c r="A42" s="9">
        <v>31</v>
      </c>
      <c r="B42" s="5">
        <v>37466</v>
      </c>
      <c r="C42" s="47">
        <v>1</v>
      </c>
      <c r="D42" s="57">
        <v>1.27</v>
      </c>
      <c r="E42" s="58">
        <v>1.5</v>
      </c>
      <c r="F42" s="59">
        <v>2</v>
      </c>
      <c r="G42" s="22">
        <f t="shared" si="0"/>
        <v>212133.95142943616</v>
      </c>
      <c r="H42" s="22">
        <f t="shared" si="3"/>
        <v>200218.40541490904</v>
      </c>
      <c r="I42" s="22">
        <f t="shared" si="4"/>
        <v>209928.91019550746</v>
      </c>
      <c r="J42" s="44">
        <f t="shared" si="11"/>
        <v>6130.4484566834453</v>
      </c>
      <c r="K42" s="45">
        <f t="shared" si="12"/>
        <v>5747.8968061696378</v>
      </c>
      <c r="L42" s="46">
        <f t="shared" si="13"/>
        <v>5941.3842508162488</v>
      </c>
      <c r="M42" s="44">
        <f t="shared" si="14"/>
        <v>7785.6695399879754</v>
      </c>
      <c r="N42" s="45">
        <f t="shared" si="15"/>
        <v>8621.8452092544576</v>
      </c>
      <c r="O42" s="46">
        <f t="shared" si="16"/>
        <v>11882.768501632498</v>
      </c>
      <c r="P42" s="40"/>
      <c r="Q42" s="40"/>
      <c r="R42" s="40"/>
    </row>
    <row r="43" spans="1:18">
      <c r="A43" s="9">
        <v>32</v>
      </c>
      <c r="B43" s="5">
        <v>37530</v>
      </c>
      <c r="C43" s="47">
        <v>1</v>
      </c>
      <c r="D43" s="57">
        <v>1.27</v>
      </c>
      <c r="E43" s="58">
        <v>1.5</v>
      </c>
      <c r="F43" s="59">
        <v>2</v>
      </c>
      <c r="G43" s="22">
        <f t="shared" si="0"/>
        <v>220216.25497889769</v>
      </c>
      <c r="H43" s="22">
        <f t="shared" si="3"/>
        <v>209228.23365857993</v>
      </c>
      <c r="I43" s="22">
        <f t="shared" si="4"/>
        <v>222524.6448072379</v>
      </c>
      <c r="J43" s="44">
        <f t="shared" si="11"/>
        <v>6364.0185428830846</v>
      </c>
      <c r="K43" s="45">
        <f t="shared" si="12"/>
        <v>6006.5521624472713</v>
      </c>
      <c r="L43" s="46">
        <f t="shared" si="13"/>
        <v>6297.8673058652239</v>
      </c>
      <c r="M43" s="44">
        <f t="shared" si="14"/>
        <v>8082.3035494615178</v>
      </c>
      <c r="N43" s="45">
        <f t="shared" si="15"/>
        <v>9009.8282436709069</v>
      </c>
      <c r="O43" s="46">
        <f t="shared" si="16"/>
        <v>12595.734611730448</v>
      </c>
      <c r="P43" s="40"/>
      <c r="Q43" s="40"/>
      <c r="R43" s="40"/>
    </row>
    <row r="44" spans="1:18">
      <c r="A44" s="9">
        <v>33</v>
      </c>
      <c r="B44" s="5">
        <v>37602</v>
      </c>
      <c r="C44" s="47">
        <v>2</v>
      </c>
      <c r="D44" s="57">
        <v>1.27</v>
      </c>
      <c r="E44" s="58">
        <v>1.5</v>
      </c>
      <c r="F44" s="59">
        <v>2</v>
      </c>
      <c r="G44" s="22">
        <f t="shared" ref="G44:G61" si="17">IF(D44="","",G43+M44)</f>
        <v>228606.49429359369</v>
      </c>
      <c r="H44" s="22">
        <f t="shared" si="3"/>
        <v>218643.50417321603</v>
      </c>
      <c r="I44" s="22">
        <f t="shared" si="4"/>
        <v>235876.12349567216</v>
      </c>
      <c r="J44" s="44">
        <f t="shared" si="11"/>
        <v>6606.4876493669308</v>
      </c>
      <c r="K44" s="45">
        <f t="shared" si="12"/>
        <v>6276.8470097573982</v>
      </c>
      <c r="L44" s="46">
        <f t="shared" si="13"/>
        <v>6675.7393442171369</v>
      </c>
      <c r="M44" s="44">
        <f t="shared" si="14"/>
        <v>8390.2393146960021</v>
      </c>
      <c r="N44" s="45">
        <f t="shared" si="15"/>
        <v>9415.2705146360968</v>
      </c>
      <c r="O44" s="46">
        <f t="shared" si="16"/>
        <v>13351.478688434274</v>
      </c>
      <c r="P44" s="40"/>
      <c r="Q44" s="40"/>
      <c r="R44" s="40"/>
    </row>
    <row r="45" spans="1:18">
      <c r="A45" s="9">
        <v>34</v>
      </c>
      <c r="B45" s="5">
        <v>37609</v>
      </c>
      <c r="C45" s="47">
        <v>2</v>
      </c>
      <c r="D45" s="57">
        <v>1.27</v>
      </c>
      <c r="E45" s="58">
        <v>1.5</v>
      </c>
      <c r="F45" s="59">
        <v>2</v>
      </c>
      <c r="G45" s="22">
        <f t="shared" si="17"/>
        <v>237316.40172617961</v>
      </c>
      <c r="H45" s="22">
        <f t="shared" si="3"/>
        <v>228482.46186101076</v>
      </c>
      <c r="I45" s="22">
        <f t="shared" si="4"/>
        <v>250028.69090541248</v>
      </c>
      <c r="J45" s="44">
        <f t="shared" si="11"/>
        <v>6858.1948288078102</v>
      </c>
      <c r="K45" s="45">
        <f t="shared" si="12"/>
        <v>6559.3051251964807</v>
      </c>
      <c r="L45" s="46">
        <f t="shared" si="13"/>
        <v>7076.2837048701649</v>
      </c>
      <c r="M45" s="44">
        <f t="shared" si="14"/>
        <v>8709.9074325859183</v>
      </c>
      <c r="N45" s="45">
        <f t="shared" si="15"/>
        <v>9838.957687794722</v>
      </c>
      <c r="O45" s="46">
        <f t="shared" si="16"/>
        <v>14152.56740974033</v>
      </c>
      <c r="P45" s="40"/>
      <c r="Q45" s="40"/>
      <c r="R45" s="40"/>
    </row>
    <row r="46" spans="1:18">
      <c r="A46" s="3">
        <v>35</v>
      </c>
      <c r="B46" s="5">
        <v>37781</v>
      </c>
      <c r="C46" s="47">
        <v>2</v>
      </c>
      <c r="D46" s="57">
        <v>1.27</v>
      </c>
      <c r="E46" s="58">
        <v>1.5</v>
      </c>
      <c r="F46" s="59">
        <v>2</v>
      </c>
      <c r="G46" s="22">
        <f t="shared" si="17"/>
        <v>246358.15663194706</v>
      </c>
      <c r="H46" s="22">
        <f t="shared" ref="H46:I46" si="18">IF(E46="","",H45+N46)</f>
        <v>238764.17264475624</v>
      </c>
      <c r="I46" s="22">
        <f t="shared" si="18"/>
        <v>265030.41235973721</v>
      </c>
      <c r="J46" s="44">
        <f t="shared" si="11"/>
        <v>7119.492051785388</v>
      </c>
      <c r="K46" s="45">
        <f t="shared" si="12"/>
        <v>6854.4738558303225</v>
      </c>
      <c r="L46" s="46">
        <f t="shared" si="13"/>
        <v>7500.8607271623741</v>
      </c>
      <c r="M46" s="44">
        <f t="shared" si="14"/>
        <v>9041.7549057674423</v>
      </c>
      <c r="N46" s="45">
        <f t="shared" si="15"/>
        <v>10281.710783745484</v>
      </c>
      <c r="O46" s="46">
        <f t="shared" si="16"/>
        <v>15001.721454324748</v>
      </c>
    </row>
    <row r="47" spans="1:18">
      <c r="A47" s="9">
        <v>36</v>
      </c>
      <c r="B47" s="5">
        <v>37850</v>
      </c>
      <c r="C47" s="47">
        <v>2</v>
      </c>
      <c r="D47" s="57">
        <v>1.27</v>
      </c>
      <c r="E47" s="58">
        <v>1.5</v>
      </c>
      <c r="F47" s="59">
        <v>2</v>
      </c>
      <c r="G47" s="22">
        <f t="shared" si="17"/>
        <v>255744.40239962423</v>
      </c>
      <c r="H47" s="22">
        <f t="shared" ref="H47:H61" si="19">IF(E47="","",H46+N47)</f>
        <v>249508.56041377026</v>
      </c>
      <c r="I47" s="22">
        <f t="shared" ref="I47:I61" si="20">IF(F47="","",I46+O47)</f>
        <v>280932.23710132146</v>
      </c>
      <c r="J47" s="44">
        <f>IF(G46="","",G46*0.03)</f>
        <v>7390.7446989584114</v>
      </c>
      <c r="K47" s="45">
        <f t="shared" si="12"/>
        <v>7162.9251793426865</v>
      </c>
      <c r="L47" s="46">
        <f t="shared" si="13"/>
        <v>7950.9123707921162</v>
      </c>
      <c r="M47" s="44">
        <f t="shared" si="14"/>
        <v>9386.2457676771828</v>
      </c>
      <c r="N47" s="45">
        <f t="shared" si="15"/>
        <v>10744.387769014029</v>
      </c>
      <c r="O47" s="46">
        <f t="shared" si="16"/>
        <v>15901.824741584232</v>
      </c>
    </row>
    <row r="48" spans="1:18">
      <c r="A48" s="9">
        <v>37</v>
      </c>
      <c r="B48" s="5">
        <v>37902</v>
      </c>
      <c r="C48" s="47">
        <v>2</v>
      </c>
      <c r="D48" s="57">
        <v>1.27</v>
      </c>
      <c r="E48" s="58">
        <v>1.5</v>
      </c>
      <c r="F48" s="59">
        <v>2</v>
      </c>
      <c r="G48" s="22">
        <f t="shared" si="17"/>
        <v>265488.26413104992</v>
      </c>
      <c r="H48" s="22">
        <f t="shared" si="19"/>
        <v>260736.44563238992</v>
      </c>
      <c r="I48" s="22">
        <f t="shared" si="20"/>
        <v>297788.17132740072</v>
      </c>
      <c r="J48" s="44">
        <f t="shared" si="11"/>
        <v>7672.332071988727</v>
      </c>
      <c r="K48" s="45">
        <f t="shared" si="12"/>
        <v>7485.2568124131076</v>
      </c>
      <c r="L48" s="46">
        <f t="shared" si="13"/>
        <v>8427.9671130396437</v>
      </c>
      <c r="M48" s="44">
        <f t="shared" si="14"/>
        <v>9743.8617314256826</v>
      </c>
      <c r="N48" s="45">
        <f t="shared" si="15"/>
        <v>11227.885218619662</v>
      </c>
      <c r="O48" s="46">
        <f t="shared" si="16"/>
        <v>16855.934226079287</v>
      </c>
    </row>
    <row r="49" spans="1:15">
      <c r="A49" s="9">
        <v>38</v>
      </c>
      <c r="B49" s="5">
        <v>38377</v>
      </c>
      <c r="C49" s="47">
        <v>2</v>
      </c>
      <c r="D49" s="57">
        <v>-1</v>
      </c>
      <c r="E49" s="58">
        <v>-1</v>
      </c>
      <c r="F49" s="59">
        <v>-1</v>
      </c>
      <c r="G49" s="22">
        <f t="shared" si="17"/>
        <v>257523.61620711841</v>
      </c>
      <c r="H49" s="22">
        <f t="shared" si="19"/>
        <v>252914.35226341823</v>
      </c>
      <c r="I49" s="22">
        <f t="shared" si="20"/>
        <v>288854.52618757868</v>
      </c>
      <c r="J49" s="44">
        <f t="shared" si="11"/>
        <v>7964.6479239314976</v>
      </c>
      <c r="K49" s="45">
        <f t="shared" si="12"/>
        <v>7822.0933689716976</v>
      </c>
      <c r="L49" s="46">
        <f t="shared" si="13"/>
        <v>8933.6451398220215</v>
      </c>
      <c r="M49" s="44">
        <f t="shared" si="14"/>
        <v>-7964.6479239314976</v>
      </c>
      <c r="N49" s="45">
        <f t="shared" si="15"/>
        <v>-7822.0933689716976</v>
      </c>
      <c r="O49" s="46">
        <f t="shared" si="16"/>
        <v>-8933.6451398220215</v>
      </c>
    </row>
    <row r="50" spans="1:15">
      <c r="A50" s="9">
        <v>39</v>
      </c>
      <c r="B50" s="5">
        <v>38646</v>
      </c>
      <c r="C50" s="47">
        <v>1</v>
      </c>
      <c r="D50" s="57">
        <v>-1</v>
      </c>
      <c r="E50" s="58">
        <v>-1</v>
      </c>
      <c r="F50" s="59">
        <v>-1</v>
      </c>
      <c r="G50" s="22">
        <f t="shared" si="17"/>
        <v>249797.90772090486</v>
      </c>
      <c r="H50" s="22">
        <f t="shared" si="19"/>
        <v>245326.92169551569</v>
      </c>
      <c r="I50" s="22">
        <f t="shared" si="20"/>
        <v>280188.89040195133</v>
      </c>
      <c r="J50" s="44">
        <f t="shared" si="11"/>
        <v>7725.7084862135516</v>
      </c>
      <c r="K50" s="45">
        <f t="shared" si="12"/>
        <v>7587.4305679025465</v>
      </c>
      <c r="L50" s="46">
        <f t="shared" si="13"/>
        <v>8665.6357856273607</v>
      </c>
      <c r="M50" s="44">
        <f t="shared" si="14"/>
        <v>-7725.7084862135516</v>
      </c>
      <c r="N50" s="45">
        <f t="shared" si="15"/>
        <v>-7587.4305679025465</v>
      </c>
      <c r="O50" s="46">
        <f t="shared" si="16"/>
        <v>-8665.6357856273607</v>
      </c>
    </row>
    <row r="51" spans="1:15">
      <c r="A51" s="9">
        <v>40</v>
      </c>
      <c r="B51" s="5">
        <v>38666</v>
      </c>
      <c r="C51" s="47">
        <v>1</v>
      </c>
      <c r="D51" s="57">
        <v>1.27</v>
      </c>
      <c r="E51" s="58">
        <v>1.5</v>
      </c>
      <c r="F51" s="59">
        <v>2</v>
      </c>
      <c r="G51" s="22">
        <f t="shared" si="17"/>
        <v>259315.20800507133</v>
      </c>
      <c r="H51" s="22">
        <f t="shared" si="19"/>
        <v>256366.63317181388</v>
      </c>
      <c r="I51" s="22">
        <f t="shared" si="20"/>
        <v>297000.2238260684</v>
      </c>
      <c r="J51" s="44">
        <f t="shared" si="11"/>
        <v>7493.9372316271456</v>
      </c>
      <c r="K51" s="45">
        <f t="shared" si="12"/>
        <v>7359.8076508654704</v>
      </c>
      <c r="L51" s="46">
        <f t="shared" si="13"/>
        <v>8405.6667120585389</v>
      </c>
      <c r="M51" s="44">
        <f t="shared" si="14"/>
        <v>9517.3002841664747</v>
      </c>
      <c r="N51" s="45">
        <f t="shared" si="15"/>
        <v>11039.711476298206</v>
      </c>
      <c r="O51" s="46">
        <f t="shared" si="16"/>
        <v>16811.333424117078</v>
      </c>
    </row>
    <row r="52" spans="1:15">
      <c r="A52" s="9">
        <v>41</v>
      </c>
      <c r="B52" s="5">
        <v>38688</v>
      </c>
      <c r="C52" s="47">
        <v>1</v>
      </c>
      <c r="D52" s="57">
        <v>-1</v>
      </c>
      <c r="E52" s="58">
        <v>-1</v>
      </c>
      <c r="F52" s="59">
        <v>-1</v>
      </c>
      <c r="G52" s="22">
        <f t="shared" si="17"/>
        <v>251535.7517649192</v>
      </c>
      <c r="H52" s="22">
        <f t="shared" si="19"/>
        <v>248675.63417665946</v>
      </c>
      <c r="I52" s="22">
        <f t="shared" si="20"/>
        <v>288090.21711128636</v>
      </c>
      <c r="J52" s="44">
        <f t="shared" si="11"/>
        <v>7779.4562401521398</v>
      </c>
      <c r="K52" s="45">
        <f t="shared" si="12"/>
        <v>7690.9989951544158</v>
      </c>
      <c r="L52" s="46">
        <f t="shared" si="13"/>
        <v>8910.0067147820519</v>
      </c>
      <c r="M52" s="44">
        <f t="shared" si="14"/>
        <v>-7779.4562401521398</v>
      </c>
      <c r="N52" s="45">
        <f t="shared" si="15"/>
        <v>-7690.9989951544158</v>
      </c>
      <c r="O52" s="46">
        <f t="shared" si="16"/>
        <v>-8910.0067147820519</v>
      </c>
    </row>
    <row r="53" spans="1:15">
      <c r="A53" s="9">
        <v>42</v>
      </c>
      <c r="B53" s="5">
        <v>38811</v>
      </c>
      <c r="C53" s="47">
        <v>2</v>
      </c>
      <c r="D53" s="57">
        <v>1.27</v>
      </c>
      <c r="E53" s="58">
        <v>-1</v>
      </c>
      <c r="F53" s="59">
        <v>-1</v>
      </c>
      <c r="G53" s="22">
        <f t="shared" si="17"/>
        <v>261119.26390716262</v>
      </c>
      <c r="H53" s="22">
        <f t="shared" si="19"/>
        <v>241215.36515135967</v>
      </c>
      <c r="I53" s="22">
        <f t="shared" si="20"/>
        <v>279447.51059794775</v>
      </c>
      <c r="J53" s="44">
        <f t="shared" si="11"/>
        <v>7546.0725529475758</v>
      </c>
      <c r="K53" s="45">
        <f t="shared" si="12"/>
        <v>7460.2690252997836</v>
      </c>
      <c r="L53" s="46">
        <f t="shared" si="13"/>
        <v>8642.7065133385913</v>
      </c>
      <c r="M53" s="44">
        <f t="shared" si="14"/>
        <v>9583.5121422434222</v>
      </c>
      <c r="N53" s="45">
        <f t="shared" si="15"/>
        <v>-7460.2690252997836</v>
      </c>
      <c r="O53" s="46">
        <f t="shared" si="16"/>
        <v>-8642.7065133385913</v>
      </c>
    </row>
    <row r="54" spans="1:15">
      <c r="A54" s="9">
        <v>43</v>
      </c>
      <c r="B54" s="5">
        <v>38827</v>
      </c>
      <c r="C54" s="47">
        <v>1</v>
      </c>
      <c r="D54" s="57">
        <v>1.27</v>
      </c>
      <c r="E54" s="58">
        <v>1.5</v>
      </c>
      <c r="F54" s="59">
        <v>2</v>
      </c>
      <c r="G54" s="22">
        <f t="shared" si="17"/>
        <v>271067.90786202549</v>
      </c>
      <c r="H54" s="22">
        <f t="shared" si="19"/>
        <v>252070.05658317087</v>
      </c>
      <c r="I54" s="22">
        <f t="shared" si="20"/>
        <v>296214.36123382463</v>
      </c>
      <c r="J54" s="44">
        <f t="shared" si="11"/>
        <v>7833.5779172148787</v>
      </c>
      <c r="K54" s="45">
        <f t="shared" si="12"/>
        <v>7236.4609545407902</v>
      </c>
      <c r="L54" s="46">
        <f t="shared" si="13"/>
        <v>8383.4253179384323</v>
      </c>
      <c r="M54" s="44">
        <f t="shared" si="14"/>
        <v>9948.6439548628969</v>
      </c>
      <c r="N54" s="45">
        <f t="shared" si="15"/>
        <v>10854.691431811185</v>
      </c>
      <c r="O54" s="46">
        <f t="shared" si="16"/>
        <v>16766.850635876865</v>
      </c>
    </row>
    <row r="55" spans="1:15">
      <c r="A55" s="9">
        <v>44</v>
      </c>
      <c r="B55" s="5">
        <v>38853</v>
      </c>
      <c r="C55" s="47">
        <v>1</v>
      </c>
      <c r="D55" s="57">
        <v>-1</v>
      </c>
      <c r="E55" s="58">
        <v>-1</v>
      </c>
      <c r="F55" s="59">
        <v>-1</v>
      </c>
      <c r="G55" s="22">
        <f t="shared" si="17"/>
        <v>262935.87062616472</v>
      </c>
      <c r="H55" s="22">
        <f t="shared" si="19"/>
        <v>244507.95488567575</v>
      </c>
      <c r="I55" s="22">
        <f t="shared" si="20"/>
        <v>287327.93039680988</v>
      </c>
      <c r="J55" s="44">
        <f t="shared" si="11"/>
        <v>8132.0372358607647</v>
      </c>
      <c r="K55" s="45">
        <f t="shared" si="12"/>
        <v>7562.1016974951253</v>
      </c>
      <c r="L55" s="46">
        <f t="shared" si="13"/>
        <v>8886.4308370147392</v>
      </c>
      <c r="M55" s="44">
        <f t="shared" si="14"/>
        <v>-8132.0372358607647</v>
      </c>
      <c r="N55" s="45">
        <f t="shared" si="15"/>
        <v>-7562.1016974951253</v>
      </c>
      <c r="O55" s="46">
        <f t="shared" si="16"/>
        <v>-8886.4308370147392</v>
      </c>
    </row>
    <row r="56" spans="1:15">
      <c r="A56" s="9">
        <v>45</v>
      </c>
      <c r="B56" s="5">
        <v>38947</v>
      </c>
      <c r="C56" s="47">
        <v>2</v>
      </c>
      <c r="D56" s="57">
        <v>-1</v>
      </c>
      <c r="E56" s="58">
        <v>-1</v>
      </c>
      <c r="F56" s="59">
        <v>-1</v>
      </c>
      <c r="G56" s="22">
        <f t="shared" si="17"/>
        <v>255047.79450737979</v>
      </c>
      <c r="H56" s="22">
        <f t="shared" si="19"/>
        <v>237172.71623910547</v>
      </c>
      <c r="I56" s="22">
        <f t="shared" si="20"/>
        <v>278708.09248490556</v>
      </c>
      <c r="J56" s="44">
        <f t="shared" si="11"/>
        <v>7888.0761187849412</v>
      </c>
      <c r="K56" s="45">
        <f t="shared" si="12"/>
        <v>7335.2386465702721</v>
      </c>
      <c r="L56" s="46">
        <f t="shared" si="13"/>
        <v>8619.8379119042966</v>
      </c>
      <c r="M56" s="44">
        <f t="shared" si="14"/>
        <v>-7888.0761187849412</v>
      </c>
      <c r="N56" s="45">
        <f t="shared" si="15"/>
        <v>-7335.2386465702721</v>
      </c>
      <c r="O56" s="46">
        <f t="shared" si="16"/>
        <v>-8619.8379119042966</v>
      </c>
    </row>
    <row r="57" spans="1:15">
      <c r="A57" s="9">
        <v>46</v>
      </c>
      <c r="B57" s="5">
        <v>38951</v>
      </c>
      <c r="C57" s="47">
        <v>1</v>
      </c>
      <c r="D57" s="57">
        <v>1.27</v>
      </c>
      <c r="E57" s="58">
        <v>1.5</v>
      </c>
      <c r="F57" s="59">
        <v>2</v>
      </c>
      <c r="G57" s="22">
        <f t="shared" si="17"/>
        <v>264765.11547811097</v>
      </c>
      <c r="H57" s="22">
        <f t="shared" si="19"/>
        <v>247845.48846986523</v>
      </c>
      <c r="I57" s="22">
        <f t="shared" si="20"/>
        <v>295430.57803399989</v>
      </c>
      <c r="J57" s="44">
        <f t="shared" si="11"/>
        <v>7651.4338352213936</v>
      </c>
      <c r="K57" s="45">
        <f t="shared" si="12"/>
        <v>7115.181487173164</v>
      </c>
      <c r="L57" s="46">
        <f t="shared" si="13"/>
        <v>8361.2427745471668</v>
      </c>
      <c r="M57" s="44">
        <f t="shared" si="14"/>
        <v>9717.3209707311707</v>
      </c>
      <c r="N57" s="45">
        <f t="shared" si="15"/>
        <v>10672.772230759747</v>
      </c>
      <c r="O57" s="46">
        <f t="shared" si="16"/>
        <v>16722.485549094334</v>
      </c>
    </row>
    <row r="58" spans="1:15">
      <c r="A58" s="9">
        <v>47</v>
      </c>
      <c r="B58" s="5">
        <v>38988</v>
      </c>
      <c r="C58" s="47">
        <v>1</v>
      </c>
      <c r="D58" s="57">
        <v>1.27</v>
      </c>
      <c r="E58" s="58">
        <v>1.5</v>
      </c>
      <c r="F58" s="59">
        <v>-1</v>
      </c>
      <c r="G58" s="22">
        <f t="shared" si="17"/>
        <v>274852.666377827</v>
      </c>
      <c r="H58" s="22">
        <f t="shared" si="19"/>
        <v>258998.53545100917</v>
      </c>
      <c r="I58" s="22">
        <f t="shared" si="20"/>
        <v>286567.66069297987</v>
      </c>
      <c r="J58" s="44">
        <f t="shared" si="11"/>
        <v>7942.953464343329</v>
      </c>
      <c r="K58" s="45">
        <f t="shared" si="12"/>
        <v>7435.3646540959562</v>
      </c>
      <c r="L58" s="46">
        <f t="shared" si="13"/>
        <v>8862.9173410199965</v>
      </c>
      <c r="M58" s="44">
        <f t="shared" si="14"/>
        <v>10087.550899716029</v>
      </c>
      <c r="N58" s="45">
        <f t="shared" si="15"/>
        <v>11153.046981143934</v>
      </c>
      <c r="O58" s="46">
        <f t="shared" si="16"/>
        <v>-8862.9173410199965</v>
      </c>
    </row>
    <row r="59" spans="1:15">
      <c r="A59" s="9">
        <v>48</v>
      </c>
      <c r="B59" s="5">
        <v>39015</v>
      </c>
      <c r="C59" s="47">
        <v>2</v>
      </c>
      <c r="D59" s="57">
        <v>-1</v>
      </c>
      <c r="E59" s="58">
        <v>-1</v>
      </c>
      <c r="F59" s="59">
        <v>-1</v>
      </c>
      <c r="G59" s="22">
        <f t="shared" si="17"/>
        <v>266607.08638649218</v>
      </c>
      <c r="H59" s="22">
        <f t="shared" si="19"/>
        <v>251228.57938747891</v>
      </c>
      <c r="I59" s="22">
        <f t="shared" si="20"/>
        <v>277970.63087219046</v>
      </c>
      <c r="J59" s="44">
        <f t="shared" si="11"/>
        <v>8245.5799913348092</v>
      </c>
      <c r="K59" s="45">
        <f t="shared" si="12"/>
        <v>7769.9560635302751</v>
      </c>
      <c r="L59" s="46">
        <f t="shared" si="13"/>
        <v>8597.0298207893957</v>
      </c>
      <c r="M59" s="44">
        <f t="shared" si="14"/>
        <v>-8245.5799913348092</v>
      </c>
      <c r="N59" s="45">
        <f t="shared" si="15"/>
        <v>-7769.9560635302751</v>
      </c>
      <c r="O59" s="46">
        <f t="shared" si="16"/>
        <v>-8597.0298207893957</v>
      </c>
    </row>
    <row r="60" spans="1:15">
      <c r="A60" s="9">
        <v>49</v>
      </c>
      <c r="B60" s="5">
        <v>39073</v>
      </c>
      <c r="C60" s="47">
        <v>1</v>
      </c>
      <c r="D60" s="57">
        <v>1.27</v>
      </c>
      <c r="E60" s="58">
        <v>1.5</v>
      </c>
      <c r="F60" s="59">
        <v>2</v>
      </c>
      <c r="G60" s="22">
        <f t="shared" si="17"/>
        <v>276764.81637781754</v>
      </c>
      <c r="H60" s="22">
        <f t="shared" si="19"/>
        <v>262533.86545991548</v>
      </c>
      <c r="I60" s="22">
        <f t="shared" si="20"/>
        <v>294648.86872452189</v>
      </c>
      <c r="J60" s="44">
        <f t="shared" si="11"/>
        <v>7998.2125915947654</v>
      </c>
      <c r="K60" s="45">
        <f t="shared" si="12"/>
        <v>7536.857381624367</v>
      </c>
      <c r="L60" s="46">
        <f t="shared" si="13"/>
        <v>8339.1189261657128</v>
      </c>
      <c r="M60" s="44">
        <f t="shared" si="14"/>
        <v>10157.729991325352</v>
      </c>
      <c r="N60" s="45">
        <f t="shared" si="15"/>
        <v>11305.286072436551</v>
      </c>
      <c r="O60" s="46">
        <f t="shared" si="16"/>
        <v>16678.237852331426</v>
      </c>
    </row>
    <row r="61" spans="1:15" ht="19.5" thickBot="1">
      <c r="A61" s="9">
        <v>50</v>
      </c>
      <c r="B61" s="6">
        <v>39091</v>
      </c>
      <c r="C61" s="51">
        <v>1</v>
      </c>
      <c r="D61" s="60">
        <v>1.27</v>
      </c>
      <c r="E61" s="61">
        <v>1.5</v>
      </c>
      <c r="F61" s="62">
        <v>2</v>
      </c>
      <c r="G61" s="22">
        <f t="shared" si="17"/>
        <v>287309.55588181241</v>
      </c>
      <c r="H61" s="22">
        <f t="shared" si="19"/>
        <v>274347.88940561167</v>
      </c>
      <c r="I61" s="22">
        <f t="shared" si="20"/>
        <v>312327.80084799323</v>
      </c>
      <c r="J61" s="44">
        <f t="shared" si="11"/>
        <v>8302.9444913345251</v>
      </c>
      <c r="K61" s="45">
        <f t="shared" si="12"/>
        <v>7876.0159637974639</v>
      </c>
      <c r="L61" s="46">
        <f t="shared" si="13"/>
        <v>8839.4660617356567</v>
      </c>
      <c r="M61" s="44">
        <f t="shared" si="14"/>
        <v>10544.739503994848</v>
      </c>
      <c r="N61" s="45">
        <f t="shared" si="15"/>
        <v>11814.023945696195</v>
      </c>
      <c r="O61" s="46">
        <f t="shared" si="16"/>
        <v>17678.932123471313</v>
      </c>
    </row>
    <row r="62" spans="1:15" ht="19.5" thickBot="1">
      <c r="A62" s="9"/>
      <c r="B62" s="92" t="s">
        <v>5</v>
      </c>
      <c r="C62" s="93"/>
      <c r="D62" s="7">
        <f>COUNTIF(D12:D61,1.27)</f>
        <v>38</v>
      </c>
      <c r="E62" s="7">
        <f>COUNTIF(E12:E61,1.5)</f>
        <v>34</v>
      </c>
      <c r="F62" s="8">
        <f>COUNTIF(F12:F61,2)</f>
        <v>30</v>
      </c>
      <c r="G62" s="69">
        <f>M62+G11</f>
        <v>287309.55588181235</v>
      </c>
      <c r="H62" s="70">
        <f>N62+H11</f>
        <v>274347.88940561155</v>
      </c>
      <c r="I62" s="71">
        <f>O62+I11</f>
        <v>312327.80084799323</v>
      </c>
      <c r="J62" s="66" t="s">
        <v>29</v>
      </c>
      <c r="K62" s="67">
        <f>B61-B12</f>
        <v>2155</v>
      </c>
      <c r="L62" s="68" t="s">
        <v>30</v>
      </c>
      <c r="M62" s="79">
        <f>SUM(M12:M61)</f>
        <v>187309.55588181235</v>
      </c>
      <c r="N62" s="80">
        <f>SUM(N12:N61)</f>
        <v>174347.88940561158</v>
      </c>
      <c r="O62" s="81">
        <f>SUM(O12:O61)</f>
        <v>212327.80084799326</v>
      </c>
    </row>
    <row r="63" spans="1:15" ht="19.5" thickBot="1">
      <c r="A63" s="9"/>
      <c r="B63" s="86" t="s">
        <v>6</v>
      </c>
      <c r="C63" s="87"/>
      <c r="D63" s="7">
        <f>COUNTIF(D12:D61,-1)</f>
        <v>12</v>
      </c>
      <c r="E63" s="7">
        <f>COUNTIF(E12:E61,-1)</f>
        <v>16</v>
      </c>
      <c r="F63" s="8">
        <f>COUNTIF(F12:F61,-1)</f>
        <v>20</v>
      </c>
      <c r="G63" s="84" t="s">
        <v>28</v>
      </c>
      <c r="H63" s="85"/>
      <c r="I63" s="91"/>
      <c r="J63" s="84" t="s">
        <v>31</v>
      </c>
      <c r="K63" s="85"/>
      <c r="L63" s="91"/>
      <c r="M63" s="9"/>
      <c r="N63" s="3"/>
      <c r="O63" s="4"/>
    </row>
    <row r="64" spans="1:15" ht="19.5" thickBot="1">
      <c r="A64" s="9"/>
      <c r="B64" s="86" t="s">
        <v>33</v>
      </c>
      <c r="C64" s="87"/>
      <c r="D64" s="7">
        <f>COUNTIF(D12:D61,0)</f>
        <v>0</v>
      </c>
      <c r="E64" s="7">
        <f>COUNTIF(E12:E61,0)</f>
        <v>0</v>
      </c>
      <c r="F64" s="7">
        <f>COUNTIF(F12:F61,0)</f>
        <v>0</v>
      </c>
      <c r="G64" s="75">
        <f>G62/G11</f>
        <v>2.8730955588181235</v>
      </c>
      <c r="H64" s="76">
        <f t="shared" ref="H64" si="21">H62/H11</f>
        <v>2.7434788940561154</v>
      </c>
      <c r="I64" s="77">
        <f>I62/I11</f>
        <v>3.1232780084799323</v>
      </c>
      <c r="J64" s="64">
        <f>(G64-100%)*30/K62</f>
        <v>2.607557622484627E-2</v>
      </c>
      <c r="K64" s="64">
        <f>(H64-100%)*30/K62</f>
        <v>2.4271167898693023E-2</v>
      </c>
      <c r="L64" s="65">
        <f>(I64-100%)*30/K62</f>
        <v>2.9558394549604627E-2</v>
      </c>
      <c r="M64" s="10"/>
      <c r="N64" s="2"/>
      <c r="O64" s="11"/>
    </row>
    <row r="65" spans="1:6" ht="19.5" thickBot="1">
      <c r="A65" s="3"/>
      <c r="B65" s="84" t="s">
        <v>4</v>
      </c>
      <c r="C65" s="85"/>
      <c r="D65" s="78">
        <f>D62/(D62+D63+D64)</f>
        <v>0.76</v>
      </c>
      <c r="E65" s="73">
        <f>E62/(E62+E63+E64)</f>
        <v>0.68</v>
      </c>
      <c r="F65" s="74">
        <f>F62/(F62+F63+F64)</f>
        <v>0.6</v>
      </c>
    </row>
    <row r="67" spans="1:6">
      <c r="D67" s="72"/>
      <c r="E67" s="72"/>
      <c r="F67" s="72"/>
    </row>
  </sheetData>
  <mergeCells count="11">
    <mergeCell ref="B65:C65"/>
    <mergeCell ref="B64:C64"/>
    <mergeCell ref="J11:L11"/>
    <mergeCell ref="J9:L9"/>
    <mergeCell ref="M9:O9"/>
    <mergeCell ref="G9:I9"/>
    <mergeCell ref="M11:O11"/>
    <mergeCell ref="B62:C62"/>
    <mergeCell ref="B63:C63"/>
    <mergeCell ref="G63:I63"/>
    <mergeCell ref="J63:L63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469"/>
  <sheetViews>
    <sheetView workbookViewId="0">
      <selection activeCell="B1471" sqref="B1471"/>
    </sheetView>
  </sheetViews>
  <sheetFormatPr defaultRowHeight="18.75"/>
  <cols>
    <col min="1" max="1" width="6.625" style="53" customWidth="1"/>
  </cols>
  <sheetData>
    <row r="1" spans="1:1">
      <c r="A1" s="53">
        <v>1</v>
      </c>
    </row>
    <row r="30" spans="1:1">
      <c r="A30" s="53">
        <v>2</v>
      </c>
    </row>
    <row r="60" spans="1:1">
      <c r="A60" s="53">
        <v>3</v>
      </c>
    </row>
    <row r="90" spans="1:1">
      <c r="A90" s="53">
        <v>4</v>
      </c>
    </row>
    <row r="120" spans="1:1">
      <c r="A120" s="53">
        <v>5</v>
      </c>
    </row>
    <row r="150" spans="1:1">
      <c r="A150" s="53">
        <v>6</v>
      </c>
    </row>
    <row r="180" spans="1:1">
      <c r="A180" s="53">
        <v>7</v>
      </c>
    </row>
    <row r="210" spans="1:1">
      <c r="A210" s="53">
        <v>8</v>
      </c>
    </row>
    <row r="240" spans="1:1">
      <c r="A240" s="53">
        <v>9</v>
      </c>
    </row>
    <row r="270" spans="1:1">
      <c r="A270" s="53">
        <v>10</v>
      </c>
    </row>
    <row r="300" spans="1:1">
      <c r="A300" s="53">
        <v>11</v>
      </c>
    </row>
    <row r="330" spans="1:1">
      <c r="A330" s="53">
        <v>12</v>
      </c>
    </row>
    <row r="360" spans="1:1">
      <c r="A360" s="53">
        <v>13</v>
      </c>
    </row>
    <row r="390" spans="1:1">
      <c r="A390" s="53">
        <v>14</v>
      </c>
    </row>
    <row r="420" spans="1:1">
      <c r="A420" s="53">
        <v>15</v>
      </c>
    </row>
    <row r="450" spans="1:1">
      <c r="A450" s="53">
        <v>16</v>
      </c>
    </row>
    <row r="480" spans="1:1">
      <c r="A480" s="53">
        <v>17</v>
      </c>
    </row>
    <row r="510" spans="1:1">
      <c r="A510" s="53">
        <v>18</v>
      </c>
    </row>
    <row r="540" spans="1:1">
      <c r="A540" s="53">
        <v>19</v>
      </c>
    </row>
    <row r="570" spans="1:1">
      <c r="A570" s="53">
        <v>20</v>
      </c>
    </row>
    <row r="600" spans="1:1">
      <c r="A600" s="53">
        <v>21</v>
      </c>
    </row>
    <row r="629" spans="1:1">
      <c r="A629" s="53">
        <v>22</v>
      </c>
    </row>
    <row r="659" spans="1:1">
      <c r="A659" s="53">
        <v>23</v>
      </c>
    </row>
    <row r="689" spans="1:1">
      <c r="A689" s="53">
        <v>24</v>
      </c>
    </row>
    <row r="719" spans="1:1">
      <c r="A719" s="53">
        <v>25</v>
      </c>
    </row>
    <row r="749" spans="1:1">
      <c r="A749" s="53">
        <v>26</v>
      </c>
    </row>
    <row r="779" spans="1:1">
      <c r="A779" s="53">
        <v>27</v>
      </c>
    </row>
    <row r="809" spans="1:1">
      <c r="A809" s="53">
        <v>28</v>
      </c>
    </row>
    <row r="839" spans="1:1">
      <c r="A839" s="53">
        <v>29</v>
      </c>
    </row>
    <row r="869" spans="1:1">
      <c r="A869" s="53">
        <v>30</v>
      </c>
    </row>
    <row r="899" spans="1:1">
      <c r="A899" s="53">
        <v>31</v>
      </c>
    </row>
    <row r="929" spans="1:1">
      <c r="A929" s="53">
        <v>32</v>
      </c>
    </row>
    <row r="959" spans="1:1">
      <c r="A959" s="53">
        <v>33</v>
      </c>
    </row>
    <row r="989" spans="1:1">
      <c r="A989" s="53">
        <v>34</v>
      </c>
    </row>
    <row r="1019" spans="1:1">
      <c r="A1019" s="53">
        <v>35</v>
      </c>
    </row>
    <row r="1049" spans="1:1">
      <c r="A1049" s="53">
        <v>36</v>
      </c>
    </row>
    <row r="1079" spans="1:1">
      <c r="A1079" s="53">
        <v>37</v>
      </c>
    </row>
    <row r="1109" spans="1:1">
      <c r="A1109" s="53">
        <v>38</v>
      </c>
    </row>
    <row r="1139" spans="1:1">
      <c r="A1139" s="53">
        <v>39</v>
      </c>
    </row>
    <row r="1169" spans="1:1">
      <c r="A1169" s="53">
        <v>40</v>
      </c>
    </row>
    <row r="1199" spans="1:1">
      <c r="A1199" s="53">
        <v>41</v>
      </c>
    </row>
    <row r="1229" spans="1:1">
      <c r="A1229" s="53">
        <v>42</v>
      </c>
    </row>
    <row r="1259" spans="1:1">
      <c r="A1259" s="53">
        <v>43</v>
      </c>
    </row>
    <row r="1289" spans="1:1">
      <c r="A1289" s="53">
        <v>44</v>
      </c>
    </row>
    <row r="1319" spans="1:1">
      <c r="A1319" s="53">
        <v>45</v>
      </c>
    </row>
    <row r="1349" spans="1:1">
      <c r="A1349" s="53">
        <v>46</v>
      </c>
    </row>
    <row r="1379" spans="1:1">
      <c r="A1379" s="53">
        <v>47</v>
      </c>
    </row>
    <row r="1409" spans="1:1">
      <c r="A1409" s="53">
        <v>48</v>
      </c>
    </row>
    <row r="1439" spans="1:1">
      <c r="A1439" s="53">
        <v>49</v>
      </c>
    </row>
    <row r="1469" spans="1:1">
      <c r="A1469" s="53">
        <v>50</v>
      </c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9"/>
  <sheetViews>
    <sheetView zoomScale="145" zoomScaleSheetLayoutView="100" workbookViewId="0">
      <selection activeCell="A10" sqref="A10"/>
    </sheetView>
  </sheetViews>
  <sheetFormatPr defaultColWidth="8.125" defaultRowHeight="13.5"/>
  <cols>
    <col min="1" max="16384" width="8.125" style="52"/>
  </cols>
  <sheetData>
    <row r="1" spans="1:10">
      <c r="A1" s="52" t="s">
        <v>24</v>
      </c>
    </row>
    <row r="2" spans="1:10">
      <c r="A2" s="94" t="s">
        <v>39</v>
      </c>
      <c r="B2" s="95"/>
      <c r="C2" s="95"/>
      <c r="D2" s="95"/>
      <c r="E2" s="95"/>
      <c r="F2" s="95"/>
      <c r="G2" s="95"/>
      <c r="H2" s="95"/>
      <c r="I2" s="95"/>
      <c r="J2" s="95"/>
    </row>
    <row r="3" spans="1:10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>
      <c r="A11" s="52" t="s">
        <v>25</v>
      </c>
    </row>
    <row r="12" spans="1:10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>
      <c r="A21" s="52" t="s">
        <v>26</v>
      </c>
    </row>
    <row r="22" spans="1:10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>
      <selection activeCell="B4" sqref="B4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30" t="s">
        <v>13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14</v>
      </c>
      <c r="B3" s="35" t="s">
        <v>15</v>
      </c>
      <c r="C3" s="35" t="s">
        <v>16</v>
      </c>
      <c r="D3" s="36" t="s">
        <v>17</v>
      </c>
      <c r="E3" s="35" t="s">
        <v>18</v>
      </c>
      <c r="F3" s="36" t="s">
        <v>17</v>
      </c>
      <c r="G3" s="35" t="s">
        <v>19</v>
      </c>
      <c r="H3" s="36" t="s">
        <v>17</v>
      </c>
    </row>
    <row r="4" spans="1:8">
      <c r="A4" s="37" t="s">
        <v>20</v>
      </c>
      <c r="B4" s="37"/>
      <c r="C4" s="37"/>
      <c r="D4" s="38"/>
      <c r="E4" s="37"/>
      <c r="F4" s="38"/>
      <c r="G4" s="37"/>
      <c r="H4" s="38"/>
    </row>
    <row r="5" spans="1:8">
      <c r="A5" s="37" t="s">
        <v>20</v>
      </c>
      <c r="B5" s="37"/>
      <c r="C5" s="37"/>
      <c r="D5" s="38"/>
      <c r="E5" s="37"/>
      <c r="F5" s="39"/>
      <c r="G5" s="37"/>
      <c r="H5" s="39"/>
    </row>
    <row r="6" spans="1:8">
      <c r="A6" s="37" t="s">
        <v>20</v>
      </c>
      <c r="B6" s="37"/>
      <c r="C6" s="37"/>
      <c r="D6" s="39"/>
      <c r="E6" s="37"/>
      <c r="F6" s="39"/>
      <c r="G6" s="37"/>
      <c r="H6" s="39"/>
    </row>
    <row r="7" spans="1:8">
      <c r="A7" s="37" t="s">
        <v>20</v>
      </c>
      <c r="B7" s="37"/>
      <c r="C7" s="37"/>
      <c r="D7" s="39"/>
      <c r="E7" s="37"/>
      <c r="F7" s="39"/>
      <c r="G7" s="37"/>
      <c r="H7" s="39"/>
    </row>
    <row r="8" spans="1:8">
      <c r="A8" s="37" t="s">
        <v>20</v>
      </c>
      <c r="B8" s="37"/>
      <c r="C8" s="37"/>
      <c r="D8" s="39"/>
      <c r="E8" s="37"/>
      <c r="F8" s="39"/>
      <c r="G8" s="37"/>
      <c r="H8" s="39"/>
    </row>
    <row r="9" spans="1:8">
      <c r="A9" s="37" t="s">
        <v>20</v>
      </c>
      <c r="B9" s="37"/>
      <c r="C9" s="37"/>
      <c r="D9" s="39"/>
      <c r="E9" s="37"/>
      <c r="F9" s="39"/>
      <c r="G9" s="37"/>
      <c r="H9" s="39"/>
    </row>
    <row r="10" spans="1:8">
      <c r="A10" s="37" t="s">
        <v>20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20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1469"/>
  <sheetViews>
    <sheetView workbookViewId="0">
      <selection sqref="A1:A1048576"/>
    </sheetView>
  </sheetViews>
  <sheetFormatPr defaultRowHeight="18.75"/>
  <cols>
    <col min="1" max="1" width="6.625" style="53" customWidth="1"/>
  </cols>
  <sheetData>
    <row r="1" spans="1:1">
      <c r="A1" s="53">
        <v>1</v>
      </c>
    </row>
    <row r="30" spans="1:1">
      <c r="A30" s="53">
        <v>2</v>
      </c>
    </row>
    <row r="60" spans="1:1">
      <c r="A60" s="53">
        <v>3</v>
      </c>
    </row>
    <row r="90" spans="1:1">
      <c r="A90" s="53">
        <v>4</v>
      </c>
    </row>
    <row r="120" spans="1:1">
      <c r="A120" s="53">
        <v>5</v>
      </c>
    </row>
    <row r="150" spans="1:1">
      <c r="A150" s="53">
        <v>6</v>
      </c>
    </row>
    <row r="180" spans="1:1">
      <c r="A180" s="53">
        <v>7</v>
      </c>
    </row>
    <row r="210" spans="1:1">
      <c r="A210" s="53">
        <v>8</v>
      </c>
    </row>
    <row r="240" spans="1:1">
      <c r="A240" s="53">
        <v>9</v>
      </c>
    </row>
    <row r="270" spans="1:1">
      <c r="A270" s="53">
        <v>10</v>
      </c>
    </row>
    <row r="300" spans="1:1">
      <c r="A300" s="53">
        <v>11</v>
      </c>
    </row>
    <row r="330" spans="1:1">
      <c r="A330" s="53">
        <v>12</v>
      </c>
    </row>
    <row r="360" spans="1:1">
      <c r="A360" s="53">
        <v>13</v>
      </c>
    </row>
    <row r="390" spans="1:1">
      <c r="A390" s="53">
        <v>14</v>
      </c>
    </row>
    <row r="420" spans="1:1">
      <c r="A420" s="53">
        <v>15</v>
      </c>
    </row>
    <row r="450" spans="1:1">
      <c r="A450" s="53">
        <v>16</v>
      </c>
    </row>
    <row r="480" spans="1:1">
      <c r="A480" s="53">
        <v>17</v>
      </c>
    </row>
    <row r="510" spans="1:1">
      <c r="A510" s="53">
        <v>18</v>
      </c>
    </row>
    <row r="540" spans="1:1">
      <c r="A540" s="53">
        <v>19</v>
      </c>
    </row>
    <row r="570" spans="1:1">
      <c r="A570" s="53">
        <v>20</v>
      </c>
    </row>
    <row r="600" spans="1:1">
      <c r="A600" s="53">
        <v>21</v>
      </c>
    </row>
    <row r="629" spans="1:1">
      <c r="A629" s="53">
        <v>22</v>
      </c>
    </row>
    <row r="659" spans="1:1">
      <c r="A659" s="53">
        <v>23</v>
      </c>
    </row>
    <row r="689" spans="1:1">
      <c r="A689" s="53">
        <v>24</v>
      </c>
    </row>
    <row r="719" spans="1:1">
      <c r="A719" s="53">
        <v>25</v>
      </c>
    </row>
    <row r="749" spans="1:1">
      <c r="A749" s="53">
        <v>26</v>
      </c>
    </row>
    <row r="779" spans="1:1">
      <c r="A779" s="53">
        <v>27</v>
      </c>
    </row>
    <row r="809" spans="1:1">
      <c r="A809" s="53">
        <v>28</v>
      </c>
    </row>
    <row r="839" spans="1:1">
      <c r="A839" s="53">
        <v>29</v>
      </c>
    </row>
    <row r="869" spans="1:1">
      <c r="A869" s="53">
        <v>30</v>
      </c>
    </row>
    <row r="899" spans="1:1">
      <c r="A899" s="53">
        <v>31</v>
      </c>
    </row>
    <row r="929" spans="1:1">
      <c r="A929" s="53">
        <v>32</v>
      </c>
    </row>
    <row r="959" spans="1:1">
      <c r="A959" s="53">
        <v>33</v>
      </c>
    </row>
    <row r="989" spans="1:1">
      <c r="A989" s="53">
        <v>34</v>
      </c>
    </row>
    <row r="1019" spans="1:1">
      <c r="A1019" s="53">
        <v>35</v>
      </c>
    </row>
    <row r="1049" spans="1:1">
      <c r="A1049" s="53">
        <v>36</v>
      </c>
    </row>
    <row r="1079" spans="1:1">
      <c r="A1079" s="53">
        <v>37</v>
      </c>
    </row>
    <row r="1109" spans="1:1">
      <c r="A1109" s="53">
        <v>38</v>
      </c>
    </row>
    <row r="1139" spans="1:1">
      <c r="A1139" s="53">
        <v>39</v>
      </c>
    </row>
    <row r="1169" spans="1:1">
      <c r="A1169" s="53">
        <v>40</v>
      </c>
    </row>
    <row r="1199" spans="1:1">
      <c r="A1199" s="53">
        <v>41</v>
      </c>
    </row>
    <row r="1229" spans="1:1">
      <c r="A1229" s="53">
        <v>42</v>
      </c>
    </row>
    <row r="1259" spans="1:1">
      <c r="A1259" s="53">
        <v>43</v>
      </c>
    </row>
    <row r="1289" spans="1:1">
      <c r="A1289" s="53">
        <v>44</v>
      </c>
    </row>
    <row r="1319" spans="1:1">
      <c r="A1319" s="53">
        <v>45</v>
      </c>
    </row>
    <row r="1349" spans="1:1">
      <c r="A1349" s="53">
        <v>46</v>
      </c>
    </row>
    <row r="1379" spans="1:1">
      <c r="A1379" s="53">
        <v>47</v>
      </c>
    </row>
    <row r="1409" spans="1:1">
      <c r="A1409" s="53">
        <v>48</v>
      </c>
    </row>
    <row r="1439" spans="1:1">
      <c r="A1439" s="53">
        <v>49</v>
      </c>
    </row>
    <row r="1469" spans="1:1">
      <c r="A1469" s="53">
        <v>50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検証シート</vt:lpstr>
      <vt:lpstr>画像</vt:lpstr>
      <vt:lpstr>気づき</vt:lpstr>
      <vt:lpstr>検証終了通貨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FJ-USER</cp:lastModifiedBy>
  <dcterms:created xsi:type="dcterms:W3CDTF">2020-09-18T03:10:57Z</dcterms:created>
  <dcterms:modified xsi:type="dcterms:W3CDTF">2021-08-09T00:26:08Z</dcterms:modified>
</cp:coreProperties>
</file>