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030"/>
  <workbookPr/>
  <mc:AlternateContent xmlns:mc="http://schemas.openxmlformats.org/markup-compatibility/2006">
    <mc:Choice Requires="x15">
      <x15ac:absPath xmlns:x15ac="http://schemas.microsoft.com/office/spreadsheetml/2010/11/ac" url="C:\Users\Dai\Desktop\チャートマスター\3.検証の進め方\トレード管理シート\"/>
    </mc:Choice>
  </mc:AlternateContent>
  <bookViews>
    <workbookView xWindow="-120" yWindow="-120" windowWidth="29040" windowHeight="15840"/>
  </bookViews>
  <sheets>
    <sheet name="検証シート" sheetId="1" r:id="rId1"/>
    <sheet name="画像" sheetId="6" r:id="rId2"/>
    <sheet name="気づき" sheetId="5" r:id="rId3"/>
    <sheet name="検証終了通貨" sheetId="2" r:id="rId4"/>
    <sheet name="PB1対3計算シート" sheetId="7" r:id="rId5"/>
    <sheet name="ポジションサイジング用シート" sheetId="9" r:id="rId6"/>
    <sheet name="Sheet2" sheetId="8"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9" i="1" l="1"/>
  <c r="G24" i="1"/>
  <c r="G23" i="1"/>
  <c r="G8" i="1" l="1"/>
  <c r="H8" i="1"/>
  <c r="I8" i="1"/>
  <c r="J12" i="7" l="1"/>
  <c r="J11" i="7"/>
  <c r="J6" i="7" l="1"/>
  <c r="J7" i="7"/>
  <c r="J5" i="7"/>
  <c r="E12" i="7"/>
  <c r="E11" i="7"/>
  <c r="E6" i="7"/>
  <c r="E5" i="7"/>
  <c r="H46" i="9"/>
  <c r="H40" i="9"/>
  <c r="E54" i="9" s="1"/>
  <c r="E40" i="9"/>
  <c r="H21" i="9"/>
  <c r="H15" i="9"/>
  <c r="E15" i="9"/>
  <c r="J13" i="7" l="1"/>
  <c r="E13" i="7"/>
  <c r="E7" i="7"/>
  <c r="F59" i="1" l="1"/>
  <c r="D59" i="1"/>
  <c r="D61" i="1" l="1"/>
  <c r="E61" i="1"/>
  <c r="F61" i="1"/>
  <c r="E59" i="1"/>
  <c r="F60" i="1" l="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J24" i="1" l="1"/>
  <c r="M24" i="1" s="1"/>
  <c r="K24" i="1"/>
  <c r="N24" i="1" s="1"/>
  <c r="H24" i="1" s="1"/>
  <c r="L25" i="1"/>
  <c r="O25" i="1" s="1"/>
  <c r="I25" i="1" s="1"/>
  <c r="L26" i="1" l="1"/>
  <c r="O26" i="1" s="1"/>
  <c r="I26" i="1" s="1"/>
  <c r="K25" i="1"/>
  <c r="N25" i="1" s="1"/>
  <c r="H25" i="1" s="1"/>
  <c r="J25" i="1"/>
  <c r="M25" i="1" s="1"/>
  <c r="G25" i="1" s="1"/>
  <c r="J26" i="1" l="1"/>
  <c r="M26" i="1" s="1"/>
  <c r="G26" i="1" s="1"/>
  <c r="J27" i="1" s="1"/>
  <c r="K26" i="1"/>
  <c r="N26" i="1" s="1"/>
  <c r="H26" i="1" s="1"/>
  <c r="L27" i="1"/>
  <c r="O27" i="1" s="1"/>
  <c r="I27" i="1" s="1"/>
  <c r="L28" i="1" l="1"/>
  <c r="O28" i="1" s="1"/>
  <c r="I28" i="1" s="1"/>
  <c r="K27" i="1"/>
  <c r="N27" i="1" s="1"/>
  <c r="H27" i="1" s="1"/>
  <c r="M27" i="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comments1.xml><?xml version="1.0" encoding="utf-8"?>
<comments xmlns="http://schemas.openxmlformats.org/spreadsheetml/2006/main">
  <authors>
    <author>owner</author>
  </authors>
  <commentList>
    <comment ref="B8" authorId="0" shapeId="0">
      <text>
        <r>
          <rPr>
            <sz val="9"/>
            <rFont val="ＭＳ Ｐゴシック"/>
            <family val="3"/>
            <charset val="134"/>
          </rPr>
          <t xml:space="preserve">対応レートを右の表から選択。
クロス円=JPY
他通貨ペアは英文字6文字で入力する。
</t>
        </r>
      </text>
    </comment>
    <comment ref="E8" authorId="0" shapeId="0">
      <text>
        <r>
          <rPr>
            <sz val="9"/>
            <rFont val="ＭＳ Ｐゴシック"/>
            <family val="3"/>
            <charset val="134"/>
          </rPr>
          <t xml:space="preserve">現在のドル円のレートを「. 」を抜かした５桁で入力
</t>
        </r>
      </text>
    </comment>
    <comment ref="G8" authorId="0" shapeId="0">
      <text>
        <r>
          <rPr>
            <sz val="9"/>
            <rFont val="ＭＳ Ｐゴシック"/>
            <family val="3"/>
            <charset val="134"/>
          </rPr>
          <t>現在のカナダ円のレートを「. 」を抜かした５桁で入力</t>
        </r>
      </text>
    </comment>
    <comment ref="I8" authorId="0" shapeId="0">
      <text>
        <r>
          <rPr>
            <sz val="9"/>
            <rFont val="ＭＳ Ｐゴシック"/>
            <family val="3"/>
            <charset val="134"/>
          </rPr>
          <t>現在のフラン円のレートを「. 」を抜かした５桁で入力</t>
        </r>
      </text>
    </comment>
    <comment ref="B21" authorId="0" shapeId="0">
      <text>
        <r>
          <rPr>
            <sz val="9"/>
            <rFont val="ＭＳ Ｐゴシック"/>
            <family val="3"/>
            <charset val="134"/>
          </rPr>
          <t xml:space="preserve">「.」を抜かした５桁で入力
</t>
        </r>
      </text>
    </comment>
    <comment ref="E21" authorId="0" shapeId="0">
      <text>
        <r>
          <rPr>
            <sz val="9"/>
            <rFont val="ＭＳ Ｐゴシック"/>
            <family val="3"/>
            <charset val="134"/>
          </rPr>
          <t>「.」を抜かした５桁で入力</t>
        </r>
      </text>
    </comment>
    <comment ref="B33" authorId="0" shapeId="0">
      <text>
        <r>
          <rPr>
            <sz val="9"/>
            <rFont val="ＭＳ Ｐゴシック"/>
            <family val="3"/>
            <charset val="134"/>
          </rPr>
          <t xml:space="preserve">対応レートを右の表から選択。
クロス円=JPY
他通貨ペアは英文字6文字で入力する。
</t>
        </r>
      </text>
    </comment>
    <comment ref="E33" authorId="0" shapeId="0">
      <text>
        <r>
          <rPr>
            <sz val="9"/>
            <rFont val="ＭＳ Ｐゴシック"/>
            <family val="3"/>
            <charset val="134"/>
          </rPr>
          <t xml:space="preserve">現在のドル円のレートを「. 」を抜かした５桁で入力
</t>
        </r>
      </text>
    </comment>
    <comment ref="G33" authorId="0" shapeId="0">
      <text>
        <r>
          <rPr>
            <sz val="9"/>
            <rFont val="ＭＳ Ｐゴシック"/>
            <family val="3"/>
            <charset val="134"/>
          </rPr>
          <t>現在のカナダ円のレートを「. 」を抜かした５桁で入力</t>
        </r>
      </text>
    </comment>
    <comment ref="I33" authorId="0" shapeId="0">
      <text>
        <r>
          <rPr>
            <sz val="9"/>
            <rFont val="ＭＳ Ｐゴシック"/>
            <family val="3"/>
            <charset val="134"/>
          </rPr>
          <t>現在のフラン円のレートを「. 」を抜かした５桁で入力</t>
        </r>
      </text>
    </comment>
    <comment ref="B46" authorId="0" shapeId="0">
      <text>
        <r>
          <rPr>
            <sz val="9"/>
            <rFont val="ＭＳ Ｐゴシック"/>
            <family val="3"/>
            <charset val="134"/>
          </rPr>
          <t xml:space="preserve">「.」を抜かした５桁で入力
</t>
        </r>
      </text>
    </comment>
    <comment ref="E46" authorId="0" shapeId="0">
      <text>
        <r>
          <rPr>
            <sz val="9"/>
            <rFont val="ＭＳ Ｐゴシック"/>
            <family val="3"/>
            <charset val="134"/>
          </rPr>
          <t>「.」を抜かした５桁で入力</t>
        </r>
      </text>
    </comment>
  </commentList>
</comments>
</file>

<file path=xl/sharedStrings.xml><?xml version="1.0" encoding="utf-8"?>
<sst xmlns="http://schemas.openxmlformats.org/spreadsheetml/2006/main" count="122" uniqueCount="72">
  <si>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</si>
  <si>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</si>
  <si>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</si>
  <si>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</si>
  <si>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</si>
  <si>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</si>
  <si>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</si>
  <si>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</si>
  <si>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</si>
  <si>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EURUSD</t>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</si>
  <si>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</si>
  <si>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</si>
  <si>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</si>
  <si>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</si>
  <si>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</si>
  <si>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</si>
  <si>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</si>
  <si>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</si>
  <si>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</si>
  <si>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</si>
  <si>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</si>
  <si>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</si>
  <si>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</si>
  <si>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</si>
  <si>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</si>
  <si>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</si>
  <si>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</si>
  <si>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</si>
  <si>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</si>
  <si>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</si>
  <si>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</si>
  <si>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</si>
  <si>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</si>
  <si>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</si>
  <si>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</si>
  <si>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</si>
  <si>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</si>
  <si>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</si>
  <si>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ポジションサイジング</t>
  </si>
  <si>
    <t>クロス円</t>
  </si>
  <si>
    <t>JPY</t>
  </si>
  <si>
    <t>対応レートは？</t>
  </si>
  <si>
    <t>ドル円のレート</t>
  </si>
  <si>
    <t>カナダ円のレート</t>
  </si>
  <si>
    <t>フラン円のレート</t>
  </si>
  <si>
    <t>GBPUSD</t>
  </si>
  <si>
    <t>EURUSD</t>
    <phoneticPr fontId="5"/>
  </si>
  <si>
    <t>NZDUSD</t>
  </si>
  <si>
    <t>USDCAD</t>
  </si>
  <si>
    <t>総資金は？</t>
  </si>
  <si>
    <t>使用証拠金比率は？</t>
  </si>
  <si>
    <t>限界損失量は？</t>
  </si>
  <si>
    <t>AUDUSD</t>
  </si>
  <si>
    <t>EURUSD</t>
  </si>
  <si>
    <t>EURCAD</t>
  </si>
  <si>
    <t>エントリーの位置は？</t>
  </si>
  <si>
    <t>ストップの位置は？</t>
  </si>
  <si>
    <t>取引量</t>
  </si>
  <si>
    <t>GBPCHF</t>
  </si>
  <si>
    <t>EURCHF</t>
  </si>
  <si>
    <t>USDCHF</t>
  </si>
  <si>
    <t>High</t>
    <phoneticPr fontId="1"/>
  </si>
  <si>
    <t>Open</t>
    <phoneticPr fontId="1"/>
  </si>
  <si>
    <t>Low</t>
    <phoneticPr fontId="1"/>
  </si>
  <si>
    <t>Close</t>
    <phoneticPr fontId="1"/>
  </si>
  <si>
    <t>売りサイン（陽線の場合）</t>
    <rPh sb="0" eb="1">
      <t>ウ</t>
    </rPh>
    <rPh sb="6" eb="7">
      <t>ヨウ</t>
    </rPh>
    <rPh sb="7" eb="8">
      <t>セン</t>
    </rPh>
    <rPh sb="9" eb="11">
      <t>バアイ</t>
    </rPh>
    <phoneticPr fontId="1"/>
  </si>
  <si>
    <t>売りサイン（陰線の場合）</t>
    <rPh sb="0" eb="1">
      <t>ウ</t>
    </rPh>
    <rPh sb="6" eb="8">
      <t>インセン</t>
    </rPh>
    <rPh sb="9" eb="11">
      <t>バアイ</t>
    </rPh>
    <phoneticPr fontId="1"/>
  </si>
  <si>
    <t>Open</t>
    <phoneticPr fontId="1"/>
  </si>
  <si>
    <t>買いサイン（陽線の場合）</t>
    <rPh sb="0" eb="1">
      <t>カ</t>
    </rPh>
    <rPh sb="6" eb="7">
      <t>ヨウ</t>
    </rPh>
    <rPh sb="7" eb="8">
      <t>セン</t>
    </rPh>
    <rPh sb="9" eb="11">
      <t>バアイ</t>
    </rPh>
    <phoneticPr fontId="1"/>
  </si>
  <si>
    <t>買いサイン（陰線の場合）</t>
    <rPh sb="0" eb="1">
      <t>カ</t>
    </rPh>
    <rPh sb="6" eb="8">
      <t>インセン</t>
    </rPh>
    <rPh sb="9" eb="11">
      <t>バアイ</t>
    </rPh>
    <phoneticPr fontId="1"/>
  </si>
  <si>
    <t>実体が大きいかつヒゲが長いとフィボナッチの1.27、1.5までも値幅が遠く、到達する前に反転して損切りになるリスクを孕んでいるのかと感じた。</t>
    <rPh sb="0" eb="2">
      <t>ジッタイ</t>
    </rPh>
    <rPh sb="3" eb="4">
      <t>オオ</t>
    </rPh>
    <rPh sb="11" eb="12">
      <t>ナガ</t>
    </rPh>
    <rPh sb="32" eb="34">
      <t>ネハバ</t>
    </rPh>
    <rPh sb="35" eb="36">
      <t>トオ</t>
    </rPh>
    <rPh sb="38" eb="40">
      <t>トウタツ</t>
    </rPh>
    <rPh sb="42" eb="43">
      <t>マエ</t>
    </rPh>
    <rPh sb="44" eb="46">
      <t>ハンテン</t>
    </rPh>
    <rPh sb="48" eb="50">
      <t>ソンギ</t>
    </rPh>
    <rPh sb="58" eb="59">
      <t>ハラ</t>
    </rPh>
    <rPh sb="66" eb="67">
      <t>カン</t>
    </rPh>
    <phoneticPr fontId="1"/>
  </si>
  <si>
    <t>20回の検証でPBの発見、エントリーポイントとしての20MAと10MAの状態とPBとMAの位置関係を意識して間違えずに実行できるようになってきた。</t>
    <rPh sb="2" eb="3">
      <t>カイ</t>
    </rPh>
    <rPh sb="4" eb="6">
      <t>ケンショウ</t>
    </rPh>
    <rPh sb="10" eb="12">
      <t>ハッケン</t>
    </rPh>
    <rPh sb="36" eb="38">
      <t>ジョウタイ</t>
    </rPh>
    <rPh sb="45" eb="47">
      <t>イチ</t>
    </rPh>
    <rPh sb="47" eb="49">
      <t>カンケイ</t>
    </rPh>
    <rPh sb="50" eb="52">
      <t>イシキ</t>
    </rPh>
    <rPh sb="54" eb="56">
      <t>マチガ</t>
    </rPh>
    <rPh sb="59" eb="61">
      <t>ジッコウ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</si>
</sst>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yyyy/m/d;@"/>
    <numFmt numFmtId="177" formatCode="#,##0_);[Red]\(#,##0\)"/>
    <numFmt numFmtId="178" formatCode="#,##0_ "/>
    <numFmt numFmtId="179" formatCode="0.0%"/>
    <numFmt numFmtId="180" formatCode="#,##0.0_ "/>
  </numFmts>
  <fonts count="19"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name val="ＭＳ Ｐゴシック"/>
      <family val="3"/>
      <charset val="128"/>
    </font>
    <font>
      <sz val="22"/>
      <color indexed="8"/>
      <name val="ＭＳ Ｐゴシック"/>
      <family val="3"/>
      <charset val="128"/>
    </font>
    <font>
      <b/>
      <sz val="16"/>
      <color indexed="8"/>
      <name val="ＭＳ Ｐゴシック"/>
      <family val="3"/>
      <charset val="128"/>
    </font>
    <font>
      <b/>
      <sz val="11"/>
      <color indexed="8"/>
      <name val="ＭＳ Ｐゴシック"/>
      <family val="3"/>
      <charset val="128"/>
    </font>
    <font>
      <sz val="9"/>
      <name val="ＭＳ Ｐゴシック"/>
      <family val="3"/>
      <charset val="134"/>
    </font>
  </fonts>
  <fills count="13">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indexed="51"/>
        <bgColor indexed="64"/>
      </patternFill>
    </fill>
    <fill>
      <patternFill patternType="solid">
        <fgColor indexed="11"/>
        <bgColor indexed="64"/>
      </patternFill>
    </fill>
    <fill>
      <patternFill patternType="solid">
        <fgColor indexed="45"/>
        <bgColor indexed="64"/>
      </patternFill>
    </fill>
    <fill>
      <patternFill patternType="solid">
        <fgColor indexed="52"/>
        <bgColor indexed="64"/>
      </patternFill>
    </fill>
    <fill>
      <patternFill patternType="solid">
        <fgColor indexed="62"/>
        <bgColor indexed="64"/>
      </patternFill>
    </fill>
    <fill>
      <patternFill patternType="solid">
        <fgColor indexed="49"/>
        <bgColor indexed="64"/>
      </patternFill>
    </fill>
    <fill>
      <patternFill patternType="solid">
        <fgColor indexed="36"/>
        <bgColor indexed="64"/>
      </patternFill>
    </fill>
    <fill>
      <patternFill patternType="solid">
        <fgColor indexed="22"/>
        <bgColor indexed="64"/>
      </patternFill>
    </fill>
    <fill>
      <patternFill patternType="solid">
        <fgColor indexed="13"/>
        <bgColor indexed="64"/>
      </patternFill>
    </fill>
  </fills>
  <borders count="5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cellStyleXfs>
  <cellXfs count="174">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4" fillId="0" borderId="0" xfId="4" applyAlignment="1">
      <alignment horizontal="center" vertical="center"/>
    </xf>
    <xf numFmtId="0" fontId="4" fillId="0" borderId="0" xfId="4" applyFont="1" applyFill="1" applyBorder="1" applyAlignment="1">
      <alignment vertical="center"/>
    </xf>
    <xf numFmtId="0" fontId="14" fillId="0" borderId="0" xfId="4" applyFill="1" applyAlignment="1">
      <alignment horizontal="center" vertical="center"/>
    </xf>
    <xf numFmtId="0" fontId="17" fillId="0" borderId="0" xfId="4" applyFont="1" applyAlignment="1">
      <alignment horizontal="center" vertical="center"/>
    </xf>
    <xf numFmtId="0" fontId="16" fillId="0" borderId="0" xfId="4" applyFont="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5" fillId="4" borderId="3" xfId="4" applyFont="1" applyFill="1" applyBorder="1" applyAlignment="1">
      <alignment horizontal="center" vertical="center"/>
    </xf>
    <xf numFmtId="0" fontId="14" fillId="4" borderId="4" xfId="4" applyFill="1" applyBorder="1" applyAlignment="1">
      <alignment horizontal="center" vertical="center"/>
    </xf>
    <xf numFmtId="0" fontId="14" fillId="4" borderId="5" xfId="4" applyFill="1" applyBorder="1" applyAlignment="1">
      <alignment horizontal="center" vertical="center"/>
    </xf>
    <xf numFmtId="0" fontId="14" fillId="4" borderId="6" xfId="4" applyFill="1" applyBorder="1" applyAlignment="1">
      <alignment horizontal="center" vertical="center"/>
    </xf>
    <xf numFmtId="0" fontId="14" fillId="4" borderId="1" xfId="4" applyFill="1" applyBorder="1" applyAlignment="1">
      <alignment horizontal="center" vertical="center"/>
    </xf>
    <xf numFmtId="0" fontId="14" fillId="4" borderId="7" xfId="4" applyFill="1" applyBorder="1" applyAlignment="1">
      <alignment horizontal="center" vertical="center"/>
    </xf>
    <xf numFmtId="0" fontId="16" fillId="5" borderId="17" xfId="4" applyFont="1" applyFill="1" applyBorder="1" applyAlignment="1">
      <alignment horizontal="center" vertical="center"/>
    </xf>
    <xf numFmtId="0" fontId="16" fillId="5" borderId="18" xfId="4" applyFont="1" applyFill="1" applyBorder="1" applyAlignment="1">
      <alignment horizontal="center" vertical="center"/>
    </xf>
    <xf numFmtId="0" fontId="16" fillId="5" borderId="20" xfId="4" applyFont="1" applyFill="1" applyBorder="1" applyAlignment="1">
      <alignment horizontal="center" vertical="center"/>
    </xf>
    <xf numFmtId="0" fontId="16" fillId="5" borderId="21" xfId="4" applyFont="1" applyFill="1" applyBorder="1" applyAlignment="1">
      <alignment horizontal="center" vertical="center"/>
    </xf>
    <xf numFmtId="0" fontId="16" fillId="6" borderId="18" xfId="4" applyFont="1" applyFill="1" applyBorder="1" applyAlignment="1">
      <alignment horizontal="center" vertical="center"/>
    </xf>
    <xf numFmtId="0" fontId="16" fillId="6" borderId="19" xfId="4" applyFont="1" applyFill="1" applyBorder="1" applyAlignment="1">
      <alignment horizontal="center" vertical="center"/>
    </xf>
    <xf numFmtId="0" fontId="16" fillId="6" borderId="21" xfId="4" applyFont="1" applyFill="1" applyBorder="1" applyAlignment="1">
      <alignment horizontal="center" vertical="center"/>
    </xf>
    <xf numFmtId="0" fontId="16" fillId="6" borderId="22" xfId="4" applyFont="1" applyFill="1" applyBorder="1" applyAlignment="1">
      <alignment horizontal="center" vertical="center"/>
    </xf>
    <xf numFmtId="0" fontId="4" fillId="7" borderId="23" xfId="4" applyFont="1" applyFill="1" applyBorder="1" applyAlignment="1">
      <alignment horizontal="center" vertical="center"/>
    </xf>
    <xf numFmtId="0" fontId="4" fillId="7" borderId="24" xfId="4" applyFont="1" applyFill="1" applyBorder="1" applyAlignment="1">
      <alignment horizontal="center" vertical="center"/>
    </xf>
    <xf numFmtId="0" fontId="4" fillId="7" borderId="25" xfId="4" applyFont="1" applyFill="1" applyBorder="1" applyAlignment="1">
      <alignment horizontal="center" vertical="center"/>
    </xf>
    <xf numFmtId="0" fontId="4" fillId="7" borderId="29" xfId="4" applyFont="1" applyFill="1" applyBorder="1" applyAlignment="1">
      <alignment horizontal="center" vertical="center"/>
    </xf>
    <xf numFmtId="0" fontId="4" fillId="7" borderId="30" xfId="4" applyFont="1" applyFill="1" applyBorder="1" applyAlignment="1">
      <alignment horizontal="center" vertical="center"/>
    </xf>
    <xf numFmtId="0" fontId="4" fillId="7" borderId="31" xfId="4" applyFont="1" applyFill="1" applyBorder="1" applyAlignment="1">
      <alignment horizontal="center" vertical="center"/>
    </xf>
    <xf numFmtId="0" fontId="4" fillId="8" borderId="26" xfId="4" applyFont="1" applyFill="1" applyBorder="1" applyAlignment="1">
      <alignment horizontal="center" vertical="center"/>
    </xf>
    <xf numFmtId="0" fontId="4" fillId="8" borderId="32" xfId="4" applyFont="1" applyFill="1" applyBorder="1" applyAlignment="1">
      <alignment horizontal="center" vertical="center"/>
    </xf>
    <xf numFmtId="0" fontId="4" fillId="9" borderId="26" xfId="4" applyFont="1" applyFill="1" applyBorder="1" applyAlignment="1">
      <alignment horizontal="center" vertical="center"/>
    </xf>
    <xf numFmtId="0" fontId="4" fillId="9" borderId="32" xfId="4" applyFont="1" applyFill="1" applyBorder="1" applyAlignment="1">
      <alignment horizontal="center" vertical="center"/>
    </xf>
    <xf numFmtId="0" fontId="4" fillId="10" borderId="26" xfId="4" applyFont="1" applyFill="1" applyBorder="1" applyAlignment="1">
      <alignment horizontal="center" vertical="center"/>
    </xf>
    <xf numFmtId="0" fontId="4" fillId="10" borderId="32" xfId="4" applyFont="1" applyFill="1" applyBorder="1" applyAlignment="1">
      <alignment horizontal="center" vertical="center"/>
    </xf>
    <xf numFmtId="0" fontId="16" fillId="8" borderId="4" xfId="4" applyFont="1" applyFill="1" applyBorder="1" applyAlignment="1">
      <alignment horizontal="center" vertical="center"/>
    </xf>
    <xf numFmtId="0" fontId="16" fillId="8" borderId="0" xfId="4" applyFont="1" applyFill="1" applyBorder="1" applyAlignment="1">
      <alignment horizontal="center" vertical="center"/>
    </xf>
    <xf numFmtId="0" fontId="16" fillId="6" borderId="27" xfId="4" applyFont="1" applyFill="1" applyBorder="1" applyAlignment="1">
      <alignment horizontal="center" vertical="center"/>
    </xf>
    <xf numFmtId="0" fontId="16" fillId="6" borderId="28" xfId="4" applyFont="1" applyFill="1" applyBorder="1" applyAlignment="1">
      <alignment horizontal="center" vertical="center"/>
    </xf>
    <xf numFmtId="0" fontId="4" fillId="6" borderId="29" xfId="4" applyFont="1" applyFill="1" applyBorder="1" applyAlignment="1" applyProtection="1">
      <alignment horizontal="center" vertical="center"/>
      <protection locked="0"/>
    </xf>
    <xf numFmtId="0" fontId="4" fillId="6" borderId="30" xfId="4" applyFont="1" applyFill="1" applyBorder="1" applyAlignment="1" applyProtection="1">
      <alignment horizontal="center" vertical="center"/>
      <protection locked="0"/>
    </xf>
    <xf numFmtId="0" fontId="4" fillId="6" borderId="31" xfId="4" applyFont="1" applyFill="1" applyBorder="1" applyAlignment="1" applyProtection="1">
      <alignment horizontal="center" vertical="center"/>
      <protection locked="0"/>
    </xf>
    <xf numFmtId="0" fontId="4" fillId="6" borderId="33" xfId="4" applyFont="1" applyFill="1" applyBorder="1" applyAlignment="1" applyProtection="1">
      <alignment horizontal="center" vertical="center"/>
      <protection locked="0"/>
    </xf>
    <xf numFmtId="0" fontId="4" fillId="6" borderId="34" xfId="4" applyFont="1" applyFill="1" applyBorder="1" applyAlignment="1" applyProtection="1">
      <alignment horizontal="center" vertical="center"/>
      <protection locked="0"/>
    </xf>
    <xf numFmtId="0" fontId="4" fillId="6" borderId="35" xfId="4" applyFont="1" applyFill="1" applyBorder="1" applyAlignment="1" applyProtection="1">
      <alignment horizontal="center" vertical="center"/>
      <protection locked="0"/>
    </xf>
    <xf numFmtId="0" fontId="16" fillId="7" borderId="26" xfId="4" applyFont="1" applyFill="1" applyBorder="1" applyAlignment="1">
      <alignment horizontal="center" vertical="center"/>
    </xf>
    <xf numFmtId="0" fontId="16" fillId="7" borderId="32" xfId="4" applyFont="1" applyFill="1" applyBorder="1" applyAlignment="1">
      <alignment horizontal="center" vertical="center"/>
    </xf>
    <xf numFmtId="38" fontId="16" fillId="11" borderId="32" xfId="5" applyFont="1" applyFill="1" applyBorder="1" applyAlignment="1" applyProtection="1">
      <alignment horizontal="center" vertical="center"/>
      <protection locked="0"/>
    </xf>
    <xf numFmtId="38" fontId="16" fillId="11" borderId="36" xfId="5" applyFont="1" applyFill="1" applyBorder="1" applyAlignment="1" applyProtection="1">
      <alignment horizontal="center" vertical="center"/>
      <protection locked="0"/>
    </xf>
    <xf numFmtId="0" fontId="4" fillId="11" borderId="32" xfId="4" applyFont="1" applyFill="1" applyBorder="1" applyAlignment="1" applyProtection="1">
      <alignment horizontal="center" vertical="center"/>
      <protection locked="0"/>
    </xf>
    <xf numFmtId="0" fontId="4" fillId="11" borderId="36" xfId="4" applyFont="1" applyFill="1" applyBorder="1" applyAlignment="1" applyProtection="1">
      <alignment horizontal="center" vertical="center"/>
      <protection locked="0"/>
    </xf>
    <xf numFmtId="9" fontId="16" fillId="11" borderId="32" xfId="4" applyNumberFormat="1" applyFont="1" applyFill="1" applyBorder="1" applyAlignment="1" applyProtection="1">
      <alignment horizontal="center" vertical="center"/>
      <protection locked="0"/>
    </xf>
    <xf numFmtId="0" fontId="16" fillId="11" borderId="32" xfId="4" applyFont="1" applyFill="1" applyBorder="1" applyAlignment="1" applyProtection="1">
      <alignment horizontal="center" vertical="center"/>
      <protection locked="0"/>
    </xf>
    <xf numFmtId="0" fontId="16" fillId="6" borderId="3" xfId="4" applyFont="1" applyFill="1" applyBorder="1" applyAlignment="1">
      <alignment horizontal="center" vertical="center"/>
    </xf>
    <xf numFmtId="0" fontId="16" fillId="6" borderId="5" xfId="4" applyFont="1" applyFill="1" applyBorder="1" applyAlignment="1">
      <alignment horizontal="center" vertical="center"/>
    </xf>
    <xf numFmtId="0" fontId="16" fillId="6" borderId="6" xfId="4" applyFont="1" applyFill="1" applyBorder="1" applyAlignment="1">
      <alignment horizontal="center" vertical="center"/>
    </xf>
    <xf numFmtId="0" fontId="16" fillId="6" borderId="7" xfId="4" applyFont="1" applyFill="1" applyBorder="1" applyAlignment="1">
      <alignment horizontal="center" vertical="center"/>
    </xf>
    <xf numFmtId="0" fontId="16" fillId="12" borderId="32" xfId="5" applyNumberFormat="1" applyFont="1" applyFill="1" applyBorder="1" applyAlignment="1" applyProtection="1">
      <alignment horizontal="center" vertical="center"/>
      <protection hidden="1"/>
    </xf>
    <xf numFmtId="0" fontId="16" fillId="12" borderId="36" xfId="5" applyNumberFormat="1" applyFont="1" applyFill="1" applyBorder="1" applyAlignment="1" applyProtection="1">
      <alignment horizontal="center" vertical="center"/>
      <protection hidden="1"/>
    </xf>
    <xf numFmtId="38" fontId="16" fillId="12" borderId="32" xfId="5" applyFont="1" applyFill="1" applyBorder="1" applyAlignment="1" applyProtection="1">
      <alignment horizontal="center" vertical="center"/>
      <protection hidden="1"/>
    </xf>
    <xf numFmtId="38" fontId="16" fillId="12" borderId="36" xfId="5" applyFont="1" applyFill="1" applyBorder="1" applyAlignment="1" applyProtection="1">
      <alignment horizontal="center" vertical="center"/>
      <protection hidden="1"/>
    </xf>
    <xf numFmtId="0" fontId="16" fillId="7" borderId="26" xfId="4" applyFont="1" applyFill="1" applyBorder="1" applyAlignment="1" applyProtection="1">
      <alignment horizontal="center" vertical="center"/>
    </xf>
    <xf numFmtId="0" fontId="16" fillId="7" borderId="32" xfId="4" applyFont="1" applyFill="1" applyBorder="1" applyAlignment="1" applyProtection="1">
      <alignment horizontal="center" vertical="center"/>
    </xf>
    <xf numFmtId="0" fontId="4" fillId="10" borderId="45" xfId="4" applyFont="1" applyFill="1" applyBorder="1" applyAlignment="1">
      <alignment horizontal="center" vertical="center"/>
    </xf>
    <xf numFmtId="0" fontId="4" fillId="10" borderId="46" xfId="4" applyFont="1" applyFill="1" applyBorder="1" applyAlignment="1">
      <alignment horizontal="center" vertical="center"/>
    </xf>
    <xf numFmtId="0" fontId="4" fillId="10" borderId="47" xfId="4" applyFont="1" applyFill="1" applyBorder="1" applyAlignment="1">
      <alignment horizontal="center" vertical="center"/>
    </xf>
    <xf numFmtId="0" fontId="4" fillId="10" borderId="48" xfId="4" applyFont="1" applyFill="1" applyBorder="1" applyAlignment="1">
      <alignment horizontal="center" vertical="center"/>
    </xf>
    <xf numFmtId="0" fontId="4" fillId="10" borderId="49" xfId="4" applyFont="1" applyFill="1" applyBorder="1" applyAlignment="1">
      <alignment horizontal="center" vertical="center"/>
    </xf>
    <xf numFmtId="0" fontId="4" fillId="10" borderId="50" xfId="4" applyFont="1" applyFill="1" applyBorder="1" applyAlignment="1">
      <alignment horizontal="center" vertical="center"/>
    </xf>
    <xf numFmtId="0" fontId="16" fillId="11" borderId="36" xfId="4" applyFont="1" applyFill="1" applyBorder="1" applyAlignment="1" applyProtection="1">
      <alignment horizontal="center" vertical="center"/>
      <protection locked="0"/>
    </xf>
    <xf numFmtId="180" fontId="16" fillId="12" borderId="32" xfId="4" applyNumberFormat="1" applyFont="1" applyFill="1" applyBorder="1" applyAlignment="1" applyProtection="1">
      <alignment horizontal="center" vertical="center"/>
      <protection hidden="1"/>
    </xf>
    <xf numFmtId="180" fontId="16" fillId="12" borderId="36" xfId="4" applyNumberFormat="1" applyFont="1" applyFill="1" applyBorder="1" applyAlignment="1" applyProtection="1">
      <alignment horizontal="center" vertical="center"/>
      <protection hidden="1"/>
    </xf>
    <xf numFmtId="0" fontId="4" fillId="9" borderId="37" xfId="4" applyFont="1" applyFill="1" applyBorder="1" applyAlignment="1">
      <alignment horizontal="center" vertical="center"/>
    </xf>
    <xf numFmtId="0" fontId="4" fillId="9" borderId="38" xfId="4" applyFont="1" applyFill="1" applyBorder="1" applyAlignment="1">
      <alignment horizontal="center" vertical="center"/>
    </xf>
    <xf numFmtId="0" fontId="4" fillId="9" borderId="41" xfId="4" applyFont="1" applyFill="1" applyBorder="1" applyAlignment="1">
      <alignment horizontal="center" vertical="center"/>
    </xf>
    <xf numFmtId="0" fontId="4" fillId="9" borderId="42" xfId="4" applyFont="1" applyFill="1" applyBorder="1" applyAlignment="1">
      <alignment horizontal="center" vertical="center"/>
    </xf>
    <xf numFmtId="0" fontId="4" fillId="6" borderId="39" xfId="4" applyFont="1" applyFill="1" applyBorder="1" applyAlignment="1">
      <alignment horizontal="center" vertical="center"/>
    </xf>
    <xf numFmtId="0" fontId="4" fillId="6" borderId="40" xfId="4" applyFont="1" applyFill="1" applyBorder="1" applyAlignment="1">
      <alignment horizontal="center" vertical="center"/>
    </xf>
    <xf numFmtId="0" fontId="4" fillId="6" borderId="43" xfId="4" applyFont="1" applyFill="1" applyBorder="1" applyAlignment="1">
      <alignment horizontal="center" vertical="center"/>
    </xf>
    <xf numFmtId="0" fontId="4" fillId="6" borderId="44" xfId="4" applyFont="1" applyFill="1" applyBorder="1" applyAlignment="1">
      <alignment horizontal="center" vertical="center"/>
    </xf>
  </cellXfs>
  <cellStyles count="6">
    <cellStyle name="パーセント" xfId="3" builtinId="5"/>
    <cellStyle name="桁区切り" xfId="1" builtinId="6"/>
    <cellStyle name="桁区切り 2" xfId="5"/>
    <cellStyle name="標準" xfId="0" builtinId="0"/>
    <cellStyle name="標準 2" xfId="2"/>
    <cellStyle name="標準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214313</xdr:colOff>
      <xdr:row>185</xdr:row>
      <xdr:rowOff>83344</xdr:rowOff>
    </xdr:from>
    <xdr:to>
      <xdr:col>30</xdr:col>
      <xdr:colOff>116777</xdr:colOff>
      <xdr:row>243</xdr:row>
      <xdr:rowOff>10621</xdr:rowOff>
    </xdr:to>
    <xdr:pic>
      <xdr:nvPicPr>
        <xdr:cNvPr id="38" name="図 37"/>
        <xdr:cNvPicPr>
          <a:picLocks noChangeAspect="1"/>
        </xdr:cNvPicPr>
      </xdr:nvPicPr>
      <xdr:blipFill>
        <a:blip xmlns:r="http://schemas.openxmlformats.org/officeDocument/2006/relationships" r:embed="rId1"/>
        <a:stretch>
          <a:fillRect/>
        </a:stretch>
      </xdr:blipFill>
      <xdr:spPr>
        <a:xfrm>
          <a:off x="214313" y="33123188"/>
          <a:ext cx="18285714" cy="10285714"/>
        </a:xfrm>
        <a:prstGeom prst="rect">
          <a:avLst/>
        </a:prstGeom>
      </xdr:spPr>
    </xdr:pic>
    <xdr:clientData/>
  </xdr:twoCellAnchor>
  <xdr:twoCellAnchor editAs="oneCell">
    <xdr:from>
      <xdr:col>0</xdr:col>
      <xdr:colOff>214312</xdr:colOff>
      <xdr:row>125</xdr:row>
      <xdr:rowOff>59532</xdr:rowOff>
    </xdr:from>
    <xdr:to>
      <xdr:col>30</xdr:col>
      <xdr:colOff>116776</xdr:colOff>
      <xdr:row>182</xdr:row>
      <xdr:rowOff>165402</xdr:rowOff>
    </xdr:to>
    <xdr:pic>
      <xdr:nvPicPr>
        <xdr:cNvPr id="36" name="図 35"/>
        <xdr:cNvPicPr>
          <a:picLocks noChangeAspect="1"/>
        </xdr:cNvPicPr>
      </xdr:nvPicPr>
      <xdr:blipFill>
        <a:blip xmlns:r="http://schemas.openxmlformats.org/officeDocument/2006/relationships" r:embed="rId2"/>
        <a:stretch>
          <a:fillRect/>
        </a:stretch>
      </xdr:blipFill>
      <xdr:spPr>
        <a:xfrm>
          <a:off x="214312" y="22383751"/>
          <a:ext cx="18285714" cy="10285714"/>
        </a:xfrm>
        <a:prstGeom prst="rect">
          <a:avLst/>
        </a:prstGeom>
      </xdr:spPr>
    </xdr:pic>
    <xdr:clientData/>
  </xdr:twoCellAnchor>
  <xdr:twoCellAnchor editAs="oneCell">
    <xdr:from>
      <xdr:col>1</xdr:col>
      <xdr:colOff>0</xdr:colOff>
      <xdr:row>61</xdr:row>
      <xdr:rowOff>0</xdr:rowOff>
    </xdr:from>
    <xdr:to>
      <xdr:col>30</xdr:col>
      <xdr:colOff>402527</xdr:colOff>
      <xdr:row>118</xdr:row>
      <xdr:rowOff>105870</xdr:rowOff>
    </xdr:to>
    <xdr:pic>
      <xdr:nvPicPr>
        <xdr:cNvPr id="28" name="図 27"/>
        <xdr:cNvPicPr>
          <a:picLocks noChangeAspect="1"/>
        </xdr:cNvPicPr>
      </xdr:nvPicPr>
      <xdr:blipFill>
        <a:blip xmlns:r="http://schemas.openxmlformats.org/officeDocument/2006/relationships" r:embed="rId3"/>
        <a:stretch>
          <a:fillRect/>
        </a:stretch>
      </xdr:blipFill>
      <xdr:spPr>
        <a:xfrm>
          <a:off x="500063" y="10894219"/>
          <a:ext cx="18285714" cy="10285714"/>
        </a:xfrm>
        <a:prstGeom prst="rect">
          <a:avLst/>
        </a:prstGeom>
      </xdr:spPr>
    </xdr:pic>
    <xdr:clientData/>
  </xdr:twoCellAnchor>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xdr:from>
      <xdr:col>5</xdr:col>
      <xdr:colOff>595311</xdr:colOff>
      <xdr:row>101</xdr:row>
      <xdr:rowOff>166686</xdr:rowOff>
    </xdr:from>
    <xdr:to>
      <xdr:col>10</xdr:col>
      <xdr:colOff>559592</xdr:colOff>
      <xdr:row>107</xdr:row>
      <xdr:rowOff>119062</xdr:rowOff>
    </xdr:to>
    <xdr:sp macro="" textlink="">
      <xdr:nvSpPr>
        <xdr:cNvPr id="30" name="テキスト ボックス 29"/>
        <xdr:cNvSpPr txBox="1"/>
      </xdr:nvSpPr>
      <xdr:spPr>
        <a:xfrm>
          <a:off x="3500436" y="18204655"/>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1/17 PB</a:t>
          </a:r>
          <a:r>
            <a:rPr kumimoji="1" lang="ja-JP" altLang="en-US" sz="1100"/>
            <a:t>検証</a:t>
          </a:r>
          <a:r>
            <a:rPr kumimoji="1" lang="en-US" altLang="ja-JP" sz="1100"/>
            <a:t>12</a:t>
          </a:r>
          <a:r>
            <a:rPr kumimoji="1" lang="ja-JP" altLang="en-US" sz="1100"/>
            <a:t>回目 安値更新せずキャンセル</a:t>
          </a:r>
        </a:p>
      </xdr:txBody>
    </xdr:sp>
    <xdr:clientData/>
  </xdr:twoCellAnchor>
  <xdr:twoCellAnchor>
    <xdr:from>
      <xdr:col>11</xdr:col>
      <xdr:colOff>357187</xdr:colOff>
      <xdr:row>152</xdr:row>
      <xdr:rowOff>47624</xdr:rowOff>
    </xdr:from>
    <xdr:to>
      <xdr:col>16</xdr:col>
      <xdr:colOff>321468</xdr:colOff>
      <xdr:row>158</xdr:row>
      <xdr:rowOff>-1</xdr:rowOff>
    </xdr:to>
    <xdr:sp macro="" textlink="">
      <xdr:nvSpPr>
        <xdr:cNvPr id="32" name="テキスト ボックス 31"/>
        <xdr:cNvSpPr txBox="1"/>
      </xdr:nvSpPr>
      <xdr:spPr>
        <a:xfrm>
          <a:off x="6977062" y="27193874"/>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2/26 PB</a:t>
          </a:r>
          <a:r>
            <a:rPr kumimoji="1" lang="ja-JP" altLang="en-US" sz="1100"/>
            <a:t>検証</a:t>
          </a:r>
          <a:r>
            <a:rPr kumimoji="1" lang="en-US" altLang="ja-JP" sz="1100"/>
            <a:t>14</a:t>
          </a:r>
          <a:r>
            <a:rPr kumimoji="1" lang="ja-JP" altLang="en-US" sz="1100"/>
            <a:t>回目</a:t>
          </a:r>
        </a:p>
      </xdr:txBody>
    </xdr:sp>
    <xdr:clientData/>
  </xdr:twoCellAnchor>
  <xdr:twoCellAnchor>
    <xdr:from>
      <xdr:col>6</xdr:col>
      <xdr:colOff>440531</xdr:colOff>
      <xdr:row>195</xdr:row>
      <xdr:rowOff>142875</xdr:rowOff>
    </xdr:from>
    <xdr:to>
      <xdr:col>11</xdr:col>
      <xdr:colOff>404812</xdr:colOff>
      <xdr:row>201</xdr:row>
      <xdr:rowOff>95250</xdr:rowOff>
    </xdr:to>
    <xdr:sp macro="" textlink="">
      <xdr:nvSpPr>
        <xdr:cNvPr id="34" name="テキスト ボックス 33"/>
        <xdr:cNvSpPr txBox="1"/>
      </xdr:nvSpPr>
      <xdr:spPr>
        <a:xfrm>
          <a:off x="3964781" y="34968656"/>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3/6 PB</a:t>
          </a:r>
          <a:r>
            <a:rPr kumimoji="1" lang="ja-JP" altLang="en-US" sz="1100"/>
            <a:t>検証</a:t>
          </a:r>
          <a:r>
            <a:rPr kumimoji="1" lang="en-US" altLang="ja-JP" sz="1100"/>
            <a:t>15</a:t>
          </a:r>
          <a:r>
            <a:rPr kumimoji="1" lang="ja-JP" altLang="en-US" sz="1100"/>
            <a:t>回目</a:t>
          </a:r>
        </a:p>
      </xdr:txBody>
    </xdr:sp>
    <xdr:clientData/>
  </xdr:twoCellAnchor>
  <xdr:twoCellAnchor editAs="oneCell">
    <xdr:from>
      <xdr:col>0</xdr:col>
      <xdr:colOff>35719</xdr:colOff>
      <xdr:row>0</xdr:row>
      <xdr:rowOff>0</xdr:rowOff>
    </xdr:from>
    <xdr:to>
      <xdr:col>29</xdr:col>
      <xdr:colOff>557308</xdr:colOff>
      <xdr:row>57</xdr:row>
      <xdr:rowOff>105870</xdr:rowOff>
    </xdr:to>
    <xdr:pic>
      <xdr:nvPicPr>
        <xdr:cNvPr id="25" name="図 24"/>
        <xdr:cNvPicPr>
          <a:picLocks noChangeAspect="1"/>
        </xdr:cNvPicPr>
      </xdr:nvPicPr>
      <xdr:blipFill>
        <a:blip xmlns:r="http://schemas.openxmlformats.org/officeDocument/2006/relationships" r:embed="rId4"/>
        <a:stretch>
          <a:fillRect/>
        </a:stretch>
      </xdr:blipFill>
      <xdr:spPr>
        <a:xfrm>
          <a:off x="35719" y="0"/>
          <a:ext cx="18285714" cy="10285714"/>
        </a:xfrm>
        <a:prstGeom prst="rect">
          <a:avLst/>
        </a:prstGeom>
      </xdr:spPr>
    </xdr:pic>
    <xdr:clientData/>
  </xdr:twoCellAnchor>
  <xdr:twoCellAnchor>
    <xdr:from>
      <xdr:col>19</xdr:col>
      <xdr:colOff>166687</xdr:colOff>
      <xdr:row>30</xdr:row>
      <xdr:rowOff>130968</xdr:rowOff>
    </xdr:from>
    <xdr:to>
      <xdr:col>24</xdr:col>
      <xdr:colOff>130968</xdr:colOff>
      <xdr:row>36</xdr:row>
      <xdr:rowOff>83344</xdr:rowOff>
    </xdr:to>
    <xdr:sp macro="" textlink="">
      <xdr:nvSpPr>
        <xdr:cNvPr id="27" name="テキスト ボックス 26"/>
        <xdr:cNvSpPr txBox="1"/>
      </xdr:nvSpPr>
      <xdr:spPr>
        <a:xfrm>
          <a:off x="11739562" y="5488781"/>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1/9 PB</a:t>
          </a:r>
          <a:r>
            <a:rPr kumimoji="1" lang="ja-JP" altLang="en-US" sz="1100"/>
            <a:t>検証</a:t>
          </a:r>
          <a:r>
            <a:rPr kumimoji="1" lang="en-US" altLang="ja-JP" sz="1100"/>
            <a:t>11</a:t>
          </a:r>
          <a:r>
            <a:rPr kumimoji="1" lang="ja-JP" altLang="en-US" sz="1100"/>
            <a:t>回目</a:t>
          </a:r>
        </a:p>
      </xdr:txBody>
    </xdr:sp>
    <xdr:clientData/>
  </xdr:twoCellAnchor>
  <xdr:twoCellAnchor>
    <xdr:from>
      <xdr:col>18</xdr:col>
      <xdr:colOff>178593</xdr:colOff>
      <xdr:row>101</xdr:row>
      <xdr:rowOff>95249</xdr:rowOff>
    </xdr:from>
    <xdr:to>
      <xdr:col>23</xdr:col>
      <xdr:colOff>142874</xdr:colOff>
      <xdr:row>107</xdr:row>
      <xdr:rowOff>47625</xdr:rowOff>
    </xdr:to>
    <xdr:sp macro="" textlink="">
      <xdr:nvSpPr>
        <xdr:cNvPr id="35" name="テキスト ボックス 34"/>
        <xdr:cNvSpPr txBox="1"/>
      </xdr:nvSpPr>
      <xdr:spPr>
        <a:xfrm>
          <a:off x="11132343" y="18133218"/>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1/23 PB</a:t>
          </a:r>
          <a:r>
            <a:rPr kumimoji="1" lang="ja-JP" altLang="en-US" sz="1100"/>
            <a:t>検証</a:t>
          </a:r>
          <a:r>
            <a:rPr kumimoji="1" lang="en-US" altLang="ja-JP" sz="1100"/>
            <a:t>13</a:t>
          </a:r>
          <a:r>
            <a:rPr kumimoji="1" lang="ja-JP" altLang="en-US" sz="1100"/>
            <a:t>回目 安値更新せずキャンセル</a:t>
          </a:r>
        </a:p>
      </xdr:txBody>
    </xdr:sp>
    <xdr:clientData/>
  </xdr:twoCellAnchor>
  <xdr:twoCellAnchor>
    <xdr:from>
      <xdr:col>11</xdr:col>
      <xdr:colOff>238125</xdr:colOff>
      <xdr:row>207</xdr:row>
      <xdr:rowOff>154781</xdr:rowOff>
    </xdr:from>
    <xdr:to>
      <xdr:col>16</xdr:col>
      <xdr:colOff>202406</xdr:colOff>
      <xdr:row>213</xdr:row>
      <xdr:rowOff>107156</xdr:rowOff>
    </xdr:to>
    <xdr:sp macro="" textlink="">
      <xdr:nvSpPr>
        <xdr:cNvPr id="39" name="テキスト ボックス 38"/>
        <xdr:cNvSpPr txBox="1"/>
      </xdr:nvSpPr>
      <xdr:spPr>
        <a:xfrm>
          <a:off x="6858000" y="37123687"/>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3/12 PB</a:t>
          </a:r>
          <a:r>
            <a:rPr kumimoji="1" lang="ja-JP" altLang="en-US" sz="1100"/>
            <a:t>検証</a:t>
          </a:r>
          <a:r>
            <a:rPr kumimoji="1" lang="en-US" altLang="ja-JP" sz="1100"/>
            <a:t>16</a:t>
          </a:r>
          <a:r>
            <a:rPr kumimoji="1" lang="ja-JP" altLang="en-US" sz="1100"/>
            <a:t>回目</a:t>
          </a:r>
        </a:p>
      </xdr:txBody>
    </xdr:sp>
    <xdr:clientData/>
  </xdr:twoCellAnchor>
  <xdr:twoCellAnchor editAs="oneCell">
    <xdr:from>
      <xdr:col>0</xdr:col>
      <xdr:colOff>154782</xdr:colOff>
      <xdr:row>244</xdr:row>
      <xdr:rowOff>35719</xdr:rowOff>
    </xdr:from>
    <xdr:to>
      <xdr:col>30</xdr:col>
      <xdr:colOff>57246</xdr:colOff>
      <xdr:row>301</xdr:row>
      <xdr:rowOff>141589</xdr:rowOff>
    </xdr:to>
    <xdr:pic>
      <xdr:nvPicPr>
        <xdr:cNvPr id="40" name="図 39"/>
        <xdr:cNvPicPr>
          <a:picLocks noChangeAspect="1"/>
        </xdr:cNvPicPr>
      </xdr:nvPicPr>
      <xdr:blipFill>
        <a:blip xmlns:r="http://schemas.openxmlformats.org/officeDocument/2006/relationships" r:embed="rId5"/>
        <a:stretch>
          <a:fillRect/>
        </a:stretch>
      </xdr:blipFill>
      <xdr:spPr>
        <a:xfrm>
          <a:off x="154782" y="43612594"/>
          <a:ext cx="18285714" cy="10285714"/>
        </a:xfrm>
        <a:prstGeom prst="rect">
          <a:avLst/>
        </a:prstGeom>
      </xdr:spPr>
    </xdr:pic>
    <xdr:clientData/>
  </xdr:twoCellAnchor>
  <xdr:twoCellAnchor>
    <xdr:from>
      <xdr:col>2</xdr:col>
      <xdr:colOff>345282</xdr:colOff>
      <xdr:row>257</xdr:row>
      <xdr:rowOff>166686</xdr:rowOff>
    </xdr:from>
    <xdr:to>
      <xdr:col>7</xdr:col>
      <xdr:colOff>309563</xdr:colOff>
      <xdr:row>263</xdr:row>
      <xdr:rowOff>119062</xdr:rowOff>
    </xdr:to>
    <xdr:sp macro="" textlink="">
      <xdr:nvSpPr>
        <xdr:cNvPr id="41" name="テキスト ボックス 40"/>
        <xdr:cNvSpPr txBox="1"/>
      </xdr:nvSpPr>
      <xdr:spPr>
        <a:xfrm>
          <a:off x="1393032" y="46065280"/>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3/20 PB</a:t>
          </a:r>
          <a:r>
            <a:rPr kumimoji="1" lang="ja-JP" altLang="en-US" sz="1100"/>
            <a:t>検証</a:t>
          </a:r>
          <a:r>
            <a:rPr kumimoji="1" lang="en-US" altLang="ja-JP" sz="1100"/>
            <a:t>17</a:t>
          </a:r>
          <a:r>
            <a:rPr kumimoji="1" lang="ja-JP" altLang="en-US" sz="1100"/>
            <a:t>回目</a:t>
          </a:r>
        </a:p>
      </xdr:txBody>
    </xdr:sp>
    <xdr:clientData/>
  </xdr:twoCellAnchor>
  <xdr:twoCellAnchor editAs="oneCell">
    <xdr:from>
      <xdr:col>1</xdr:col>
      <xdr:colOff>0</xdr:colOff>
      <xdr:row>305</xdr:row>
      <xdr:rowOff>0</xdr:rowOff>
    </xdr:from>
    <xdr:to>
      <xdr:col>30</xdr:col>
      <xdr:colOff>402527</xdr:colOff>
      <xdr:row>362</xdr:row>
      <xdr:rowOff>105870</xdr:rowOff>
    </xdr:to>
    <xdr:pic>
      <xdr:nvPicPr>
        <xdr:cNvPr id="42" name="図 41"/>
        <xdr:cNvPicPr>
          <a:picLocks noChangeAspect="1"/>
        </xdr:cNvPicPr>
      </xdr:nvPicPr>
      <xdr:blipFill>
        <a:blip xmlns:r="http://schemas.openxmlformats.org/officeDocument/2006/relationships" r:embed="rId6"/>
        <a:stretch>
          <a:fillRect/>
        </a:stretch>
      </xdr:blipFill>
      <xdr:spPr>
        <a:xfrm>
          <a:off x="500063" y="54471094"/>
          <a:ext cx="18285714" cy="10285714"/>
        </a:xfrm>
        <a:prstGeom prst="rect">
          <a:avLst/>
        </a:prstGeom>
      </xdr:spPr>
    </xdr:pic>
    <xdr:clientData/>
  </xdr:twoCellAnchor>
  <xdr:twoCellAnchor>
    <xdr:from>
      <xdr:col>14</xdr:col>
      <xdr:colOff>273845</xdr:colOff>
      <xdr:row>311</xdr:row>
      <xdr:rowOff>142874</xdr:rowOff>
    </xdr:from>
    <xdr:to>
      <xdr:col>19</xdr:col>
      <xdr:colOff>238126</xdr:colOff>
      <xdr:row>317</xdr:row>
      <xdr:rowOff>95249</xdr:rowOff>
    </xdr:to>
    <xdr:sp macro="" textlink="">
      <xdr:nvSpPr>
        <xdr:cNvPr id="43" name="テキスト ボックス 42"/>
        <xdr:cNvSpPr txBox="1"/>
      </xdr:nvSpPr>
      <xdr:spPr>
        <a:xfrm>
          <a:off x="8751095" y="55685530"/>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4/17PB</a:t>
          </a:r>
          <a:r>
            <a:rPr kumimoji="1" lang="ja-JP" altLang="en-US" sz="1100"/>
            <a:t>検証</a:t>
          </a:r>
          <a:r>
            <a:rPr kumimoji="1" lang="en-US" altLang="ja-JP" sz="1100"/>
            <a:t>18</a:t>
          </a:r>
          <a:r>
            <a:rPr kumimoji="1" lang="ja-JP" altLang="en-US" sz="1100"/>
            <a:t>回目</a:t>
          </a:r>
        </a:p>
      </xdr:txBody>
    </xdr:sp>
    <xdr:clientData/>
  </xdr:twoCellAnchor>
  <xdr:twoCellAnchor editAs="oneCell">
    <xdr:from>
      <xdr:col>1</xdr:col>
      <xdr:colOff>0</xdr:colOff>
      <xdr:row>365</xdr:row>
      <xdr:rowOff>0</xdr:rowOff>
    </xdr:from>
    <xdr:to>
      <xdr:col>30</xdr:col>
      <xdr:colOff>402527</xdr:colOff>
      <xdr:row>422</xdr:row>
      <xdr:rowOff>105870</xdr:rowOff>
    </xdr:to>
    <xdr:pic>
      <xdr:nvPicPr>
        <xdr:cNvPr id="44" name="図 43"/>
        <xdr:cNvPicPr>
          <a:picLocks noChangeAspect="1"/>
        </xdr:cNvPicPr>
      </xdr:nvPicPr>
      <xdr:blipFill>
        <a:blip xmlns:r="http://schemas.openxmlformats.org/officeDocument/2006/relationships" r:embed="rId7"/>
        <a:stretch>
          <a:fillRect/>
        </a:stretch>
      </xdr:blipFill>
      <xdr:spPr>
        <a:xfrm>
          <a:off x="500063" y="65186719"/>
          <a:ext cx="18285714" cy="10285714"/>
        </a:xfrm>
        <a:prstGeom prst="rect">
          <a:avLst/>
        </a:prstGeom>
      </xdr:spPr>
    </xdr:pic>
    <xdr:clientData/>
  </xdr:twoCellAnchor>
  <xdr:twoCellAnchor>
    <xdr:from>
      <xdr:col>5</xdr:col>
      <xdr:colOff>607221</xdr:colOff>
      <xdr:row>375</xdr:row>
      <xdr:rowOff>59529</xdr:rowOff>
    </xdr:from>
    <xdr:to>
      <xdr:col>10</xdr:col>
      <xdr:colOff>571502</xdr:colOff>
      <xdr:row>381</xdr:row>
      <xdr:rowOff>11904</xdr:rowOff>
    </xdr:to>
    <xdr:sp macro="" textlink="">
      <xdr:nvSpPr>
        <xdr:cNvPr id="45" name="テキスト ボックス 44"/>
        <xdr:cNvSpPr txBox="1"/>
      </xdr:nvSpPr>
      <xdr:spPr>
        <a:xfrm>
          <a:off x="3512346" y="67032185"/>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6/6PB</a:t>
          </a:r>
          <a:r>
            <a:rPr kumimoji="1" lang="ja-JP" altLang="en-US" sz="1100"/>
            <a:t>検証</a:t>
          </a:r>
          <a:r>
            <a:rPr kumimoji="1" lang="en-US" altLang="ja-JP" sz="1100"/>
            <a:t>19</a:t>
          </a:r>
          <a:r>
            <a:rPr kumimoji="1" lang="ja-JP" altLang="en-US" sz="1100"/>
            <a:t>回目</a:t>
          </a:r>
        </a:p>
      </xdr:txBody>
    </xdr:sp>
    <xdr:clientData/>
  </xdr:twoCellAnchor>
  <xdr:twoCellAnchor editAs="oneCell">
    <xdr:from>
      <xdr:col>0</xdr:col>
      <xdr:colOff>488157</xdr:colOff>
      <xdr:row>424</xdr:row>
      <xdr:rowOff>166688</xdr:rowOff>
    </xdr:from>
    <xdr:to>
      <xdr:col>30</xdr:col>
      <xdr:colOff>390621</xdr:colOff>
      <xdr:row>482</xdr:row>
      <xdr:rowOff>93964</xdr:rowOff>
    </xdr:to>
    <xdr:pic>
      <xdr:nvPicPr>
        <xdr:cNvPr id="46" name="図 45"/>
        <xdr:cNvPicPr>
          <a:picLocks noChangeAspect="1"/>
        </xdr:cNvPicPr>
      </xdr:nvPicPr>
      <xdr:blipFill>
        <a:blip xmlns:r="http://schemas.openxmlformats.org/officeDocument/2006/relationships" r:embed="rId8"/>
        <a:stretch>
          <a:fillRect/>
        </a:stretch>
      </xdr:blipFill>
      <xdr:spPr>
        <a:xfrm>
          <a:off x="488157" y="75890438"/>
          <a:ext cx="18285714" cy="10285714"/>
        </a:xfrm>
        <a:prstGeom prst="rect">
          <a:avLst/>
        </a:prstGeom>
      </xdr:spPr>
    </xdr:pic>
    <xdr:clientData/>
  </xdr:twoCellAnchor>
  <xdr:twoCellAnchor>
    <xdr:from>
      <xdr:col>16</xdr:col>
      <xdr:colOff>559597</xdr:colOff>
      <xdr:row>441</xdr:row>
      <xdr:rowOff>119061</xdr:rowOff>
    </xdr:from>
    <xdr:to>
      <xdr:col>21</xdr:col>
      <xdr:colOff>523878</xdr:colOff>
      <xdr:row>447</xdr:row>
      <xdr:rowOff>71437</xdr:rowOff>
    </xdr:to>
    <xdr:sp macro="" textlink="">
      <xdr:nvSpPr>
        <xdr:cNvPr id="47" name="テキスト ボックス 46"/>
        <xdr:cNvSpPr txBox="1"/>
      </xdr:nvSpPr>
      <xdr:spPr>
        <a:xfrm>
          <a:off x="10275097" y="78878905"/>
          <a:ext cx="3059906" cy="102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7/2PB</a:t>
          </a:r>
          <a:r>
            <a:rPr kumimoji="1" lang="ja-JP" altLang="en-US" sz="1100"/>
            <a:t>検証</a:t>
          </a:r>
          <a:r>
            <a:rPr kumimoji="1" lang="en-US" altLang="ja-JP" sz="1100"/>
            <a:t>20</a:t>
          </a:r>
          <a:r>
            <a:rPr kumimoji="1" lang="ja-JP" altLang="en-US" sz="1100"/>
            <a:t>回目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C31" sqref="C31"/>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9</v>
      </c>
    </row>
    <row r="2" spans="1:18" x14ac:dyDescent="0.4">
      <c r="A2" s="1" t="s">
        <v>8</v>
      </c>
      <c r="C2" t="s">
        <v>24</v>
      </c>
    </row>
    <row r="3" spans="1:18" x14ac:dyDescent="0.4">
      <c r="A3" s="1" t="s">
        <v>11</v>
      </c>
      <c r="C3" s="29">
        <v>100000</v>
      </c>
    </row>
    <row r="4" spans="1:18" x14ac:dyDescent="0.4">
      <c r="A4" s="1" t="s">
        <v>12</v>
      </c>
      <c r="C4" s="29" t="s">
        <v>14</v>
      </c>
    </row>
    <row r="5" spans="1:18" ht="19.5" thickBot="1" x14ac:dyDescent="0.45">
      <c r="A5" s="1" t="s">
        <v>13</v>
      </c>
      <c r="C5" s="29" t="s">
        <v>36</v>
      </c>
    </row>
    <row r="6" spans="1:18" ht="19.5" thickBot="1" x14ac:dyDescent="0.45">
      <c r="A6" s="24" t="s">
        <v>0</v>
      </c>
      <c r="B6" s="24" t="s">
        <v>1</v>
      </c>
      <c r="C6" s="24" t="s">
        <v>1</v>
      </c>
      <c r="D6" s="48" t="s">
        <v>27</v>
      </c>
      <c r="E6" s="25"/>
      <c r="F6" s="26"/>
      <c r="G6" s="89" t="s">
        <v>3</v>
      </c>
      <c r="H6" s="90"/>
      <c r="I6" s="96"/>
      <c r="J6" s="89" t="s">
        <v>25</v>
      </c>
      <c r="K6" s="90"/>
      <c r="L6" s="96"/>
      <c r="M6" s="89" t="s">
        <v>26</v>
      </c>
      <c r="N6" s="90"/>
      <c r="O6" s="96"/>
    </row>
    <row r="7" spans="1:18" ht="19.5" thickBot="1" x14ac:dyDescent="0.45">
      <c r="A7" s="27"/>
      <c r="B7" s="27" t="s">
        <v>2</v>
      </c>
      <c r="C7" s="64" t="s">
        <v>31</v>
      </c>
      <c r="D7" s="13">
        <v>1.27</v>
      </c>
      <c r="E7" s="14">
        <v>1.5</v>
      </c>
      <c r="F7" s="15">
        <v>2</v>
      </c>
      <c r="G7" s="13">
        <v>1.27</v>
      </c>
      <c r="H7" s="14">
        <v>1.5</v>
      </c>
      <c r="I7" s="15">
        <v>2</v>
      </c>
      <c r="J7" s="13">
        <v>1.27</v>
      </c>
      <c r="K7" s="14">
        <v>1.5</v>
      </c>
      <c r="L7" s="15">
        <v>2</v>
      </c>
      <c r="M7" s="13">
        <v>1.27</v>
      </c>
      <c r="N7" s="14">
        <v>1.5</v>
      </c>
      <c r="O7" s="15">
        <v>2</v>
      </c>
    </row>
    <row r="8" spans="1:18" ht="19.5" thickBot="1" x14ac:dyDescent="0.45">
      <c r="A8" s="28" t="s">
        <v>10</v>
      </c>
      <c r="B8" s="12"/>
      <c r="C8" s="49"/>
      <c r="D8" s="17"/>
      <c r="E8" s="16"/>
      <c r="F8" s="18"/>
      <c r="G8" s="19">
        <f>C3</f>
        <v>100000</v>
      </c>
      <c r="H8" s="20">
        <f>C3</f>
        <v>100000</v>
      </c>
      <c r="I8" s="21">
        <f>C3</f>
        <v>100000</v>
      </c>
      <c r="J8" s="93" t="s">
        <v>25</v>
      </c>
      <c r="K8" s="94"/>
      <c r="L8" s="95"/>
      <c r="M8" s="93"/>
      <c r="N8" s="94"/>
      <c r="O8" s="95"/>
    </row>
    <row r="9" spans="1:18" x14ac:dyDescent="0.4">
      <c r="A9" s="9">
        <v>1</v>
      </c>
      <c r="B9" s="23">
        <v>44330</v>
      </c>
      <c r="C9" s="50">
        <v>1</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x14ac:dyDescent="0.4">
      <c r="A10" s="9">
        <v>2</v>
      </c>
      <c r="B10" s="5">
        <v>44343</v>
      </c>
      <c r="C10" s="47">
        <v>2</v>
      </c>
      <c r="D10" s="57">
        <v>1.27</v>
      </c>
      <c r="E10" s="58">
        <v>1.5</v>
      </c>
      <c r="F10" s="59">
        <v>-1</v>
      </c>
      <c r="G10" s="22">
        <f t="shared" ref="G10:G42" si="2">IF(D10="","",G9+M10)</f>
        <v>107765.16099999999</v>
      </c>
      <c r="H10" s="22">
        <f t="shared" ref="H10:H42" si="3">IF(E10="","",H9+N10)</f>
        <v>109202.5</v>
      </c>
      <c r="I10" s="22">
        <f t="shared" ref="I10:I42" si="4">IF(F10="","",I9+O10)</f>
        <v>102820</v>
      </c>
      <c r="J10" s="44">
        <f t="shared" ref="J10:J12" si="5">IF(G9="","",G9*0.03)</f>
        <v>3114.2999999999997</v>
      </c>
      <c r="K10" s="45">
        <f t="shared" ref="K10:K12" si="6">IF(H9="","",H9*0.03)</f>
        <v>3135</v>
      </c>
      <c r="L10" s="46">
        <f t="shared" ref="L10:L12" si="7">IF(I9="","",I9*0.03)</f>
        <v>3180</v>
      </c>
      <c r="M10" s="44">
        <f t="shared" ref="M10:M12" si="8">IF(D10="","",J10*D10)</f>
        <v>3955.1609999999996</v>
      </c>
      <c r="N10" s="45">
        <f t="shared" ref="N10:N12" si="9">IF(E10="","",K10*E10)</f>
        <v>4702.5</v>
      </c>
      <c r="O10" s="46">
        <f t="shared" ref="O10:O12" si="10">IF(F10="","",L10*F10)</f>
        <v>-3180</v>
      </c>
      <c r="P10" s="40"/>
      <c r="Q10" s="40"/>
      <c r="R10" s="40"/>
    </row>
    <row r="11" spans="1:18" x14ac:dyDescent="0.4">
      <c r="A11" s="9">
        <v>3</v>
      </c>
      <c r="B11" s="5">
        <v>44347</v>
      </c>
      <c r="C11" s="47">
        <v>1</v>
      </c>
      <c r="D11" s="57">
        <v>1.27</v>
      </c>
      <c r="E11" s="58">
        <v>1.5</v>
      </c>
      <c r="F11" s="80">
        <v>2</v>
      </c>
      <c r="G11" s="22">
        <f t="shared" si="2"/>
        <v>111871.01363409999</v>
      </c>
      <c r="H11" s="22">
        <f t="shared" si="3"/>
        <v>114116.6125</v>
      </c>
      <c r="I11" s="22">
        <f t="shared" si="4"/>
        <v>108989.2</v>
      </c>
      <c r="J11" s="44">
        <f t="shared" si="5"/>
        <v>3232.9548299999997</v>
      </c>
      <c r="K11" s="45">
        <f t="shared" si="6"/>
        <v>3276.0749999999998</v>
      </c>
      <c r="L11" s="46">
        <f t="shared" si="7"/>
        <v>3084.6</v>
      </c>
      <c r="M11" s="44">
        <f t="shared" si="8"/>
        <v>4105.8526340999997</v>
      </c>
      <c r="N11" s="45">
        <f t="shared" si="9"/>
        <v>4914.1124999999993</v>
      </c>
      <c r="O11" s="46">
        <f t="shared" si="10"/>
        <v>6169.2</v>
      </c>
      <c r="P11" s="40"/>
      <c r="Q11" s="40"/>
      <c r="R11" s="40"/>
    </row>
    <row r="12" spans="1:18" x14ac:dyDescent="0.4">
      <c r="A12" s="9">
        <v>4</v>
      </c>
      <c r="B12" s="5">
        <v>44355</v>
      </c>
      <c r="C12" s="47">
        <v>2</v>
      </c>
      <c r="D12" s="57">
        <v>1.27</v>
      </c>
      <c r="E12" s="58">
        <v>1.5</v>
      </c>
      <c r="F12" s="59">
        <v>-1</v>
      </c>
      <c r="G12" s="22">
        <f t="shared" si="2"/>
        <v>116133.29925355921</v>
      </c>
      <c r="H12" s="22">
        <f t="shared" si="3"/>
        <v>119251.8600625</v>
      </c>
      <c r="I12" s="22">
        <f t="shared" si="4"/>
        <v>105719.52399999999</v>
      </c>
      <c r="J12" s="44">
        <f t="shared" si="5"/>
        <v>3356.1304090229996</v>
      </c>
      <c r="K12" s="45">
        <f t="shared" si="6"/>
        <v>3423.4983750000001</v>
      </c>
      <c r="L12" s="46">
        <f t="shared" si="7"/>
        <v>3269.6759999999999</v>
      </c>
      <c r="M12" s="44">
        <f t="shared" si="8"/>
        <v>4262.2856194592096</v>
      </c>
      <c r="N12" s="45">
        <f t="shared" si="9"/>
        <v>5135.2475625000006</v>
      </c>
      <c r="O12" s="46">
        <f t="shared" si="10"/>
        <v>-3269.6759999999999</v>
      </c>
      <c r="P12" s="40"/>
      <c r="Q12" s="40"/>
      <c r="R12" s="40"/>
    </row>
    <row r="13" spans="1:18" x14ac:dyDescent="0.4">
      <c r="A13" s="9">
        <v>5</v>
      </c>
      <c r="B13" s="5">
        <v>44375</v>
      </c>
      <c r="C13" s="47">
        <v>1</v>
      </c>
      <c r="D13" s="57">
        <v>1.27</v>
      </c>
      <c r="E13" s="58">
        <v>1.5</v>
      </c>
      <c r="F13" s="80">
        <v>2</v>
      </c>
      <c r="G13" s="22">
        <f t="shared" si="2"/>
        <v>120557.97795511982</v>
      </c>
      <c r="H13" s="22">
        <f t="shared" si="3"/>
        <v>124618.19376531249</v>
      </c>
      <c r="I13" s="22">
        <f t="shared" si="4"/>
        <v>112062.69544</v>
      </c>
      <c r="J13" s="44">
        <f t="shared" ref="J13:J58" si="11">IF(G12="","",G12*0.03)</f>
        <v>3483.998977606776</v>
      </c>
      <c r="K13" s="45">
        <f t="shared" ref="K13:K58" si="12">IF(H12="","",H12*0.03)</f>
        <v>3577.5558018749998</v>
      </c>
      <c r="L13" s="46">
        <f t="shared" ref="L13:L58" si="13">IF(I12="","",I12*0.03)</f>
        <v>3171.5857199999996</v>
      </c>
      <c r="M13" s="44">
        <f t="shared" ref="M13:M58" si="14">IF(D13="","",J13*D13)</f>
        <v>4424.6787015606051</v>
      </c>
      <c r="N13" s="45">
        <f t="shared" ref="N13:N58" si="15">IF(E13="","",K13*E13)</f>
        <v>5366.3337028124997</v>
      </c>
      <c r="O13" s="46">
        <f t="shared" ref="O13:O58" si="16">IF(F13="","",L13*F13)</f>
        <v>6343.1714399999992</v>
      </c>
      <c r="P13" s="40"/>
      <c r="Q13" s="40"/>
      <c r="R13" s="40"/>
    </row>
    <row r="14" spans="1:18" x14ac:dyDescent="0.4">
      <c r="A14" s="9">
        <v>6</v>
      </c>
      <c r="B14" s="5">
        <v>44392</v>
      </c>
      <c r="C14" s="47">
        <v>2</v>
      </c>
      <c r="D14" s="57">
        <v>1.27</v>
      </c>
      <c r="E14" s="58">
        <v>1.5</v>
      </c>
      <c r="F14" s="59">
        <v>-1</v>
      </c>
      <c r="G14" s="22">
        <f t="shared" si="2"/>
        <v>125151.23691520988</v>
      </c>
      <c r="H14" s="22">
        <f t="shared" si="3"/>
        <v>130226.01248475155</v>
      </c>
      <c r="I14" s="22">
        <f t="shared" si="4"/>
        <v>108700.8145768</v>
      </c>
      <c r="J14" s="44">
        <f t="shared" si="11"/>
        <v>3616.7393386535941</v>
      </c>
      <c r="K14" s="45">
        <f t="shared" si="12"/>
        <v>3738.5458129593744</v>
      </c>
      <c r="L14" s="46">
        <f t="shared" si="13"/>
        <v>3361.8808631999996</v>
      </c>
      <c r="M14" s="44">
        <f t="shared" si="14"/>
        <v>4593.2589600900646</v>
      </c>
      <c r="N14" s="45">
        <f t="shared" si="15"/>
        <v>5607.8187194390612</v>
      </c>
      <c r="O14" s="46">
        <f t="shared" si="16"/>
        <v>-3361.8808631999996</v>
      </c>
      <c r="P14" s="40"/>
      <c r="Q14" s="40"/>
      <c r="R14" s="40"/>
    </row>
    <row r="15" spans="1:18" x14ac:dyDescent="0.4">
      <c r="A15" s="9">
        <v>7</v>
      </c>
      <c r="B15" s="5">
        <v>44413</v>
      </c>
      <c r="C15" s="47">
        <v>2</v>
      </c>
      <c r="D15" s="57">
        <v>1.27</v>
      </c>
      <c r="E15" s="58">
        <v>1.5</v>
      </c>
      <c r="F15" s="59">
        <v>2</v>
      </c>
      <c r="G15" s="22">
        <f t="shared" si="2"/>
        <v>129919.49904167937</v>
      </c>
      <c r="H15" s="22">
        <f t="shared" si="3"/>
        <v>136086.18304656536</v>
      </c>
      <c r="I15" s="22">
        <f t="shared" si="4"/>
        <v>115222.86345140799</v>
      </c>
      <c r="J15" s="44">
        <f t="shared" si="11"/>
        <v>3754.5371074562963</v>
      </c>
      <c r="K15" s="45">
        <f t="shared" si="12"/>
        <v>3906.7803745425463</v>
      </c>
      <c r="L15" s="46">
        <f t="shared" si="13"/>
        <v>3261.0244373039995</v>
      </c>
      <c r="M15" s="44">
        <f t="shared" si="14"/>
        <v>4768.2621264694963</v>
      </c>
      <c r="N15" s="45">
        <f t="shared" si="15"/>
        <v>5860.1705618138194</v>
      </c>
      <c r="O15" s="46">
        <f t="shared" si="16"/>
        <v>6522.0488746079991</v>
      </c>
      <c r="P15" s="40"/>
      <c r="Q15" s="40"/>
      <c r="R15" s="40"/>
    </row>
    <row r="16" spans="1:18" x14ac:dyDescent="0.4">
      <c r="A16" s="9">
        <v>8</v>
      </c>
      <c r="B16" s="5">
        <v>44420</v>
      </c>
      <c r="C16" s="47">
        <v>1</v>
      </c>
      <c r="D16" s="57">
        <v>1.27</v>
      </c>
      <c r="E16" s="58">
        <v>1.5</v>
      </c>
      <c r="F16" s="59">
        <v>2</v>
      </c>
      <c r="G16" s="22">
        <f t="shared" si="2"/>
        <v>134869.43195516735</v>
      </c>
      <c r="H16" s="22">
        <f t="shared" si="3"/>
        <v>142210.06128366079</v>
      </c>
      <c r="I16" s="22">
        <f t="shared" si="4"/>
        <v>122136.23525849247</v>
      </c>
      <c r="J16" s="44">
        <f t="shared" si="11"/>
        <v>3897.5849712503809</v>
      </c>
      <c r="K16" s="45">
        <f t="shared" si="12"/>
        <v>4082.5854913969606</v>
      </c>
      <c r="L16" s="46">
        <f t="shared" si="13"/>
        <v>3456.6859035422394</v>
      </c>
      <c r="M16" s="44">
        <f t="shared" si="14"/>
        <v>4949.9329134879836</v>
      </c>
      <c r="N16" s="45">
        <f t="shared" si="15"/>
        <v>6123.8782370954414</v>
      </c>
      <c r="O16" s="46">
        <f t="shared" si="16"/>
        <v>6913.3718070844789</v>
      </c>
      <c r="P16" s="40"/>
      <c r="Q16" s="40"/>
      <c r="R16" s="40"/>
    </row>
    <row r="17" spans="1:18" x14ac:dyDescent="0.4">
      <c r="A17" s="9">
        <v>9</v>
      </c>
      <c r="B17" s="5">
        <v>44456</v>
      </c>
      <c r="C17" s="47">
        <v>2</v>
      </c>
      <c r="D17" s="57">
        <v>1.27</v>
      </c>
      <c r="E17" s="58">
        <v>1.5</v>
      </c>
      <c r="F17" s="59">
        <v>2</v>
      </c>
      <c r="G17" s="22">
        <f t="shared" si="2"/>
        <v>140007.95731265924</v>
      </c>
      <c r="H17" s="22">
        <f t="shared" si="3"/>
        <v>148609.51404142551</v>
      </c>
      <c r="I17" s="22">
        <f t="shared" si="4"/>
        <v>129464.40937400202</v>
      </c>
      <c r="J17" s="44">
        <f t="shared" si="11"/>
        <v>4046.0829586550203</v>
      </c>
      <c r="K17" s="45">
        <f t="shared" si="12"/>
        <v>4266.3018385098239</v>
      </c>
      <c r="L17" s="46">
        <f t="shared" si="13"/>
        <v>3664.0870577547739</v>
      </c>
      <c r="M17" s="44">
        <f t="shared" si="14"/>
        <v>5138.5253574918761</v>
      </c>
      <c r="N17" s="45">
        <f t="shared" si="15"/>
        <v>6399.4527577647359</v>
      </c>
      <c r="O17" s="46">
        <f t="shared" si="16"/>
        <v>7328.1741155095478</v>
      </c>
      <c r="P17" s="40"/>
      <c r="Q17" s="40"/>
      <c r="R17" s="40"/>
    </row>
    <row r="18" spans="1:18" x14ac:dyDescent="0.4">
      <c r="A18" s="9">
        <v>10</v>
      </c>
      <c r="B18" s="5">
        <v>44467</v>
      </c>
      <c r="C18" s="47">
        <v>2</v>
      </c>
      <c r="D18" s="57">
        <v>1.27</v>
      </c>
      <c r="E18" s="58">
        <v>1.5</v>
      </c>
      <c r="F18" s="59">
        <v>2</v>
      </c>
      <c r="G18" s="22">
        <f t="shared" si="2"/>
        <v>145342.26048627155</v>
      </c>
      <c r="H18" s="22">
        <f t="shared" si="3"/>
        <v>155296.94217328966</v>
      </c>
      <c r="I18" s="22">
        <f t="shared" si="4"/>
        <v>137232.27393644213</v>
      </c>
      <c r="J18" s="44">
        <f t="shared" si="11"/>
        <v>4200.2387193797767</v>
      </c>
      <c r="K18" s="45">
        <f t="shared" si="12"/>
        <v>4458.2854212427656</v>
      </c>
      <c r="L18" s="46">
        <f t="shared" si="13"/>
        <v>3883.9322812200603</v>
      </c>
      <c r="M18" s="44">
        <f t="shared" si="14"/>
        <v>5334.3031736123166</v>
      </c>
      <c r="N18" s="45">
        <f t="shared" si="15"/>
        <v>6687.4281318641479</v>
      </c>
      <c r="O18" s="46">
        <f t="shared" si="16"/>
        <v>7767.8645624401206</v>
      </c>
      <c r="P18" s="40"/>
      <c r="Q18" s="40"/>
      <c r="R18" s="40"/>
    </row>
    <row r="19" spans="1:18" x14ac:dyDescent="0.4">
      <c r="A19" s="9">
        <v>11</v>
      </c>
      <c r="B19" s="5">
        <v>43474</v>
      </c>
      <c r="C19" s="47">
        <v>1</v>
      </c>
      <c r="D19" s="57">
        <v>1.27</v>
      </c>
      <c r="E19" s="58">
        <v>1.5</v>
      </c>
      <c r="F19" s="59">
        <v>2</v>
      </c>
      <c r="G19" s="22">
        <f t="shared" si="2"/>
        <v>150879.8006107985</v>
      </c>
      <c r="H19" s="22">
        <f t="shared" si="3"/>
        <v>162285.3045710877</v>
      </c>
      <c r="I19" s="22">
        <f t="shared" si="4"/>
        <v>145466.21037262864</v>
      </c>
      <c r="J19" s="44">
        <f t="shared" si="11"/>
        <v>4360.2678145881464</v>
      </c>
      <c r="K19" s="45">
        <f t="shared" si="12"/>
        <v>4658.9082651986892</v>
      </c>
      <c r="L19" s="46">
        <f t="shared" si="13"/>
        <v>4116.9682180932641</v>
      </c>
      <c r="M19" s="44">
        <f t="shared" si="14"/>
        <v>5537.5401245269459</v>
      </c>
      <c r="N19" s="45">
        <f t="shared" si="15"/>
        <v>6988.3623977980333</v>
      </c>
      <c r="O19" s="46">
        <f t="shared" si="16"/>
        <v>8233.9364361865282</v>
      </c>
      <c r="P19" s="40"/>
      <c r="Q19" s="40"/>
      <c r="R19" s="40"/>
    </row>
    <row r="20" spans="1:18" x14ac:dyDescent="0.4">
      <c r="A20" s="9">
        <v>12</v>
      </c>
      <c r="B20" s="5">
        <v>43482</v>
      </c>
      <c r="C20" s="47">
        <v>2</v>
      </c>
      <c r="D20" s="57">
        <v>0</v>
      </c>
      <c r="E20" s="58">
        <v>0</v>
      </c>
      <c r="F20" s="59">
        <v>0</v>
      </c>
      <c r="G20" s="22">
        <f t="shared" si="2"/>
        <v>150879.8006107985</v>
      </c>
      <c r="H20" s="22">
        <f t="shared" si="3"/>
        <v>162285.3045710877</v>
      </c>
      <c r="I20" s="22">
        <f t="shared" si="4"/>
        <v>145466.21037262864</v>
      </c>
      <c r="J20" s="44">
        <f t="shared" si="11"/>
        <v>4526.3940183239547</v>
      </c>
      <c r="K20" s="45">
        <f t="shared" si="12"/>
        <v>4868.5591371326309</v>
      </c>
      <c r="L20" s="46">
        <f t="shared" si="13"/>
        <v>4363.9863111788591</v>
      </c>
      <c r="M20" s="44">
        <f t="shared" si="14"/>
        <v>0</v>
      </c>
      <c r="N20" s="45">
        <f t="shared" si="15"/>
        <v>0</v>
      </c>
      <c r="O20" s="46">
        <f t="shared" si="16"/>
        <v>0</v>
      </c>
      <c r="P20" s="40"/>
      <c r="Q20" s="40"/>
      <c r="R20" s="40"/>
    </row>
    <row r="21" spans="1:18" x14ac:dyDescent="0.4">
      <c r="A21" s="9">
        <v>13</v>
      </c>
      <c r="B21" s="5">
        <v>43488</v>
      </c>
      <c r="C21" s="47">
        <v>2</v>
      </c>
      <c r="D21" s="57">
        <v>0</v>
      </c>
      <c r="E21" s="58">
        <v>0</v>
      </c>
      <c r="F21" s="59">
        <v>0</v>
      </c>
      <c r="G21" s="22">
        <f t="shared" si="2"/>
        <v>150879.8006107985</v>
      </c>
      <c r="H21" s="22">
        <f t="shared" si="3"/>
        <v>162285.3045710877</v>
      </c>
      <c r="I21" s="22">
        <f t="shared" si="4"/>
        <v>145466.21037262864</v>
      </c>
      <c r="J21" s="44">
        <f t="shared" si="11"/>
        <v>4526.3940183239547</v>
      </c>
      <c r="K21" s="45">
        <f t="shared" si="12"/>
        <v>4868.5591371326309</v>
      </c>
      <c r="L21" s="46">
        <f t="shared" si="13"/>
        <v>4363.9863111788591</v>
      </c>
      <c r="M21" s="44">
        <f t="shared" si="14"/>
        <v>0</v>
      </c>
      <c r="N21" s="45">
        <f t="shared" si="15"/>
        <v>0</v>
      </c>
      <c r="O21" s="46">
        <f t="shared" si="16"/>
        <v>0</v>
      </c>
      <c r="P21" s="40"/>
      <c r="Q21" s="40"/>
      <c r="R21" s="40"/>
    </row>
    <row r="22" spans="1:18" x14ac:dyDescent="0.4">
      <c r="A22" s="9">
        <v>14</v>
      </c>
      <c r="B22" s="5">
        <v>43522</v>
      </c>
      <c r="C22" s="47">
        <v>1</v>
      </c>
      <c r="D22" s="57">
        <v>-1</v>
      </c>
      <c r="E22" s="58">
        <v>-1</v>
      </c>
      <c r="F22" s="59">
        <v>-1</v>
      </c>
      <c r="G22" s="22">
        <f t="shared" si="2"/>
        <v>146353.40659247455</v>
      </c>
      <c r="H22" s="22">
        <f t="shared" si="3"/>
        <v>157416.74543395507</v>
      </c>
      <c r="I22" s="22">
        <f t="shared" si="4"/>
        <v>141102.22406144979</v>
      </c>
      <c r="J22" s="44">
        <f t="shared" si="11"/>
        <v>4526.3940183239547</v>
      </c>
      <c r="K22" s="45">
        <f t="shared" si="12"/>
        <v>4868.5591371326309</v>
      </c>
      <c r="L22" s="46">
        <f t="shared" si="13"/>
        <v>4363.9863111788591</v>
      </c>
      <c r="M22" s="44">
        <f t="shared" si="14"/>
        <v>-4526.3940183239547</v>
      </c>
      <c r="N22" s="45">
        <f t="shared" si="15"/>
        <v>-4868.5591371326309</v>
      </c>
      <c r="O22" s="46">
        <f t="shared" si="16"/>
        <v>-4363.9863111788591</v>
      </c>
      <c r="P22" s="40"/>
      <c r="Q22" s="40"/>
      <c r="R22" s="40"/>
    </row>
    <row r="23" spans="1:18" x14ac:dyDescent="0.4">
      <c r="A23" s="9">
        <v>15</v>
      </c>
      <c r="B23" s="5">
        <v>43530</v>
      </c>
      <c r="C23" s="47">
        <v>2</v>
      </c>
      <c r="D23" s="57">
        <v>1.27</v>
      </c>
      <c r="E23" s="58">
        <v>1.5</v>
      </c>
      <c r="F23" s="80">
        <v>2</v>
      </c>
      <c r="G23" s="22">
        <f t="shared" si="2"/>
        <v>151929.47138364782</v>
      </c>
      <c r="H23" s="22">
        <f t="shared" si="3"/>
        <v>164500.49897848305</v>
      </c>
      <c r="I23" s="22">
        <f t="shared" si="4"/>
        <v>149568.35750513678</v>
      </c>
      <c r="J23" s="44">
        <f t="shared" si="11"/>
        <v>4390.6021977742366</v>
      </c>
      <c r="K23" s="45">
        <f t="shared" si="12"/>
        <v>4722.5023630186524</v>
      </c>
      <c r="L23" s="46">
        <f t="shared" si="13"/>
        <v>4233.0667218434937</v>
      </c>
      <c r="M23" s="44">
        <f t="shared" si="14"/>
        <v>5576.0647911732804</v>
      </c>
      <c r="N23" s="45">
        <f t="shared" si="15"/>
        <v>7083.7535445279791</v>
      </c>
      <c r="O23" s="46">
        <f t="shared" si="16"/>
        <v>8466.1334436869874</v>
      </c>
      <c r="P23" s="40"/>
      <c r="Q23" s="40"/>
      <c r="R23" s="40"/>
    </row>
    <row r="24" spans="1:18" x14ac:dyDescent="0.4">
      <c r="A24" s="9">
        <v>16</v>
      </c>
      <c r="B24" s="5">
        <v>43536</v>
      </c>
      <c r="C24" s="47">
        <v>1</v>
      </c>
      <c r="D24" s="57">
        <v>1.27</v>
      </c>
      <c r="E24" s="58">
        <v>1.5</v>
      </c>
      <c r="F24" s="59">
        <v>2</v>
      </c>
      <c r="G24" s="22">
        <f t="shared" si="2"/>
        <v>157717.9842433648</v>
      </c>
      <c r="H24" s="22">
        <f t="shared" si="3"/>
        <v>171903.0214325148</v>
      </c>
      <c r="I24" s="22">
        <f t="shared" si="4"/>
        <v>158542.45895544498</v>
      </c>
      <c r="J24" s="44">
        <f t="shared" si="11"/>
        <v>4557.8841415094348</v>
      </c>
      <c r="K24" s="45">
        <f t="shared" si="12"/>
        <v>4935.0149693544918</v>
      </c>
      <c r="L24" s="46">
        <f t="shared" si="13"/>
        <v>4487.050725154103</v>
      </c>
      <c r="M24" s="44">
        <f t="shared" si="14"/>
        <v>5788.5128597169823</v>
      </c>
      <c r="N24" s="45">
        <f t="shared" si="15"/>
        <v>7402.5224540317377</v>
      </c>
      <c r="O24" s="46">
        <f t="shared" si="16"/>
        <v>8974.101450308206</v>
      </c>
      <c r="P24" s="40"/>
      <c r="Q24" s="40"/>
      <c r="R24" s="40"/>
    </row>
    <row r="25" spans="1:18" x14ac:dyDescent="0.4">
      <c r="A25" s="9">
        <v>17</v>
      </c>
      <c r="B25" s="5">
        <v>43544</v>
      </c>
      <c r="C25" s="47">
        <v>1</v>
      </c>
      <c r="D25" s="57">
        <v>1.27</v>
      </c>
      <c r="E25" s="58">
        <v>1.5</v>
      </c>
      <c r="F25" s="59">
        <v>2</v>
      </c>
      <c r="G25" s="22">
        <f t="shared" si="2"/>
        <v>163727.03944303701</v>
      </c>
      <c r="H25" s="22">
        <f t="shared" si="3"/>
        <v>179638.65739697797</v>
      </c>
      <c r="I25" s="22">
        <f t="shared" si="4"/>
        <v>168055.00649277167</v>
      </c>
      <c r="J25" s="44">
        <f t="shared" si="11"/>
        <v>4731.5395273009435</v>
      </c>
      <c r="K25" s="45">
        <f t="shared" si="12"/>
        <v>5157.0906429754441</v>
      </c>
      <c r="L25" s="46">
        <f t="shared" si="13"/>
        <v>4756.2737686633491</v>
      </c>
      <c r="M25" s="44">
        <f t="shared" si="14"/>
        <v>6009.0551996721988</v>
      </c>
      <c r="N25" s="45">
        <f t="shared" si="15"/>
        <v>7735.6359644631666</v>
      </c>
      <c r="O25" s="46">
        <f t="shared" si="16"/>
        <v>9512.5475373266981</v>
      </c>
      <c r="P25" s="40"/>
      <c r="Q25" s="40"/>
      <c r="R25" s="40"/>
    </row>
    <row r="26" spans="1:18" x14ac:dyDescent="0.4">
      <c r="A26" s="9">
        <v>18</v>
      </c>
      <c r="B26" s="5">
        <v>43572</v>
      </c>
      <c r="C26" s="47">
        <v>2</v>
      </c>
      <c r="D26" s="57">
        <v>-1</v>
      </c>
      <c r="E26" s="58">
        <v>-1</v>
      </c>
      <c r="F26" s="59">
        <v>-1</v>
      </c>
      <c r="G26" s="22">
        <f t="shared" si="2"/>
        <v>158815.2282597459</v>
      </c>
      <c r="H26" s="22">
        <f t="shared" si="3"/>
        <v>174249.49767506862</v>
      </c>
      <c r="I26" s="22">
        <f t="shared" si="4"/>
        <v>163013.35629798853</v>
      </c>
      <c r="J26" s="44">
        <f t="shared" si="11"/>
        <v>4911.81118329111</v>
      </c>
      <c r="K26" s="45">
        <f t="shared" si="12"/>
        <v>5389.1597219093392</v>
      </c>
      <c r="L26" s="46">
        <f t="shared" si="13"/>
        <v>5041.6501947831503</v>
      </c>
      <c r="M26" s="44">
        <f t="shared" si="14"/>
        <v>-4911.81118329111</v>
      </c>
      <c r="N26" s="45">
        <f t="shared" si="15"/>
        <v>-5389.1597219093392</v>
      </c>
      <c r="O26" s="46">
        <f t="shared" si="16"/>
        <v>-5041.6501947831503</v>
      </c>
      <c r="P26" s="40"/>
      <c r="Q26" s="40"/>
      <c r="R26" s="40"/>
    </row>
    <row r="27" spans="1:18" x14ac:dyDescent="0.4">
      <c r="A27" s="9">
        <v>19</v>
      </c>
      <c r="B27" s="5">
        <v>43622</v>
      </c>
      <c r="C27" s="47">
        <v>1</v>
      </c>
      <c r="D27" s="57">
        <v>-1</v>
      </c>
      <c r="E27" s="58">
        <v>-1</v>
      </c>
      <c r="F27" s="59">
        <v>-1</v>
      </c>
      <c r="G27" s="22">
        <f t="shared" si="2"/>
        <v>154050.77141195352</v>
      </c>
      <c r="H27" s="22">
        <f t="shared" si="3"/>
        <v>169022.01274481657</v>
      </c>
      <c r="I27" s="22">
        <f t="shared" si="4"/>
        <v>158122.95560904886</v>
      </c>
      <c r="J27" s="44">
        <f>IF(G26="","",G26*0.03)</f>
        <v>4764.4568477923767</v>
      </c>
      <c r="K27" s="45">
        <f t="shared" si="12"/>
        <v>5227.4849302520588</v>
      </c>
      <c r="L27" s="46">
        <f t="shared" si="13"/>
        <v>4890.400688939656</v>
      </c>
      <c r="M27" s="44">
        <f t="shared" si="14"/>
        <v>-4764.4568477923767</v>
      </c>
      <c r="N27" s="45">
        <f t="shared" si="15"/>
        <v>-5227.4849302520588</v>
      </c>
      <c r="O27" s="46">
        <f t="shared" si="16"/>
        <v>-4890.400688939656</v>
      </c>
      <c r="P27" s="40"/>
      <c r="Q27" s="40"/>
      <c r="R27" s="40"/>
    </row>
    <row r="28" spans="1:18" x14ac:dyDescent="0.4">
      <c r="A28" s="9">
        <v>20</v>
      </c>
      <c r="B28" s="5">
        <v>43648</v>
      </c>
      <c r="C28" s="47">
        <v>2</v>
      </c>
      <c r="D28" s="57">
        <v>1.27</v>
      </c>
      <c r="E28" s="58">
        <v>1.5</v>
      </c>
      <c r="F28" s="59">
        <v>2</v>
      </c>
      <c r="G28" s="22">
        <f t="shared" si="2"/>
        <v>159920.10580274896</v>
      </c>
      <c r="H28" s="22">
        <f t="shared" si="3"/>
        <v>176628.00331833333</v>
      </c>
      <c r="I28" s="22">
        <f t="shared" si="4"/>
        <v>167610.3329455918</v>
      </c>
      <c r="J28" s="44">
        <f t="shared" si="11"/>
        <v>4621.5231423586056</v>
      </c>
      <c r="K28" s="45">
        <f t="shared" si="12"/>
        <v>5070.6603823444966</v>
      </c>
      <c r="L28" s="46">
        <f t="shared" si="13"/>
        <v>4743.6886682714658</v>
      </c>
      <c r="M28" s="44">
        <f t="shared" si="14"/>
        <v>5869.3343907954295</v>
      </c>
      <c r="N28" s="45">
        <f t="shared" si="15"/>
        <v>7605.9905735167449</v>
      </c>
      <c r="O28" s="46">
        <f t="shared" si="16"/>
        <v>9487.3773365429315</v>
      </c>
      <c r="P28" s="40"/>
      <c r="Q28" s="40"/>
      <c r="R28" s="40"/>
    </row>
    <row r="29" spans="1:18" x14ac:dyDescent="0.4">
      <c r="A29" s="9">
        <v>21</v>
      </c>
      <c r="B29" s="5"/>
      <c r="C29" s="47"/>
      <c r="D29" s="57"/>
      <c r="E29" s="58"/>
      <c r="F29" s="80"/>
      <c r="G29" s="22" t="str">
        <f t="shared" si="2"/>
        <v/>
      </c>
      <c r="H29" s="22" t="str">
        <f t="shared" si="3"/>
        <v/>
      </c>
      <c r="I29" s="22" t="str">
        <f t="shared" si="4"/>
        <v/>
      </c>
      <c r="J29" s="44">
        <f t="shared" si="11"/>
        <v>4797.6031740824683</v>
      </c>
      <c r="K29" s="45">
        <f t="shared" si="12"/>
        <v>5298.8400995499996</v>
      </c>
      <c r="L29" s="46">
        <f t="shared" si="13"/>
        <v>5028.3099883677542</v>
      </c>
      <c r="M29" s="44" t="str">
        <f t="shared" si="14"/>
        <v/>
      </c>
      <c r="N29" s="45" t="str">
        <f t="shared" si="15"/>
        <v/>
      </c>
      <c r="O29" s="46" t="str">
        <f t="shared" si="16"/>
        <v/>
      </c>
      <c r="P29" s="40"/>
      <c r="Q29" s="40"/>
      <c r="R29" s="40"/>
    </row>
    <row r="30" spans="1:18" x14ac:dyDescent="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7" t="s">
        <v>5</v>
      </c>
      <c r="C59" s="98"/>
      <c r="D59" s="7">
        <f>COUNTIF(D9:D58,1.27)</f>
        <v>15</v>
      </c>
      <c r="E59" s="7">
        <f>COUNTIF(E9:E58,1.5)</f>
        <v>15</v>
      </c>
      <c r="F59" s="8">
        <f>COUNTIF(F9:F58,2)</f>
        <v>12</v>
      </c>
      <c r="G59" s="70">
        <f>M59+G8</f>
        <v>159920.10580274893</v>
      </c>
      <c r="H59" s="71">
        <f>N59+H8</f>
        <v>176628.00331833336</v>
      </c>
      <c r="I59" s="72">
        <f>O59+I8</f>
        <v>167610.33294559183</v>
      </c>
      <c r="J59" s="67" t="s">
        <v>33</v>
      </c>
      <c r="K59" s="68">
        <f>B58-B9</f>
        <v>-44330</v>
      </c>
      <c r="L59" s="69" t="s">
        <v>34</v>
      </c>
      <c r="M59" s="81">
        <f>SUM(M9:M58)</f>
        <v>59920.105802748949</v>
      </c>
      <c r="N59" s="82">
        <f>SUM(N9:N58)</f>
        <v>76628.003318333343</v>
      </c>
      <c r="O59" s="83">
        <f>SUM(O9:O58)</f>
        <v>67610.332945591828</v>
      </c>
    </row>
    <row r="60" spans="1:15" ht="19.5" thickBot="1" x14ac:dyDescent="0.45">
      <c r="A60" s="9"/>
      <c r="B60" s="91" t="s">
        <v>6</v>
      </c>
      <c r="C60" s="92"/>
      <c r="D60" s="7">
        <f>COUNTIF(D9:D58,-1)</f>
        <v>3</v>
      </c>
      <c r="E60" s="7">
        <f>COUNTIF(E9:E58,-1)</f>
        <v>3</v>
      </c>
      <c r="F60" s="8">
        <f>COUNTIF(F9:F58,-1)</f>
        <v>6</v>
      </c>
      <c r="G60" s="89" t="s">
        <v>32</v>
      </c>
      <c r="H60" s="90"/>
      <c r="I60" s="96"/>
      <c r="J60" s="89" t="s">
        <v>35</v>
      </c>
      <c r="K60" s="90"/>
      <c r="L60" s="96"/>
      <c r="M60" s="9"/>
      <c r="N60" s="3"/>
      <c r="O60" s="4"/>
    </row>
    <row r="61" spans="1:15" ht="19.5" thickBot="1" x14ac:dyDescent="0.45">
      <c r="A61" s="9"/>
      <c r="B61" s="91" t="s">
        <v>37</v>
      </c>
      <c r="C61" s="92"/>
      <c r="D61" s="7">
        <f>COUNTIF(D9:D58,0)</f>
        <v>2</v>
      </c>
      <c r="E61" s="7">
        <f>COUNTIF(E9:E58,0)</f>
        <v>2</v>
      </c>
      <c r="F61" s="7">
        <f>COUNTIF(F9:F58,0)</f>
        <v>2</v>
      </c>
      <c r="G61" s="76">
        <f>G59/G8</f>
        <v>1.5992010580274894</v>
      </c>
      <c r="H61" s="77">
        <f t="shared" ref="H61" si="21">H59/H8</f>
        <v>1.7662800331833335</v>
      </c>
      <c r="I61" s="78">
        <f>I59/I8</f>
        <v>1.6761033294559182</v>
      </c>
      <c r="J61" s="65">
        <f>(G61-100%)*30/K59</f>
        <v>-4.0550488925839571E-4</v>
      </c>
      <c r="K61" s="65">
        <f>(H61-100%)*30/K59</f>
        <v>-5.1857435135348531E-4</v>
      </c>
      <c r="L61" s="66">
        <f>(I61-100%)*30/K59</f>
        <v>-4.5754793331102069E-4</v>
      </c>
      <c r="M61" s="10"/>
      <c r="N61" s="2"/>
      <c r="O61" s="11"/>
    </row>
    <row r="62" spans="1:15" ht="19.5" thickBot="1" x14ac:dyDescent="0.45">
      <c r="A62" s="3"/>
      <c r="B62" s="89" t="s">
        <v>4</v>
      </c>
      <c r="C62" s="90"/>
      <c r="D62" s="79">
        <f t="shared" ref="D62:E62" si="22">D59/(D59+D60+D61)</f>
        <v>0.75</v>
      </c>
      <c r="E62" s="74">
        <f t="shared" si="22"/>
        <v>0.75</v>
      </c>
      <c r="F62" s="75">
        <f>F59/(F59+F60+F61)</f>
        <v>0.6</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18" zoomScale="80" zoomScaleNormal="80" workbookViewId="0">
      <selection activeCell="B426" sqref="B426"/>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2" sqref="A22:J29"/>
    </sheetView>
  </sheetViews>
  <sheetFormatPr defaultColWidth="8.125" defaultRowHeight="13.5" x14ac:dyDescent="0.4"/>
  <cols>
    <col min="1" max="16384" width="8.125" style="52"/>
  </cols>
  <sheetData>
    <row r="1" spans="1:10" x14ac:dyDescent="0.4">
      <c r="A1" s="52" t="s">
        <v>28</v>
      </c>
    </row>
    <row r="2" spans="1:10" x14ac:dyDescent="0.4">
      <c r="A2" s="99" t="s">
        <v>70</v>
      </c>
      <c r="B2" s="100"/>
      <c r="C2" s="100"/>
      <c r="D2" s="100"/>
      <c r="E2" s="100"/>
      <c r="F2" s="100"/>
      <c r="G2" s="100"/>
      <c r="H2" s="100"/>
      <c r="I2" s="100"/>
      <c r="J2" s="100"/>
    </row>
    <row r="3" spans="1:10" x14ac:dyDescent="0.4">
      <c r="A3" s="100"/>
      <c r="B3" s="100"/>
      <c r="C3" s="100"/>
      <c r="D3" s="100"/>
      <c r="E3" s="100"/>
      <c r="F3" s="100"/>
      <c r="G3" s="100"/>
      <c r="H3" s="100"/>
      <c r="I3" s="100"/>
      <c r="J3" s="100"/>
    </row>
    <row r="4" spans="1:10" x14ac:dyDescent="0.4">
      <c r="A4" s="100"/>
      <c r="B4" s="100"/>
      <c r="C4" s="100"/>
      <c r="D4" s="100"/>
      <c r="E4" s="100"/>
      <c r="F4" s="100"/>
      <c r="G4" s="100"/>
      <c r="H4" s="100"/>
      <c r="I4" s="100"/>
      <c r="J4" s="100"/>
    </row>
    <row r="5" spans="1:10" x14ac:dyDescent="0.4">
      <c r="A5" s="100"/>
      <c r="B5" s="100"/>
      <c r="C5" s="100"/>
      <c r="D5" s="100"/>
      <c r="E5" s="100"/>
      <c r="F5" s="100"/>
      <c r="G5" s="100"/>
      <c r="H5" s="100"/>
      <c r="I5" s="100"/>
      <c r="J5" s="100"/>
    </row>
    <row r="6" spans="1:10" x14ac:dyDescent="0.4">
      <c r="A6" s="100"/>
      <c r="B6" s="100"/>
      <c r="C6" s="100"/>
      <c r="D6" s="100"/>
      <c r="E6" s="100"/>
      <c r="F6" s="100"/>
      <c r="G6" s="100"/>
      <c r="H6" s="100"/>
      <c r="I6" s="100"/>
      <c r="J6" s="100"/>
    </row>
    <row r="7" spans="1:10" x14ac:dyDescent="0.4">
      <c r="A7" s="100"/>
      <c r="B7" s="100"/>
      <c r="C7" s="100"/>
      <c r="D7" s="100"/>
      <c r="E7" s="100"/>
      <c r="F7" s="100"/>
      <c r="G7" s="100"/>
      <c r="H7" s="100"/>
      <c r="I7" s="100"/>
      <c r="J7" s="100"/>
    </row>
    <row r="8" spans="1:10" x14ac:dyDescent="0.4">
      <c r="A8" s="100"/>
      <c r="B8" s="100"/>
      <c r="C8" s="100"/>
      <c r="D8" s="100"/>
      <c r="E8" s="100"/>
      <c r="F8" s="100"/>
      <c r="G8" s="100"/>
      <c r="H8" s="100"/>
      <c r="I8" s="100"/>
      <c r="J8" s="100"/>
    </row>
    <row r="9" spans="1:10" x14ac:dyDescent="0.4">
      <c r="A9" s="100"/>
      <c r="B9" s="100"/>
      <c r="C9" s="100"/>
      <c r="D9" s="100"/>
      <c r="E9" s="100"/>
      <c r="F9" s="100"/>
      <c r="G9" s="100"/>
      <c r="H9" s="100"/>
      <c r="I9" s="100"/>
      <c r="J9" s="100"/>
    </row>
    <row r="11" spans="1:10" x14ac:dyDescent="0.4">
      <c r="A11" s="52" t="s">
        <v>29</v>
      </c>
    </row>
    <row r="12" spans="1:10" x14ac:dyDescent="0.4">
      <c r="A12" s="101" t="s">
        <v>71</v>
      </c>
      <c r="B12" s="102"/>
      <c r="C12" s="102"/>
      <c r="D12" s="102"/>
      <c r="E12" s="102"/>
      <c r="F12" s="102"/>
      <c r="G12" s="102"/>
      <c r="H12" s="102"/>
      <c r="I12" s="102"/>
      <c r="J12" s="102"/>
    </row>
    <row r="13" spans="1:10" x14ac:dyDescent="0.4">
      <c r="A13" s="102"/>
      <c r="B13" s="102"/>
      <c r="C13" s="102"/>
      <c r="D13" s="102"/>
      <c r="E13" s="102"/>
      <c r="F13" s="102"/>
      <c r="G13" s="102"/>
      <c r="H13" s="102"/>
      <c r="I13" s="102"/>
      <c r="J13" s="102"/>
    </row>
    <row r="14" spans="1:10" x14ac:dyDescent="0.4">
      <c r="A14" s="102"/>
      <c r="B14" s="102"/>
      <c r="C14" s="102"/>
      <c r="D14" s="102"/>
      <c r="E14" s="102"/>
      <c r="F14" s="102"/>
      <c r="G14" s="102"/>
      <c r="H14" s="102"/>
      <c r="I14" s="102"/>
      <c r="J14" s="102"/>
    </row>
    <row r="15" spans="1:10" x14ac:dyDescent="0.4">
      <c r="A15" s="102"/>
      <c r="B15" s="102"/>
      <c r="C15" s="102"/>
      <c r="D15" s="102"/>
      <c r="E15" s="102"/>
      <c r="F15" s="102"/>
      <c r="G15" s="102"/>
      <c r="H15" s="102"/>
      <c r="I15" s="102"/>
      <c r="J15" s="102"/>
    </row>
    <row r="16" spans="1:10" x14ac:dyDescent="0.4">
      <c r="A16" s="102"/>
      <c r="B16" s="102"/>
      <c r="C16" s="102"/>
      <c r="D16" s="102"/>
      <c r="E16" s="102"/>
      <c r="F16" s="102"/>
      <c r="G16" s="102"/>
      <c r="H16" s="102"/>
      <c r="I16" s="102"/>
      <c r="J16" s="102"/>
    </row>
    <row r="17" spans="1:10" x14ac:dyDescent="0.4">
      <c r="A17" s="102"/>
      <c r="B17" s="102"/>
      <c r="C17" s="102"/>
      <c r="D17" s="102"/>
      <c r="E17" s="102"/>
      <c r="F17" s="102"/>
      <c r="G17" s="102"/>
      <c r="H17" s="102"/>
      <c r="I17" s="102"/>
      <c r="J17" s="102"/>
    </row>
    <row r="18" spans="1:10" x14ac:dyDescent="0.4">
      <c r="A18" s="102"/>
      <c r="B18" s="102"/>
      <c r="C18" s="102"/>
      <c r="D18" s="102"/>
      <c r="E18" s="102"/>
      <c r="F18" s="102"/>
      <c r="G18" s="102"/>
      <c r="H18" s="102"/>
      <c r="I18" s="102"/>
      <c r="J18" s="102"/>
    </row>
    <row r="19" spans="1:10" x14ac:dyDescent="0.4">
      <c r="A19" s="102"/>
      <c r="B19" s="102"/>
      <c r="C19" s="102"/>
      <c r="D19" s="102"/>
      <c r="E19" s="102"/>
      <c r="F19" s="102"/>
      <c r="G19" s="102"/>
      <c r="H19" s="102"/>
      <c r="I19" s="102"/>
      <c r="J19" s="102"/>
    </row>
    <row r="21" spans="1:10" x14ac:dyDescent="0.4">
      <c r="A21" s="52" t="s">
        <v>30</v>
      </c>
    </row>
    <row r="22" spans="1:10" x14ac:dyDescent="0.4">
      <c r="A22" s="101"/>
      <c r="B22" s="101"/>
      <c r="C22" s="101"/>
      <c r="D22" s="101"/>
      <c r="E22" s="101"/>
      <c r="F22" s="101"/>
      <c r="G22" s="101"/>
      <c r="H22" s="101"/>
      <c r="I22" s="101"/>
      <c r="J22" s="101"/>
    </row>
    <row r="23" spans="1:10" x14ac:dyDescent="0.4">
      <c r="A23" s="101"/>
      <c r="B23" s="101"/>
      <c r="C23" s="101"/>
      <c r="D23" s="101"/>
      <c r="E23" s="101"/>
      <c r="F23" s="101"/>
      <c r="G23" s="101"/>
      <c r="H23" s="101"/>
      <c r="I23" s="101"/>
      <c r="J23" s="101"/>
    </row>
    <row r="24" spans="1:10" x14ac:dyDescent="0.4">
      <c r="A24" s="101"/>
      <c r="B24" s="101"/>
      <c r="C24" s="101"/>
      <c r="D24" s="101"/>
      <c r="E24" s="101"/>
      <c r="F24" s="101"/>
      <c r="G24" s="101"/>
      <c r="H24" s="101"/>
      <c r="I24" s="101"/>
      <c r="J24" s="101"/>
    </row>
    <row r="25" spans="1:10" x14ac:dyDescent="0.4">
      <c r="A25" s="101"/>
      <c r="B25" s="101"/>
      <c r="C25" s="101"/>
      <c r="D25" s="101"/>
      <c r="E25" s="101"/>
      <c r="F25" s="101"/>
      <c r="G25" s="101"/>
      <c r="H25" s="101"/>
      <c r="I25" s="101"/>
      <c r="J25" s="101"/>
    </row>
    <row r="26" spans="1:10" x14ac:dyDescent="0.4">
      <c r="A26" s="101"/>
      <c r="B26" s="101"/>
      <c r="C26" s="101"/>
      <c r="D26" s="101"/>
      <c r="E26" s="101"/>
      <c r="F26" s="101"/>
      <c r="G26" s="101"/>
      <c r="H26" s="101"/>
      <c r="I26" s="101"/>
      <c r="J26" s="101"/>
    </row>
    <row r="27" spans="1:10" x14ac:dyDescent="0.4">
      <c r="A27" s="101"/>
      <c r="B27" s="101"/>
      <c r="C27" s="101"/>
      <c r="D27" s="101"/>
      <c r="E27" s="101"/>
      <c r="F27" s="101"/>
      <c r="G27" s="101"/>
      <c r="H27" s="101"/>
      <c r="I27" s="101"/>
      <c r="J27" s="101"/>
    </row>
    <row r="28" spans="1:10" x14ac:dyDescent="0.4">
      <c r="A28" s="101"/>
      <c r="B28" s="101"/>
      <c r="C28" s="101"/>
      <c r="D28" s="101"/>
      <c r="E28" s="101"/>
      <c r="F28" s="101"/>
      <c r="G28" s="101"/>
      <c r="H28" s="101"/>
      <c r="I28" s="101"/>
      <c r="J28" s="101"/>
    </row>
    <row r="29" spans="1:10" x14ac:dyDescent="0.4">
      <c r="A29" s="101"/>
      <c r="B29" s="101"/>
      <c r="C29" s="101"/>
      <c r="D29" s="101"/>
      <c r="E29" s="101"/>
      <c r="F29" s="101"/>
      <c r="G29" s="101"/>
      <c r="H29" s="101"/>
      <c r="I29" s="101"/>
      <c r="J29" s="101"/>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15</v>
      </c>
      <c r="B1" s="31"/>
      <c r="C1" s="32"/>
      <c r="D1" s="33"/>
      <c r="E1" s="32"/>
      <c r="F1" s="33"/>
      <c r="G1" s="32"/>
      <c r="H1" s="33"/>
    </row>
    <row r="2" spans="1:8" x14ac:dyDescent="0.4">
      <c r="A2" s="34"/>
      <c r="B2" s="32"/>
      <c r="C2" s="32"/>
      <c r="D2" s="33"/>
      <c r="E2" s="32"/>
      <c r="F2" s="33"/>
      <c r="G2" s="32"/>
      <c r="H2" s="33"/>
    </row>
    <row r="3" spans="1:8" x14ac:dyDescent="0.4">
      <c r="A3" s="35" t="s">
        <v>16</v>
      </c>
      <c r="B3" s="35" t="s">
        <v>17</v>
      </c>
      <c r="C3" s="35" t="s">
        <v>18</v>
      </c>
      <c r="D3" s="36" t="s">
        <v>19</v>
      </c>
      <c r="E3" s="35" t="s">
        <v>20</v>
      </c>
      <c r="F3" s="36" t="s">
        <v>19</v>
      </c>
      <c r="G3" s="35" t="s">
        <v>21</v>
      </c>
      <c r="H3" s="36" t="s">
        <v>19</v>
      </c>
    </row>
    <row r="4" spans="1:8" x14ac:dyDescent="0.4">
      <c r="A4" s="37" t="s">
        <v>22</v>
      </c>
      <c r="B4" s="37" t="s">
        <v>23</v>
      </c>
      <c r="C4" s="37"/>
      <c r="D4" s="38"/>
      <c r="E4" s="37"/>
      <c r="F4" s="38"/>
      <c r="G4" s="37"/>
      <c r="H4" s="38"/>
    </row>
    <row r="5" spans="1:8" x14ac:dyDescent="0.4">
      <c r="A5" s="37" t="s">
        <v>22</v>
      </c>
      <c r="B5" s="37"/>
      <c r="C5" s="37"/>
      <c r="D5" s="38"/>
      <c r="E5" s="37"/>
      <c r="F5" s="39"/>
      <c r="G5" s="37"/>
      <c r="H5" s="39"/>
    </row>
    <row r="6" spans="1:8" x14ac:dyDescent="0.4">
      <c r="A6" s="37" t="s">
        <v>22</v>
      </c>
      <c r="B6" s="37"/>
      <c r="C6" s="37"/>
      <c r="D6" s="39"/>
      <c r="E6" s="37"/>
      <c r="F6" s="39"/>
      <c r="G6" s="37"/>
      <c r="H6" s="39"/>
    </row>
    <row r="7" spans="1:8" x14ac:dyDescent="0.4">
      <c r="A7" s="37" t="s">
        <v>22</v>
      </c>
      <c r="B7" s="37"/>
      <c r="C7" s="37"/>
      <c r="D7" s="39"/>
      <c r="E7" s="37"/>
      <c r="F7" s="39"/>
      <c r="G7" s="37"/>
      <c r="H7" s="39"/>
    </row>
    <row r="8" spans="1:8" x14ac:dyDescent="0.4">
      <c r="A8" s="37" t="s">
        <v>22</v>
      </c>
      <c r="B8" s="37"/>
      <c r="C8" s="37"/>
      <c r="D8" s="39"/>
      <c r="E8" s="37"/>
      <c r="F8" s="39"/>
      <c r="G8" s="37"/>
      <c r="H8" s="39"/>
    </row>
    <row r="9" spans="1:8" x14ac:dyDescent="0.4">
      <c r="A9" s="37" t="s">
        <v>22</v>
      </c>
      <c r="B9" s="37"/>
      <c r="C9" s="37"/>
      <c r="D9" s="39"/>
      <c r="E9" s="37"/>
      <c r="F9" s="39"/>
      <c r="G9" s="37"/>
      <c r="H9" s="39"/>
    </row>
    <row r="10" spans="1:8" x14ac:dyDescent="0.4">
      <c r="A10" s="37" t="s">
        <v>22</v>
      </c>
      <c r="B10" s="37"/>
      <c r="C10" s="37"/>
      <c r="D10" s="39"/>
      <c r="E10" s="37"/>
      <c r="F10" s="39"/>
      <c r="G10" s="37"/>
      <c r="H10" s="39"/>
    </row>
    <row r="11" spans="1:8" x14ac:dyDescent="0.4">
      <c r="A11" s="37" t="s">
        <v>22</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J14"/>
  <sheetViews>
    <sheetView workbookViewId="0">
      <selection activeCell="J13" sqref="J13"/>
    </sheetView>
  </sheetViews>
  <sheetFormatPr defaultRowHeight="18.75" x14ac:dyDescent="0.4"/>
  <sheetData>
    <row r="4" spans="3:10" x14ac:dyDescent="0.4">
      <c r="C4" t="s">
        <v>65</v>
      </c>
      <c r="H4" t="s">
        <v>68</v>
      </c>
    </row>
    <row r="5" spans="3:10" x14ac:dyDescent="0.4">
      <c r="C5" t="s">
        <v>62</v>
      </c>
      <c r="D5">
        <v>1.2224299999999999</v>
      </c>
      <c r="E5">
        <f>D5-D8</f>
        <v>-3.9600000000006297E-4</v>
      </c>
      <c r="H5" t="s">
        <v>62</v>
      </c>
      <c r="I5">
        <v>1.2180299999999999</v>
      </c>
      <c r="J5">
        <f>I5-I8</f>
        <v>-5.3000000000014147E-4</v>
      </c>
    </row>
    <row r="6" spans="3:10" x14ac:dyDescent="0.4">
      <c r="C6" t="s">
        <v>61</v>
      </c>
      <c r="D6">
        <v>1.2254100000000001</v>
      </c>
      <c r="E6">
        <f>D6-D8</f>
        <v>2.5840000000001417E-3</v>
      </c>
      <c r="H6" t="s">
        <v>61</v>
      </c>
      <c r="I6">
        <v>1.2191099999999999</v>
      </c>
      <c r="J6">
        <f>I7-I5</f>
        <v>-1.6499999999999293E-3</v>
      </c>
    </row>
    <row r="7" spans="3:10" x14ac:dyDescent="0.4">
      <c r="C7" t="s">
        <v>63</v>
      </c>
      <c r="D7">
        <v>1.22156</v>
      </c>
      <c r="E7">
        <f>E6/E5</f>
        <v>-6.5252525252518456</v>
      </c>
      <c r="H7" t="s">
        <v>63</v>
      </c>
      <c r="I7">
        <v>1.21638</v>
      </c>
      <c r="J7">
        <f>J6/J5</f>
        <v>3.1132075471688467</v>
      </c>
    </row>
    <row r="8" spans="3:10" x14ac:dyDescent="0.4">
      <c r="C8" t="s">
        <v>64</v>
      </c>
      <c r="D8">
        <v>1.222826</v>
      </c>
      <c r="H8" t="s">
        <v>64</v>
      </c>
      <c r="I8">
        <v>1.2185600000000001</v>
      </c>
    </row>
    <row r="10" spans="3:10" x14ac:dyDescent="0.4">
      <c r="C10" t="s">
        <v>66</v>
      </c>
      <c r="H10" t="s">
        <v>69</v>
      </c>
    </row>
    <row r="11" spans="3:10" x14ac:dyDescent="0.4">
      <c r="C11" t="s">
        <v>67</v>
      </c>
      <c r="D11">
        <v>1.2185999999999999</v>
      </c>
      <c r="E11">
        <f>D11-D14</f>
        <v>9.5999999999984986E-4</v>
      </c>
      <c r="H11" t="s">
        <v>62</v>
      </c>
      <c r="I11">
        <v>1.2179199999999999</v>
      </c>
      <c r="J11">
        <f>I11-I14</f>
        <v>3.7999999999982492E-4</v>
      </c>
    </row>
    <row r="12" spans="3:10" x14ac:dyDescent="0.4">
      <c r="C12" t="s">
        <v>61</v>
      </c>
      <c r="D12">
        <v>1.2193099999999999</v>
      </c>
      <c r="E12">
        <f>D12-D11</f>
        <v>7.0999999999998842E-4</v>
      </c>
      <c r="H12" t="s">
        <v>61</v>
      </c>
      <c r="I12">
        <v>1.2184999999999999</v>
      </c>
      <c r="J12">
        <f>I13-I14</f>
        <v>-1.1400000000001409E-3</v>
      </c>
    </row>
    <row r="13" spans="3:10" x14ac:dyDescent="0.4">
      <c r="C13" t="s">
        <v>63</v>
      </c>
      <c r="D13">
        <v>1.2143200000000001</v>
      </c>
      <c r="E13">
        <f>E12/E11</f>
        <v>0.73958333333343695</v>
      </c>
      <c r="H13" t="s">
        <v>63</v>
      </c>
      <c r="I13">
        <v>1.2163999999999999</v>
      </c>
      <c r="J13">
        <f>J12/J11</f>
        <v>-3.0000000000017528</v>
      </c>
    </row>
    <row r="14" spans="3:10" x14ac:dyDescent="0.4">
      <c r="C14" t="s">
        <v>64</v>
      </c>
      <c r="D14">
        <v>1.2176400000000001</v>
      </c>
      <c r="H14" t="s">
        <v>64</v>
      </c>
      <c r="I14">
        <v>1.2175400000000001</v>
      </c>
    </row>
  </sheetData>
  <phoneticPr fontId="1"/>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O54"/>
  <sheetViews>
    <sheetView workbookViewId="0">
      <selection activeCell="B17" sqref="B17"/>
    </sheetView>
  </sheetViews>
  <sheetFormatPr defaultRowHeight="13.5" x14ac:dyDescent="0.4"/>
  <cols>
    <col min="1" max="10" width="9" style="84" bestFit="1" customWidth="1"/>
    <col min="11" max="11" width="2.125" style="84" customWidth="1"/>
    <col min="12" max="16384" width="9" style="84"/>
  </cols>
  <sheetData>
    <row r="2" spans="2:15" ht="14.25" thickBot="1" x14ac:dyDescent="0.45"/>
    <row r="3" spans="2:15" ht="13.5" customHeight="1" x14ac:dyDescent="0.4">
      <c r="B3" s="103" t="s">
        <v>38</v>
      </c>
      <c r="C3" s="104"/>
      <c r="D3" s="104"/>
      <c r="E3" s="104"/>
      <c r="F3" s="105"/>
      <c r="I3" s="85"/>
      <c r="J3" s="85"/>
      <c r="L3" s="109" t="s">
        <v>39</v>
      </c>
      <c r="M3" s="110"/>
      <c r="N3" s="113" t="s">
        <v>40</v>
      </c>
      <c r="O3" s="114"/>
    </row>
    <row r="4" spans="2:15" ht="14.25" customHeight="1" thickBot="1" x14ac:dyDescent="0.45">
      <c r="B4" s="106"/>
      <c r="C4" s="107"/>
      <c r="D4" s="107"/>
      <c r="E4" s="107"/>
      <c r="F4" s="108"/>
      <c r="I4" s="85"/>
      <c r="J4" s="85"/>
      <c r="L4" s="111"/>
      <c r="M4" s="112"/>
      <c r="N4" s="115"/>
      <c r="O4" s="116"/>
    </row>
    <row r="5" spans="2:15" ht="14.25" thickBot="1" x14ac:dyDescent="0.45">
      <c r="N5" s="86"/>
    </row>
    <row r="6" spans="2:15" ht="14.25" customHeight="1" thickBot="1" x14ac:dyDescent="0.45">
      <c r="B6" s="117" t="s">
        <v>41</v>
      </c>
      <c r="C6" s="118"/>
      <c r="D6" s="119"/>
      <c r="E6" s="123" t="s">
        <v>42</v>
      </c>
      <c r="F6" s="123"/>
      <c r="G6" s="125" t="s">
        <v>43</v>
      </c>
      <c r="H6" s="125"/>
      <c r="I6" s="127" t="s">
        <v>44</v>
      </c>
      <c r="J6" s="127"/>
      <c r="L6" s="129" t="s">
        <v>42</v>
      </c>
      <c r="M6" s="129"/>
      <c r="N6" s="131" t="s">
        <v>45</v>
      </c>
      <c r="O6" s="132"/>
    </row>
    <row r="7" spans="2:15" ht="14.25" customHeight="1" thickBot="1" x14ac:dyDescent="0.45">
      <c r="B7" s="120"/>
      <c r="C7" s="121"/>
      <c r="D7" s="122"/>
      <c r="E7" s="124"/>
      <c r="F7" s="124"/>
      <c r="G7" s="126"/>
      <c r="H7" s="126"/>
      <c r="I7" s="128"/>
      <c r="J7" s="128"/>
      <c r="L7" s="130"/>
      <c r="M7" s="130"/>
      <c r="N7" s="131"/>
      <c r="O7" s="132"/>
    </row>
    <row r="8" spans="2:15" ht="14.25" customHeight="1" thickBot="1" x14ac:dyDescent="0.45">
      <c r="B8" s="133" t="s">
        <v>46</v>
      </c>
      <c r="C8" s="134"/>
      <c r="D8" s="135"/>
      <c r="E8" s="143">
        <v>11322</v>
      </c>
      <c r="F8" s="143"/>
      <c r="G8" s="143"/>
      <c r="H8" s="143"/>
      <c r="I8" s="143"/>
      <c r="J8" s="143"/>
      <c r="L8" s="130"/>
      <c r="M8" s="130"/>
      <c r="N8" s="131" t="s">
        <v>47</v>
      </c>
      <c r="O8" s="132"/>
    </row>
    <row r="9" spans="2:15" ht="14.25" customHeight="1" thickBot="1" x14ac:dyDescent="0.45">
      <c r="B9" s="136"/>
      <c r="C9" s="137"/>
      <c r="D9" s="138"/>
      <c r="E9" s="144"/>
      <c r="F9" s="144"/>
      <c r="G9" s="144"/>
      <c r="H9" s="144"/>
      <c r="I9" s="144"/>
      <c r="J9" s="144"/>
      <c r="L9" s="130"/>
      <c r="M9" s="130"/>
      <c r="N9" s="131"/>
      <c r="O9" s="132"/>
    </row>
    <row r="10" spans="2:15" ht="14.25" customHeight="1" thickBot="1" x14ac:dyDescent="0.45">
      <c r="B10" s="87"/>
      <c r="C10" s="87"/>
      <c r="D10" s="87"/>
      <c r="E10" s="87"/>
      <c r="F10" s="87"/>
      <c r="G10" s="87"/>
      <c r="H10" s="87"/>
      <c r="I10" s="87"/>
      <c r="J10" s="87"/>
      <c r="L10" s="130"/>
      <c r="M10" s="130"/>
      <c r="N10" s="131" t="s">
        <v>48</v>
      </c>
      <c r="O10" s="132"/>
    </row>
    <row r="11" spans="2:15" ht="14.25" customHeight="1" thickBot="1" x14ac:dyDescent="0.45">
      <c r="B11" s="139" t="s">
        <v>49</v>
      </c>
      <c r="C11" s="139"/>
      <c r="D11" s="139"/>
      <c r="E11" s="139" t="s">
        <v>50</v>
      </c>
      <c r="F11" s="139"/>
      <c r="G11" s="139"/>
      <c r="H11" s="139" t="s">
        <v>51</v>
      </c>
      <c r="I11" s="139"/>
      <c r="J11" s="139"/>
      <c r="L11" s="130"/>
      <c r="M11" s="130"/>
      <c r="N11" s="131"/>
      <c r="O11" s="132"/>
    </row>
    <row r="12" spans="2:15" ht="13.5" customHeight="1" thickBot="1" x14ac:dyDescent="0.45">
      <c r="B12" s="140"/>
      <c r="C12" s="140"/>
      <c r="D12" s="140"/>
      <c r="E12" s="140"/>
      <c r="F12" s="140"/>
      <c r="G12" s="140"/>
      <c r="H12" s="140"/>
      <c r="I12" s="140"/>
      <c r="J12" s="140"/>
      <c r="L12" s="130"/>
      <c r="M12" s="130"/>
      <c r="N12" s="131" t="s">
        <v>52</v>
      </c>
      <c r="O12" s="132"/>
    </row>
    <row r="13" spans="2:15" ht="14.25" customHeight="1" thickBot="1" x14ac:dyDescent="0.45">
      <c r="B13" s="141">
        <v>500000</v>
      </c>
      <c r="C13" s="141"/>
      <c r="D13" s="141"/>
      <c r="E13" s="145">
        <v>1</v>
      </c>
      <c r="F13" s="146"/>
      <c r="G13" s="146"/>
      <c r="H13" s="145">
        <v>0.03</v>
      </c>
      <c r="I13" s="146"/>
      <c r="J13" s="146"/>
      <c r="L13" s="130"/>
      <c r="M13" s="130"/>
      <c r="N13" s="131"/>
      <c r="O13" s="132"/>
    </row>
    <row r="14" spans="2:15" ht="13.5" customHeight="1" x14ac:dyDescent="0.4">
      <c r="B14" s="141"/>
      <c r="C14" s="141"/>
      <c r="D14" s="141"/>
      <c r="E14" s="146"/>
      <c r="F14" s="146"/>
      <c r="G14" s="146"/>
      <c r="H14" s="146"/>
      <c r="I14" s="146"/>
      <c r="J14" s="146"/>
      <c r="L14" s="130"/>
      <c r="M14" s="130"/>
      <c r="N14" s="147" t="s">
        <v>53</v>
      </c>
      <c r="O14" s="148"/>
    </row>
    <row r="15" spans="2:15" ht="14.25" thickBot="1" x14ac:dyDescent="0.45">
      <c r="B15" s="141"/>
      <c r="C15" s="141"/>
      <c r="D15" s="141"/>
      <c r="E15" s="151">
        <f>B13*E13</f>
        <v>500000</v>
      </c>
      <c r="F15" s="151"/>
      <c r="G15" s="151"/>
      <c r="H15" s="153">
        <f>B13*H13</f>
        <v>15000</v>
      </c>
      <c r="I15" s="153"/>
      <c r="J15" s="153"/>
      <c r="L15" s="130"/>
      <c r="M15" s="130"/>
      <c r="N15" s="149"/>
      <c r="O15" s="150"/>
    </row>
    <row r="16" spans="2:15" ht="13.5" customHeight="1" thickBot="1" x14ac:dyDescent="0.45">
      <c r="B16" s="142"/>
      <c r="C16" s="142"/>
      <c r="D16" s="142"/>
      <c r="E16" s="152"/>
      <c r="F16" s="152"/>
      <c r="G16" s="152"/>
      <c r="H16" s="154"/>
      <c r="I16" s="154"/>
      <c r="J16" s="154"/>
      <c r="N16" s="88"/>
      <c r="O16" s="88"/>
    </row>
    <row r="17" spans="2:15" ht="14.25" thickBot="1" x14ac:dyDescent="0.45">
      <c r="B17" s="87"/>
      <c r="C17" s="87"/>
      <c r="D17" s="87"/>
      <c r="E17" s="87"/>
      <c r="F17" s="87"/>
      <c r="G17" s="87"/>
      <c r="H17" s="87"/>
      <c r="I17" s="87"/>
      <c r="J17" s="87"/>
      <c r="L17" s="166" t="s">
        <v>43</v>
      </c>
      <c r="M17" s="167"/>
      <c r="N17" s="170" t="s">
        <v>54</v>
      </c>
      <c r="O17" s="171"/>
    </row>
    <row r="18" spans="2:15" ht="14.25" thickBot="1" x14ac:dyDescent="0.45">
      <c r="B18" s="139" t="s">
        <v>55</v>
      </c>
      <c r="C18" s="139"/>
      <c r="D18" s="139"/>
      <c r="E18" s="139" t="s">
        <v>56</v>
      </c>
      <c r="F18" s="139"/>
      <c r="G18" s="139"/>
      <c r="H18" s="155" t="s">
        <v>57</v>
      </c>
      <c r="I18" s="155"/>
      <c r="J18" s="155"/>
      <c r="L18" s="168"/>
      <c r="M18" s="169"/>
      <c r="N18" s="172"/>
      <c r="O18" s="173"/>
    </row>
    <row r="19" spans="2:15" ht="14.25" thickBot="1" x14ac:dyDescent="0.45">
      <c r="B19" s="140"/>
      <c r="C19" s="140"/>
      <c r="D19" s="140"/>
      <c r="E19" s="140"/>
      <c r="F19" s="140"/>
      <c r="G19" s="140"/>
      <c r="H19" s="156"/>
      <c r="I19" s="156"/>
      <c r="J19" s="156"/>
    </row>
    <row r="20" spans="2:15" ht="14.25" thickBot="1" x14ac:dyDescent="0.45">
      <c r="B20" s="140"/>
      <c r="C20" s="140"/>
      <c r="D20" s="140"/>
      <c r="E20" s="140"/>
      <c r="F20" s="140"/>
      <c r="G20" s="140"/>
      <c r="H20" s="156"/>
      <c r="I20" s="156"/>
      <c r="J20" s="156"/>
      <c r="L20" s="157" t="s">
        <v>44</v>
      </c>
      <c r="M20" s="158"/>
      <c r="N20" s="131" t="s">
        <v>58</v>
      </c>
      <c r="O20" s="132"/>
    </row>
    <row r="21" spans="2:15" ht="14.25" thickBot="1" x14ac:dyDescent="0.45">
      <c r="B21" s="146">
        <v>12136</v>
      </c>
      <c r="C21" s="146"/>
      <c r="D21" s="146"/>
      <c r="E21" s="146">
        <v>12102</v>
      </c>
      <c r="F21" s="146"/>
      <c r="G21" s="146"/>
      <c r="H21" s="164">
        <f>ROUNDDOWN(IF(B8="JPY",H15/(ABS(B21-E21))/1000,IF(OR(B8="GBPUSD",B8="NZDUSD",B8="USDCAD",B8="AUDUSD",B8="EURUSD"),H15/E8/ABS(B21-E21)*10,IF(OR(B8="GBPCHF",B8="EURCHF",B8="USDCHF"),H15/I8/ABS(B21-E21)*10,IF(B8="EURCAD",H15/G8/ABS(B21-E21)*10)))),1)</f>
        <v>0.3</v>
      </c>
      <c r="I21" s="164"/>
      <c r="J21" s="164"/>
      <c r="L21" s="159"/>
      <c r="M21" s="160"/>
      <c r="N21" s="131"/>
      <c r="O21" s="132"/>
    </row>
    <row r="22" spans="2:15" ht="14.25" customHeight="1" thickBot="1" x14ac:dyDescent="0.45">
      <c r="B22" s="146"/>
      <c r="C22" s="146"/>
      <c r="D22" s="146"/>
      <c r="E22" s="146"/>
      <c r="F22" s="146"/>
      <c r="G22" s="146"/>
      <c r="H22" s="164"/>
      <c r="I22" s="164"/>
      <c r="J22" s="164"/>
      <c r="L22" s="159"/>
      <c r="M22" s="160"/>
      <c r="N22" s="131" t="s">
        <v>59</v>
      </c>
      <c r="O22" s="132"/>
    </row>
    <row r="23" spans="2:15" ht="14.25" customHeight="1" thickBot="1" x14ac:dyDescent="0.45">
      <c r="B23" s="163"/>
      <c r="C23" s="163"/>
      <c r="D23" s="163"/>
      <c r="E23" s="163"/>
      <c r="F23" s="163"/>
      <c r="G23" s="163"/>
      <c r="H23" s="165"/>
      <c r="I23" s="165"/>
      <c r="J23" s="165"/>
      <c r="L23" s="159"/>
      <c r="M23" s="160"/>
      <c r="N23" s="131"/>
      <c r="O23" s="132"/>
    </row>
    <row r="24" spans="2:15" ht="14.25" thickBot="1" x14ac:dyDescent="0.45">
      <c r="L24" s="159"/>
      <c r="M24" s="160"/>
      <c r="N24" s="131" t="s">
        <v>60</v>
      </c>
      <c r="O24" s="132"/>
    </row>
    <row r="25" spans="2:15" ht="14.25" customHeight="1" thickBot="1" x14ac:dyDescent="0.45">
      <c r="L25" s="161"/>
      <c r="M25" s="162"/>
      <c r="N25" s="131"/>
      <c r="O25" s="132"/>
    </row>
    <row r="26" spans="2:15" ht="14.25" customHeight="1" x14ac:dyDescent="0.4"/>
    <row r="27" spans="2:15" ht="14.25" customHeight="1" thickBot="1" x14ac:dyDescent="0.45"/>
    <row r="28" spans="2:15" ht="14.25" customHeight="1" x14ac:dyDescent="0.4">
      <c r="B28" s="103" t="s">
        <v>38</v>
      </c>
      <c r="C28" s="104"/>
      <c r="D28" s="104"/>
      <c r="E28" s="104"/>
      <c r="F28" s="105"/>
      <c r="I28" s="85"/>
      <c r="J28" s="85"/>
      <c r="L28" s="109" t="s">
        <v>39</v>
      </c>
      <c r="M28" s="110"/>
      <c r="N28" s="113" t="s">
        <v>40</v>
      </c>
      <c r="O28" s="114"/>
    </row>
    <row r="29" spans="2:15" ht="18" thickBot="1" x14ac:dyDescent="0.45">
      <c r="B29" s="106"/>
      <c r="C29" s="107"/>
      <c r="D29" s="107"/>
      <c r="E29" s="107"/>
      <c r="F29" s="108"/>
      <c r="I29" s="85"/>
      <c r="J29" s="85"/>
      <c r="L29" s="111"/>
      <c r="M29" s="112"/>
      <c r="N29" s="115"/>
      <c r="O29" s="116"/>
    </row>
    <row r="30" spans="2:15" ht="14.25" thickBot="1" x14ac:dyDescent="0.45">
      <c r="N30" s="86"/>
    </row>
    <row r="31" spans="2:15" ht="14.25" thickBot="1" x14ac:dyDescent="0.45">
      <c r="B31" s="117" t="s">
        <v>41</v>
      </c>
      <c r="C31" s="118"/>
      <c r="D31" s="119"/>
      <c r="E31" s="123" t="s">
        <v>42</v>
      </c>
      <c r="F31" s="123"/>
      <c r="G31" s="125" t="s">
        <v>43</v>
      </c>
      <c r="H31" s="125"/>
      <c r="I31" s="127" t="s">
        <v>44</v>
      </c>
      <c r="J31" s="127"/>
      <c r="L31" s="129" t="s">
        <v>42</v>
      </c>
      <c r="M31" s="129"/>
      <c r="N31" s="131" t="s">
        <v>45</v>
      </c>
      <c r="O31" s="132"/>
    </row>
    <row r="32" spans="2:15" ht="14.25" thickBot="1" x14ac:dyDescent="0.45">
      <c r="B32" s="120"/>
      <c r="C32" s="121"/>
      <c r="D32" s="122"/>
      <c r="E32" s="124"/>
      <c r="F32" s="124"/>
      <c r="G32" s="126"/>
      <c r="H32" s="126"/>
      <c r="I32" s="128"/>
      <c r="J32" s="128"/>
      <c r="L32" s="130"/>
      <c r="M32" s="130"/>
      <c r="N32" s="131"/>
      <c r="O32" s="132"/>
    </row>
    <row r="33" spans="2:15" ht="14.25" customHeight="1" thickBot="1" x14ac:dyDescent="0.45">
      <c r="B33" s="133"/>
      <c r="C33" s="134"/>
      <c r="D33" s="135"/>
      <c r="E33" s="143"/>
      <c r="F33" s="143"/>
      <c r="G33" s="143"/>
      <c r="H33" s="143"/>
      <c r="I33" s="143"/>
      <c r="J33" s="143"/>
      <c r="L33" s="130"/>
      <c r="M33" s="130"/>
      <c r="N33" s="131" t="s">
        <v>47</v>
      </c>
      <c r="O33" s="132"/>
    </row>
    <row r="34" spans="2:15" ht="14.25" customHeight="1" thickBot="1" x14ac:dyDescent="0.45">
      <c r="B34" s="136"/>
      <c r="C34" s="137"/>
      <c r="D34" s="138"/>
      <c r="E34" s="144"/>
      <c r="F34" s="144"/>
      <c r="G34" s="144"/>
      <c r="H34" s="144"/>
      <c r="I34" s="144"/>
      <c r="J34" s="144"/>
      <c r="L34" s="130"/>
      <c r="M34" s="130"/>
      <c r="N34" s="131"/>
      <c r="O34" s="132"/>
    </row>
    <row r="35" spans="2:15" ht="14.25" customHeight="1" thickBot="1" x14ac:dyDescent="0.45">
      <c r="B35" s="87"/>
      <c r="C35" s="87"/>
      <c r="D35" s="87"/>
      <c r="E35" s="87"/>
      <c r="F35" s="87"/>
      <c r="G35" s="87"/>
      <c r="H35" s="87"/>
      <c r="I35" s="87"/>
      <c r="J35" s="87"/>
      <c r="L35" s="130"/>
      <c r="M35" s="130"/>
      <c r="N35" s="131" t="s">
        <v>48</v>
      </c>
      <c r="O35" s="132"/>
    </row>
    <row r="36" spans="2:15" ht="14.25" customHeight="1" thickBot="1" x14ac:dyDescent="0.45">
      <c r="B36" s="139" t="s">
        <v>49</v>
      </c>
      <c r="C36" s="139"/>
      <c r="D36" s="139"/>
      <c r="E36" s="139" t="s">
        <v>50</v>
      </c>
      <c r="F36" s="139"/>
      <c r="G36" s="139"/>
      <c r="H36" s="139" t="s">
        <v>51</v>
      </c>
      <c r="I36" s="139"/>
      <c r="J36" s="139"/>
      <c r="L36" s="130"/>
      <c r="M36" s="130"/>
      <c r="N36" s="131"/>
      <c r="O36" s="132"/>
    </row>
    <row r="37" spans="2:15" ht="14.25" thickBot="1" x14ac:dyDescent="0.45">
      <c r="B37" s="140"/>
      <c r="C37" s="140"/>
      <c r="D37" s="140"/>
      <c r="E37" s="140"/>
      <c r="F37" s="140"/>
      <c r="G37" s="140"/>
      <c r="H37" s="140"/>
      <c r="I37" s="140"/>
      <c r="J37" s="140"/>
      <c r="L37" s="130"/>
      <c r="M37" s="130"/>
      <c r="N37" s="131" t="s">
        <v>52</v>
      </c>
      <c r="O37" s="132"/>
    </row>
    <row r="38" spans="2:15" ht="14.25" thickBot="1" x14ac:dyDescent="0.45">
      <c r="B38" s="141"/>
      <c r="C38" s="141"/>
      <c r="D38" s="141"/>
      <c r="E38" s="145">
        <v>0.2</v>
      </c>
      <c r="F38" s="146"/>
      <c r="G38" s="146"/>
      <c r="H38" s="145">
        <v>0.05</v>
      </c>
      <c r="I38" s="146"/>
      <c r="J38" s="146"/>
      <c r="L38" s="130"/>
      <c r="M38" s="130"/>
      <c r="N38" s="131"/>
      <c r="O38" s="132"/>
    </row>
    <row r="39" spans="2:15" x14ac:dyDescent="0.4">
      <c r="B39" s="141"/>
      <c r="C39" s="141"/>
      <c r="D39" s="141"/>
      <c r="E39" s="146"/>
      <c r="F39" s="146"/>
      <c r="G39" s="146"/>
      <c r="H39" s="146"/>
      <c r="I39" s="146"/>
      <c r="J39" s="146"/>
      <c r="L39" s="130"/>
      <c r="M39" s="130"/>
      <c r="N39" s="147" t="s">
        <v>53</v>
      </c>
      <c r="O39" s="148"/>
    </row>
    <row r="40" spans="2:15" ht="14.25" thickBot="1" x14ac:dyDescent="0.45">
      <c r="B40" s="141"/>
      <c r="C40" s="141"/>
      <c r="D40" s="141"/>
      <c r="E40" s="151">
        <f>B38*E38</f>
        <v>0</v>
      </c>
      <c r="F40" s="151"/>
      <c r="G40" s="151"/>
      <c r="H40" s="153">
        <f>B38*H38</f>
        <v>0</v>
      </c>
      <c r="I40" s="153"/>
      <c r="J40" s="153"/>
      <c r="L40" s="130"/>
      <c r="M40" s="130"/>
      <c r="N40" s="149"/>
      <c r="O40" s="150"/>
    </row>
    <row r="41" spans="2:15" ht="19.5" thickBot="1" x14ac:dyDescent="0.45">
      <c r="B41" s="142"/>
      <c r="C41" s="142"/>
      <c r="D41" s="142"/>
      <c r="E41" s="152"/>
      <c r="F41" s="152"/>
      <c r="G41" s="152"/>
      <c r="H41" s="154"/>
      <c r="I41" s="154"/>
      <c r="J41" s="154"/>
      <c r="N41" s="88"/>
      <c r="O41" s="88"/>
    </row>
    <row r="42" spans="2:15" ht="14.25" thickBot="1" x14ac:dyDescent="0.45">
      <c r="B42" s="87"/>
      <c r="C42" s="87"/>
      <c r="D42" s="87"/>
      <c r="E42" s="87"/>
      <c r="F42" s="87"/>
      <c r="G42" s="87"/>
      <c r="H42" s="87"/>
      <c r="I42" s="87"/>
      <c r="J42" s="87"/>
      <c r="L42" s="166" t="s">
        <v>43</v>
      </c>
      <c r="M42" s="167"/>
      <c r="N42" s="170" t="s">
        <v>54</v>
      </c>
      <c r="O42" s="171"/>
    </row>
    <row r="43" spans="2:15" ht="14.25" thickBot="1" x14ac:dyDescent="0.45">
      <c r="B43" s="139" t="s">
        <v>55</v>
      </c>
      <c r="C43" s="139"/>
      <c r="D43" s="139"/>
      <c r="E43" s="139" t="s">
        <v>56</v>
      </c>
      <c r="F43" s="139"/>
      <c r="G43" s="139"/>
      <c r="H43" s="155" t="s">
        <v>57</v>
      </c>
      <c r="I43" s="155"/>
      <c r="J43" s="155"/>
      <c r="L43" s="168"/>
      <c r="M43" s="169"/>
      <c r="N43" s="172"/>
      <c r="O43" s="173"/>
    </row>
    <row r="44" spans="2:15" ht="14.25" thickBot="1" x14ac:dyDescent="0.45">
      <c r="B44" s="140"/>
      <c r="C44" s="140"/>
      <c r="D44" s="140"/>
      <c r="E44" s="140"/>
      <c r="F44" s="140"/>
      <c r="G44" s="140"/>
      <c r="H44" s="156"/>
      <c r="I44" s="156"/>
      <c r="J44" s="156"/>
    </row>
    <row r="45" spans="2:15" ht="14.25" thickBot="1" x14ac:dyDescent="0.45">
      <c r="B45" s="140"/>
      <c r="C45" s="140"/>
      <c r="D45" s="140"/>
      <c r="E45" s="140"/>
      <c r="F45" s="140"/>
      <c r="G45" s="140"/>
      <c r="H45" s="156"/>
      <c r="I45" s="156"/>
      <c r="J45" s="156"/>
      <c r="L45" s="157" t="s">
        <v>44</v>
      </c>
      <c r="M45" s="158"/>
      <c r="N45" s="131" t="s">
        <v>58</v>
      </c>
      <c r="O45" s="132"/>
    </row>
    <row r="46" spans="2:15" ht="14.25" thickBot="1" x14ac:dyDescent="0.45">
      <c r="B46" s="146"/>
      <c r="C46" s="146"/>
      <c r="D46" s="146"/>
      <c r="E46" s="146"/>
      <c r="F46" s="146"/>
      <c r="G46" s="146"/>
      <c r="H46" s="164">
        <f>ROUNDDOWN(IF(B33="JPY",H40/(ABS(B46-E46))/1000,IF(OR(B33="GBPUSD",B33="NZDUSD",B33="USDCAD",B33="AUDUSD",B33="EURUSD"),H40/E33/ABS(B46-E46)*10,IF(OR(B33="GBPCHF",B33="EURCHF",B33="USDCHF"),H40/I33/ABS(B46-E46)*10,IF(B33="EURCAD",H40/G33/ABS(B46-E46)*10)))),1)</f>
        <v>0</v>
      </c>
      <c r="I46" s="164"/>
      <c r="J46" s="164"/>
      <c r="L46" s="159"/>
      <c r="M46" s="160"/>
      <c r="N46" s="131"/>
      <c r="O46" s="132"/>
    </row>
    <row r="47" spans="2:15" ht="14.25" thickBot="1" x14ac:dyDescent="0.45">
      <c r="B47" s="146"/>
      <c r="C47" s="146"/>
      <c r="D47" s="146"/>
      <c r="E47" s="146"/>
      <c r="F47" s="146"/>
      <c r="G47" s="146"/>
      <c r="H47" s="164"/>
      <c r="I47" s="164"/>
      <c r="J47" s="164"/>
      <c r="L47" s="159"/>
      <c r="M47" s="160"/>
      <c r="N47" s="131" t="s">
        <v>59</v>
      </c>
      <c r="O47" s="132"/>
    </row>
    <row r="48" spans="2:15" ht="14.25" thickBot="1" x14ac:dyDescent="0.45">
      <c r="B48" s="163"/>
      <c r="C48" s="163"/>
      <c r="D48" s="163"/>
      <c r="E48" s="163"/>
      <c r="F48" s="163"/>
      <c r="G48" s="163"/>
      <c r="H48" s="165"/>
      <c r="I48" s="165"/>
      <c r="J48" s="165"/>
      <c r="L48" s="159"/>
      <c r="M48" s="160"/>
      <c r="N48" s="131"/>
      <c r="O48" s="132"/>
    </row>
    <row r="49" spans="5:15" ht="14.25" thickBot="1" x14ac:dyDescent="0.45">
      <c r="L49" s="159"/>
      <c r="M49" s="160"/>
      <c r="N49" s="131" t="s">
        <v>60</v>
      </c>
      <c r="O49" s="132"/>
    </row>
    <row r="50" spans="5:15" ht="14.25" thickBot="1" x14ac:dyDescent="0.45">
      <c r="L50" s="161"/>
      <c r="M50" s="162"/>
      <c r="N50" s="131"/>
      <c r="O50" s="132"/>
    </row>
    <row r="54" spans="5:15" x14ac:dyDescent="0.4">
      <c r="E54" s="84" t="e">
        <f>H40/G33/ABS(B46-E46)*10</f>
        <v>#DIV/0!</v>
      </c>
    </row>
  </sheetData>
  <sheetProtection password="9E07" sheet="1" objects="1" scenarios="1"/>
  <mergeCells count="74">
    <mergeCell ref="B43:D45"/>
    <mergeCell ref="E43:G45"/>
    <mergeCell ref="H43:J45"/>
    <mergeCell ref="L45:M50"/>
    <mergeCell ref="N45:O46"/>
    <mergeCell ref="B46:D48"/>
    <mergeCell ref="E46:G48"/>
    <mergeCell ref="H46:J48"/>
    <mergeCell ref="N47:O48"/>
    <mergeCell ref="N49:O50"/>
    <mergeCell ref="L42:M43"/>
    <mergeCell ref="N42:O43"/>
    <mergeCell ref="G33:H34"/>
    <mergeCell ref="I33:J34"/>
    <mergeCell ref="N33:O34"/>
    <mergeCell ref="N35:O36"/>
    <mergeCell ref="E38:G39"/>
    <mergeCell ref="H38:J39"/>
    <mergeCell ref="N39:O40"/>
    <mergeCell ref="E40:G41"/>
    <mergeCell ref="H40:J41"/>
    <mergeCell ref="B28:F29"/>
    <mergeCell ref="L28:M29"/>
    <mergeCell ref="N28:O29"/>
    <mergeCell ref="B31:D32"/>
    <mergeCell ref="E31:F32"/>
    <mergeCell ref="G31:H32"/>
    <mergeCell ref="I31:J32"/>
    <mergeCell ref="L31:M40"/>
    <mergeCell ref="N31:O32"/>
    <mergeCell ref="B33:D34"/>
    <mergeCell ref="B36:D37"/>
    <mergeCell ref="E36:G37"/>
    <mergeCell ref="H36:J37"/>
    <mergeCell ref="N37:O38"/>
    <mergeCell ref="B38:D41"/>
    <mergeCell ref="E33:F34"/>
    <mergeCell ref="B18:D20"/>
    <mergeCell ref="E18:G20"/>
    <mergeCell ref="H18:J20"/>
    <mergeCell ref="L20:M25"/>
    <mergeCell ref="N20:O21"/>
    <mergeCell ref="B21:D23"/>
    <mergeCell ref="E21:G23"/>
    <mergeCell ref="H21:J23"/>
    <mergeCell ref="N22:O23"/>
    <mergeCell ref="N24:O25"/>
    <mergeCell ref="L17:M18"/>
    <mergeCell ref="N17:O18"/>
    <mergeCell ref="G8:H9"/>
    <mergeCell ref="I8:J9"/>
    <mergeCell ref="N8:O9"/>
    <mergeCell ref="N10:O11"/>
    <mergeCell ref="E13:G14"/>
    <mergeCell ref="H13:J14"/>
    <mergeCell ref="N14:O15"/>
    <mergeCell ref="E15:G16"/>
    <mergeCell ref="H15:J16"/>
    <mergeCell ref="B3:F4"/>
    <mergeCell ref="L3:M4"/>
    <mergeCell ref="N3:O4"/>
    <mergeCell ref="B6:D7"/>
    <mergeCell ref="E6:F7"/>
    <mergeCell ref="G6:H7"/>
    <mergeCell ref="I6:J7"/>
    <mergeCell ref="L6:M15"/>
    <mergeCell ref="N6:O7"/>
    <mergeCell ref="B8:D9"/>
    <mergeCell ref="B11:D12"/>
    <mergeCell ref="E11:G12"/>
    <mergeCell ref="H11:J12"/>
    <mergeCell ref="N12:O13"/>
    <mergeCell ref="B13:D16"/>
    <mergeCell ref="E8:F9"/>
  </mergeCells>
  <phoneticPr fontId="1"/>
  <pageMargins left="0.69930555555555551" right="0.69930555555555551" top="0.75" bottom="0.75" header="0.3" footer="0.3"/>
  <pageSetup paperSize="9" firstPageNumber="4294963191" orientation="portrait" horizontalDpi="4294967293" verticalDpi="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30" sqref="I30"/>
    </sheetView>
  </sheetViews>
  <sheetFormatPr defaultRowHeight="18.75" x14ac:dyDescent="0.4"/>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検証シート</vt:lpstr>
      <vt:lpstr>画像</vt:lpstr>
      <vt:lpstr>気づき</vt:lpstr>
      <vt:lpstr>検証終了通貨</vt:lpstr>
      <vt:lpstr>PB1対3計算シート</vt:lpstr>
      <vt:lpstr>ポジションサイジング用シート</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Dai</cp:lastModifiedBy>
  <dcterms:created xsi:type="dcterms:W3CDTF">2020-09-18T03:10:57Z</dcterms:created>
  <dcterms:modified xsi:type="dcterms:W3CDTF">2021-11-11T11:52:49Z</dcterms:modified>
</cp:coreProperties>
</file>