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<sst xmlns="http://schemas.openxmlformats.org/spreadsheetml/2006/main" count="68" uniqueCount="56">
  <si>
    <t xml:space="preserve">通貨ペア</t>
  </si>
  <si>
    <t xml:space="preserve">GBPUSD</t>
  </si>
  <si>
    <t xml:space="preserve">時間足</t>
  </si>
  <si>
    <t xml:space="preserve">1D足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</si>
  <si>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</si>
  <si>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</si>
  <si>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</si>
  <si>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</si>
  <si>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</si>
  <si>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</si>
  <si>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</si>
  <si>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</si>
  <si>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</si>
  <si>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</si>
  <si>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</si>
  <si>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</si>
  <si>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</si>
  <si>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</si>
  <si>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</si>
  <si>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</si>
  <si>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</si>
  <si>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</si>
  <si>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</si>
  <si>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</si>
  <si>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</si>
  <si>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</si>
  <si>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</si>
  <si>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</si>
  <si>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</si>
  <si>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</si>
  <si>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</si>
  <si>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</si>
  <si>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</si>
  <si>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</si>
  <si>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</si>
  <si>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</si>
  <si>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</si>
  <si>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</si>
  <si>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</si>
  <si>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</si>
  <si>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15 PB</t>
  </si>
  <si>
    <t xml:space="preserve">１５　ズームアウト画像</t>
  </si>
  <si>
    <t xml:space="preserve">気付き　質問</t>
  </si>
  <si>
    <t xml:space="preserve">15　PB１D
今週月曜日に初心者勉強会があり一つの通貨ペアに絞って検証したほうがいいとのアドバイスがあり、GBPUSDに絞って検証していきたいと思います。またいままで4時間足だけでしたが今回は一日足で検証しています。
　PBエントリー買いエントリーサインがでたためlpンぐポジションを持つものの、そのすぐ後にろうそく足が下がり手じまいとなっています。上昇トレンドが出ているものと思ったのですがエントリーする8本前の高値を下回っているため実際にはまだ上昇トレンドになっていなかったのではないかと思います。
またあまり関係ないと思いますが、同じトレード画面をズームアウトした画面ではエントリーおよびその後の最高値、ロスカットところでに水平ラインを引くと頻繁に〇の箇所で反転しているようで、過去の影響があるようにも感じました。偶然出ないにしろ、後付でないとわからないものですので、基本的に無視する出来と思いますが、いかがでしょうか？</t>
  </si>
  <si>
    <t xml:space="preserve">感想</t>
  </si>
  <si>
    <t xml:space="preserve">PBの検証を続けていますが、エントリータイミングの少なさからちょっとしたトレンドでも手をだし、そのたびに失敗しているように思えます。しかし、明らかな上昇トレンドだとPBがMAにタッチしていないことがおおいので、どの程度までなら勝率のなかで容認すればよいかを考えるべきかと思いました。</t>
  </si>
  <si>
    <t xml:space="preserve">今後</t>
  </si>
  <si>
    <t xml:space="preserve">通貨ペアは変えず、ほかの手法についても検証していきたいと思います。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</si>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</sst>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3"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false">
      <alignment horizontal="center" vertical="center" textRotation="0" wrapText="fals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604800</xdr:colOff>
      <xdr:row>13</xdr:row>
      <xdr:rowOff>78120</xdr:rowOff>
    </xdr:from>
    <xdr:to>
      <xdr:col>9</xdr:col>
      <xdr:colOff>508680</xdr:colOff>
      <xdr:row>18</xdr:row>
      <xdr:rowOff>124560</xdr:rowOff>
    </xdr:to>
    <xdr:sp>
      <xdr:nvSpPr>
        <xdr:cNvPr id="0" name="正方形/長方形 2"/>
        <xdr:cNvSpPr/>
      </xdr:nvSpPr>
      <xdr:spPr>
        <a:xfrm rot="856800">
          <a:off x="5449680" y="2355840"/>
          <a:ext cx="532440" cy="92304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62280</xdr:colOff>
      <xdr:row>61</xdr:row>
      <xdr:rowOff>136080</xdr:rowOff>
    </xdr:to>
    <xdr:sp>
      <xdr:nvSpPr>
        <xdr:cNvPr id="1" name="正方形/長方形 7"/>
        <xdr:cNvSpPr/>
      </xdr:nvSpPr>
      <xdr:spPr>
        <a:xfrm>
          <a:off x="6148800" y="10622160"/>
          <a:ext cx="16200" cy="20448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283320</xdr:colOff>
      <xdr:row>32</xdr:row>
      <xdr:rowOff>60120</xdr:rowOff>
    </xdr:to>
    <xdr:sp>
      <xdr:nvSpPr>
        <xdr:cNvPr id="2" name="正方形/長方形 1"/>
        <xdr:cNvSpPr/>
      </xdr:nvSpPr>
      <xdr:spPr>
        <a:xfrm>
          <a:off x="6369840" y="5463720"/>
          <a:ext cx="16200" cy="20448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341280</xdr:colOff>
      <xdr:row>78</xdr:row>
      <xdr:rowOff>45360</xdr:rowOff>
    </xdr:to>
    <xdr:sp>
      <xdr:nvSpPr>
        <xdr:cNvPr id="3" name="正方形/長方形 3"/>
        <xdr:cNvSpPr/>
      </xdr:nvSpPr>
      <xdr:spPr>
        <a:xfrm>
          <a:off x="8316360" y="13563720"/>
          <a:ext cx="13680" cy="15192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321480</xdr:colOff>
      <xdr:row>138</xdr:row>
      <xdr:rowOff>28800</xdr:rowOff>
    </xdr:to>
    <xdr:sp>
      <xdr:nvSpPr>
        <xdr:cNvPr id="4" name="正方形/長方形 5"/>
        <xdr:cNvSpPr/>
      </xdr:nvSpPr>
      <xdr:spPr>
        <a:xfrm>
          <a:off x="3893400" y="24010200"/>
          <a:ext cx="16200" cy="20448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214560</xdr:colOff>
      <xdr:row>136</xdr:row>
      <xdr:rowOff>60120</xdr:rowOff>
    </xdr:to>
    <xdr:sp>
      <xdr:nvSpPr>
        <xdr:cNvPr id="5" name="正方形/長方形 6"/>
        <xdr:cNvSpPr/>
      </xdr:nvSpPr>
      <xdr:spPr>
        <a:xfrm>
          <a:off x="4415040" y="23690880"/>
          <a:ext cx="16200" cy="20448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626760</xdr:colOff>
      <xdr:row>134</xdr:row>
      <xdr:rowOff>175320</xdr:rowOff>
    </xdr:to>
    <xdr:sp>
      <xdr:nvSpPr>
        <xdr:cNvPr id="6" name="正方形/長方形 14"/>
        <xdr:cNvSpPr/>
      </xdr:nvSpPr>
      <xdr:spPr>
        <a:xfrm>
          <a:off x="4829760" y="23508000"/>
          <a:ext cx="13680" cy="15192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158400</xdr:colOff>
      <xdr:row>106</xdr:row>
      <xdr:rowOff>44640</xdr:rowOff>
    </xdr:to>
    <xdr:sp>
      <xdr:nvSpPr>
        <xdr:cNvPr id="7" name="正方形/長方形 17"/>
        <xdr:cNvSpPr/>
      </xdr:nvSpPr>
      <xdr:spPr>
        <a:xfrm>
          <a:off x="4990320" y="18425520"/>
          <a:ext cx="13680" cy="19656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359280</xdr:colOff>
      <xdr:row>104</xdr:row>
      <xdr:rowOff>30960</xdr:rowOff>
    </xdr:to>
    <xdr:sp>
      <xdr:nvSpPr>
        <xdr:cNvPr id="8" name="正方形/長方形 10"/>
        <xdr:cNvSpPr/>
      </xdr:nvSpPr>
      <xdr:spPr>
        <a:xfrm>
          <a:off x="5817240" y="18051480"/>
          <a:ext cx="16200" cy="20628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463320</xdr:colOff>
      <xdr:row>179</xdr:row>
      <xdr:rowOff>175680</xdr:rowOff>
    </xdr:to>
    <xdr:sp>
      <xdr:nvSpPr>
        <xdr:cNvPr id="9" name="正方形/長方形 22"/>
        <xdr:cNvSpPr/>
      </xdr:nvSpPr>
      <xdr:spPr>
        <a:xfrm>
          <a:off x="7809840" y="31340880"/>
          <a:ext cx="13680" cy="20628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494280</xdr:colOff>
      <xdr:row>180</xdr:row>
      <xdr:rowOff>174960</xdr:rowOff>
    </xdr:to>
    <xdr:sp>
      <xdr:nvSpPr>
        <xdr:cNvPr id="10" name="正方形/長方形 23"/>
        <xdr:cNvSpPr/>
      </xdr:nvSpPr>
      <xdr:spPr>
        <a:xfrm>
          <a:off x="9726480" y="31569840"/>
          <a:ext cx="13680" cy="15192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207000</xdr:colOff>
      <xdr:row>224</xdr:row>
      <xdr:rowOff>98280</xdr:rowOff>
    </xdr:to>
    <xdr:sp>
      <xdr:nvSpPr>
        <xdr:cNvPr id="11" name="正方形/長方形 27"/>
        <xdr:cNvSpPr/>
      </xdr:nvSpPr>
      <xdr:spPr>
        <a:xfrm>
          <a:off x="9436680" y="39151800"/>
          <a:ext cx="16200" cy="20448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397080</xdr:colOff>
      <xdr:row>276</xdr:row>
      <xdr:rowOff>29880</xdr:rowOff>
    </xdr:to>
    <xdr:sp>
      <xdr:nvSpPr>
        <xdr:cNvPr id="12" name="正方形/長方形 9"/>
        <xdr:cNvSpPr/>
      </xdr:nvSpPr>
      <xdr:spPr>
        <a:xfrm>
          <a:off x="5226480" y="48196080"/>
          <a:ext cx="16200" cy="20556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158400</xdr:colOff>
      <xdr:row>268</xdr:row>
      <xdr:rowOff>30960</xdr:rowOff>
    </xdr:to>
    <xdr:sp>
      <xdr:nvSpPr>
        <xdr:cNvPr id="13" name="正方形/長方形 11"/>
        <xdr:cNvSpPr/>
      </xdr:nvSpPr>
      <xdr:spPr>
        <a:xfrm>
          <a:off x="7504920" y="46794240"/>
          <a:ext cx="13680" cy="20628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626400</xdr:colOff>
      <xdr:row>315</xdr:row>
      <xdr:rowOff>45720</xdr:rowOff>
    </xdr:to>
    <xdr:sp>
      <xdr:nvSpPr>
        <xdr:cNvPr id="14" name="正方形/長方形 13"/>
        <xdr:cNvSpPr/>
      </xdr:nvSpPr>
      <xdr:spPr>
        <a:xfrm>
          <a:off x="6086880" y="55100520"/>
          <a:ext cx="13680" cy="15192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427680</xdr:colOff>
      <xdr:row>331</xdr:row>
      <xdr:rowOff>14400</xdr:rowOff>
    </xdr:to>
    <xdr:sp>
      <xdr:nvSpPr>
        <xdr:cNvPr id="15" name="テキスト ボックス 15"/>
        <xdr:cNvSpPr/>
      </xdr:nvSpPr>
      <xdr:spPr>
        <a:xfrm>
          <a:off x="7607880" y="57765240"/>
          <a:ext cx="180000" cy="25992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570240</xdr:colOff>
      <xdr:row>308</xdr:row>
      <xdr:rowOff>45720</xdr:rowOff>
    </xdr:to>
    <xdr:sp>
      <xdr:nvSpPr>
        <xdr:cNvPr id="16" name="正方形/長方形 16"/>
        <xdr:cNvSpPr/>
      </xdr:nvSpPr>
      <xdr:spPr>
        <a:xfrm>
          <a:off x="9173880" y="53873640"/>
          <a:ext cx="13680" cy="15192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265680</xdr:colOff>
      <xdr:row>356</xdr:row>
      <xdr:rowOff>121680</xdr:rowOff>
    </xdr:to>
    <xdr:sp>
      <xdr:nvSpPr>
        <xdr:cNvPr id="17" name="正方形/長方形 19"/>
        <xdr:cNvSpPr/>
      </xdr:nvSpPr>
      <xdr:spPr>
        <a:xfrm>
          <a:off x="4468680" y="62362080"/>
          <a:ext cx="13680" cy="15192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82440</xdr:colOff>
      <xdr:row>357</xdr:row>
      <xdr:rowOff>14040</xdr:rowOff>
    </xdr:to>
    <xdr:sp>
      <xdr:nvSpPr>
        <xdr:cNvPr id="18" name="正方形/長方形 20"/>
        <xdr:cNvSpPr/>
      </xdr:nvSpPr>
      <xdr:spPr>
        <a:xfrm>
          <a:off x="5542920" y="62377560"/>
          <a:ext cx="13680" cy="20412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130680</xdr:colOff>
      <xdr:row>400</xdr:row>
      <xdr:rowOff>30960</xdr:rowOff>
    </xdr:to>
    <xdr:sp>
      <xdr:nvSpPr>
        <xdr:cNvPr id="19" name="正方形/長方形 24"/>
        <xdr:cNvSpPr/>
      </xdr:nvSpPr>
      <xdr:spPr>
        <a:xfrm>
          <a:off x="5588640" y="69928560"/>
          <a:ext cx="16200" cy="20628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235080</xdr:colOff>
      <xdr:row>405</xdr:row>
      <xdr:rowOff>14400</xdr:rowOff>
    </xdr:to>
    <xdr:sp>
      <xdr:nvSpPr>
        <xdr:cNvPr id="20" name="正方形/長方形 25"/>
        <xdr:cNvSpPr/>
      </xdr:nvSpPr>
      <xdr:spPr>
        <a:xfrm>
          <a:off x="6952680" y="70790040"/>
          <a:ext cx="13680" cy="20448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158400</xdr:colOff>
      <xdr:row>407</xdr:row>
      <xdr:rowOff>175680</xdr:rowOff>
    </xdr:to>
    <xdr:sp>
      <xdr:nvSpPr>
        <xdr:cNvPr id="21" name="正方形/長方形 28"/>
        <xdr:cNvSpPr/>
      </xdr:nvSpPr>
      <xdr:spPr>
        <a:xfrm>
          <a:off x="7504920" y="71300160"/>
          <a:ext cx="13680" cy="20628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425160</xdr:colOff>
      <xdr:row>409</xdr:row>
      <xdr:rowOff>83520</xdr:rowOff>
    </xdr:to>
    <xdr:sp>
      <xdr:nvSpPr>
        <xdr:cNvPr id="22" name="正方形/長方形 29"/>
        <xdr:cNvSpPr/>
      </xdr:nvSpPr>
      <xdr:spPr>
        <a:xfrm>
          <a:off x="7771680" y="71612640"/>
          <a:ext cx="13680" cy="151920"/>
        </a:xfrm>
        <a:prstGeom prst="rect">
          <a:avLst/>
        </a:prstGeom>
        <a:noFill/>
        <a:ln w="0">
          <a:noFill/>
        </a:ln>
      </xdr:spPr>
      <xdr:style>
        <a:lnRef idx="0"/>
        <a:fillRef idx="0"/>
        <a:effectRef idx="0"/>
        <a:fontRef idx="minor"/>
      </xdr:style>
    </xdr:sp>
    <xdr:clientData/>
  </xdr:twoCellAnchor>
  <xdr:twoCellAnchor editAs="absolute">
    <xdr:from>
      <xdr:col>1</xdr:col>
      <xdr:colOff>35640</xdr:colOff>
      <xdr:row>1</xdr:row>
      <xdr:rowOff>0</xdr:rowOff>
    </xdr:from>
    <xdr:to>
      <xdr:col>20</xdr:col>
      <xdr:colOff>306000</xdr:colOff>
      <xdr:row>30</xdr:row>
      <xdr:rowOff>28800</xdr:rowOff>
    </xdr:to>
    <xdr:pic>
      <xdr:nvPicPr>
        <xdr:cNvPr id="23" name="画像 1" descr=""/>
        <xdr:cNvPicPr/>
      </xdr:nvPicPr>
      <xdr:blipFill>
        <a:blip r:embed="rId1"/>
        <a:stretch/>
      </xdr:blipFill>
      <xdr:spPr>
        <a:xfrm>
          <a:off x="547920" y="174960"/>
          <a:ext cx="12147480" cy="5111640"/>
        </a:xfrm>
        <a:prstGeom prst="rect">
          <a:avLst/>
        </a:prstGeom>
        <a:ln w="0">
          <a:noFill/>
        </a:ln>
      </xdr:spPr>
    </xdr:pic>
    <xdr:clientData/>
  </xdr:twoCellAnchor>
  <xdr:twoCellAnchor editAs="absolute">
    <xdr:from>
      <xdr:col>1</xdr:col>
      <xdr:colOff>21600</xdr:colOff>
      <xdr:row>33</xdr:row>
      <xdr:rowOff>43560</xdr:rowOff>
    </xdr:from>
    <xdr:to>
      <xdr:col>20</xdr:col>
      <xdr:colOff>285840</xdr:colOff>
      <xdr:row>62</xdr:row>
      <xdr:rowOff>66240</xdr:rowOff>
    </xdr:to>
    <xdr:pic>
      <xdr:nvPicPr>
        <xdr:cNvPr id="24" name="画像 2" descr=""/>
        <xdr:cNvPicPr/>
      </xdr:nvPicPr>
      <xdr:blipFill>
        <a:blip r:embed="rId2"/>
        <a:stretch/>
      </xdr:blipFill>
      <xdr:spPr>
        <a:xfrm>
          <a:off x="533880" y="5826960"/>
          <a:ext cx="12141360" cy="510516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18" activePane="bottomRight" state="frozen"/>
      <selection pane="topLeft" activeCell="A1" activeCellId="0" sqref="A1"/>
      <selection pane="topRight" activeCell="B1" activeCellId="0" sqref="B1"/>
      <selection pane="bottomLeft" activeCell="A18" activeCellId="0" sqref="A18"/>
      <selection pane="bottomRight" activeCell="P24" activeCellId="0" sqref="P24"/>
    </sheetView>
  </sheetViews>
  <sheetFormatPr defaultColWidth="8.3476562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12.61"/>
    <col collapsed="false" customWidth="true" hidden="false" outlineLevel="0" max="8" min="8" style="0" width="12.51"/>
    <col collapsed="false" customWidth="true" hidden="false" outlineLevel="0" max="9" min="9" style="0" width="12.79"/>
    <col collapsed="false" customWidth="true" hidden="false" outlineLevel="0" max="10" min="10" style="0" width="10.86"/>
    <col collapsed="false" customWidth="true" hidden="false" outlineLevel="0" max="11" min="11" style="0" width="9.12"/>
    <col collapsed="false" customWidth="true" hidden="false" outlineLevel="0" max="12" min="12" style="0" width="7.75"/>
    <col collapsed="false" customWidth="true" hidden="false" outlineLevel="0" max="13" min="13" style="0" width="11.21"/>
    <col collapsed="false" customWidth="true" hidden="false" outlineLevel="0" max="14" min="14" style="0" width="12.61"/>
    <col collapsed="false" customWidth="true" hidden="false" outlineLevel="0" max="15" min="15" style="0" width="11.87"/>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v>
      </c>
      <c r="F9" s="28" t="n">
        <v>2</v>
      </c>
      <c r="G9" s="29" t="n">
        <f aca="false">IF(D9="","",G8+M9)</f>
        <v>103810</v>
      </c>
      <c r="H9" s="29" t="n">
        <f aca="false">IF(E9="","",H8+N9)</f>
        <v>104500</v>
      </c>
      <c r="I9" s="29" t="n">
        <f aca="false">IF(F9="","",I8+O9)</f>
        <v>106000</v>
      </c>
      <c r="J9" s="30" t="n">
        <f aca="false">IF(G8="","",G8*0.03)</f>
        <v>3000</v>
      </c>
      <c r="K9" s="31" t="n">
        <f aca="false">IF(H8="","",H8*0.03)</f>
        <v>3000</v>
      </c>
      <c r="L9" s="32" t="n">
        <f aca="false">IF(I8="","",I8*0.03)</f>
        <v>3000</v>
      </c>
      <c r="M9" s="30" t="n">
        <f aca="false">IF(D9="","",J9*D9)</f>
        <v>3810</v>
      </c>
      <c r="N9" s="31" t="n">
        <f aca="false">IF(E9="","",K9*E9)</f>
        <v>4500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103810</v>
      </c>
      <c r="H10" s="29" t="n">
        <f aca="false">IF(E10="","",H9+N10)</f>
        <v>104500</v>
      </c>
      <c r="I10" s="29" t="n">
        <f aca="false">IF(F10="","",I9+O10)</f>
        <v>106000</v>
      </c>
      <c r="J10" s="39" t="n">
        <f aca="false">IF(G9="","",G9*0.03)</f>
        <v>3114.3</v>
      </c>
      <c r="K10" s="40" t="n">
        <f aca="false">IF(H9="","",H9*0.03)</f>
        <v>3135</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v>
      </c>
      <c r="F11" s="43" t="n">
        <v>0</v>
      </c>
      <c r="G11" s="29" t="n">
        <f aca="false">IF(D11="","",G10+M11)</f>
        <v>107765.161</v>
      </c>
      <c r="H11" s="29" t="n">
        <f aca="false">IF(E11="","",H10+N11)</f>
        <v>109202.5</v>
      </c>
      <c r="I11" s="29" t="n">
        <f aca="false">IF(F11="","",I10+O11)</f>
        <v>106000</v>
      </c>
      <c r="J11" s="39" t="n">
        <f aca="false">IF(G10="","",G10*0.03)</f>
        <v>3114.3</v>
      </c>
      <c r="K11" s="40" t="n">
        <f aca="false">IF(H10="","",H10*0.03)</f>
        <v>3135</v>
      </c>
      <c r="L11" s="41" t="n">
        <f aca="false">IF(I10="","",I10*0.03)</f>
        <v>3180</v>
      </c>
      <c r="M11" s="39" t="n">
        <f aca="false">IF(D11="","",J11*D11)</f>
        <v>3955.161</v>
      </c>
      <c r="N11" s="40" t="n">
        <f aca="false">IF(E11="","",K11*E11)</f>
        <v>4702.5</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111871.0136341</v>
      </c>
      <c r="H12" s="29" t="n">
        <f aca="false">IF(E12="","",H11+N12)</f>
        <v>109202.5</v>
      </c>
      <c r="I12" s="29" t="n">
        <f aca="false">IF(F12="","",I11+O12)</f>
        <v>106000</v>
      </c>
      <c r="J12" s="39" t="n">
        <f aca="false">IF(G11="","",G11*0.03)</f>
        <v>3232.95483</v>
      </c>
      <c r="K12" s="40" t="n">
        <f aca="false">IF(H11="","",H11*0.03)</f>
        <v>3276.075</v>
      </c>
      <c r="L12" s="41" t="n">
        <f aca="false">IF(I11="","",I11*0.03)</f>
        <v>3180</v>
      </c>
      <c r="M12" s="39" t="n">
        <f aca="false">IF(D12="","",J12*D12)</f>
        <v>4105.8526341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t="n">
        <v>-1</v>
      </c>
      <c r="E13" s="37" t="n">
        <v>-1</v>
      </c>
      <c r="F13" s="43" t="n">
        <v>-1</v>
      </c>
      <c r="G13" s="29" t="n">
        <f aca="false">IF(D13="","",G12+M13)</f>
        <v>108514.883225077</v>
      </c>
      <c r="H13" s="29" t="n">
        <f aca="false">IF(E13="","",H12+N13)</f>
        <v>105926.425</v>
      </c>
      <c r="I13" s="29" t="n">
        <f aca="false">IF(F13="","",I12+O13)</f>
        <v>102820</v>
      </c>
      <c r="J13" s="39" t="n">
        <f aca="false">IF(G12="","",G12*0.03)</f>
        <v>3356.130409023</v>
      </c>
      <c r="K13" s="40" t="n">
        <f aca="false">IF(H12="","",H12*0.03)</f>
        <v>3276.075</v>
      </c>
      <c r="L13" s="41" t="n">
        <f aca="false">IF(I12="","",I12*0.03)</f>
        <v>3180</v>
      </c>
      <c r="M13" s="39" t="n">
        <f aca="false">IF(D13="","",J13*D13)</f>
        <v>-3356.130409023</v>
      </c>
      <c r="N13" s="40" t="n">
        <f aca="false">IF(E13="","",K13*E13)</f>
        <v>-3276.075</v>
      </c>
      <c r="O13" s="41" t="n">
        <f aca="false">IF(F13="","",L13*F13)</f>
        <v>-3180</v>
      </c>
      <c r="P13" s="33"/>
      <c r="Q13" s="33"/>
      <c r="R13" s="33"/>
    </row>
    <row r="14" customFormat="false" ht="18.75" hidden="false" customHeight="false" outlineLevel="0" collapsed="false">
      <c r="A14" s="23" t="n">
        <v>6</v>
      </c>
      <c r="B14" s="34" t="n">
        <v>44538</v>
      </c>
      <c r="C14" s="42" t="n">
        <v>1</v>
      </c>
      <c r="D14" s="36" t="n">
        <v>-1</v>
      </c>
      <c r="E14" s="37" t="n">
        <v>-1</v>
      </c>
      <c r="F14" s="38" t="n">
        <v>-1</v>
      </c>
      <c r="G14" s="29" t="n">
        <f aca="false">IF(D14="","",G13+M14)</f>
        <v>105259.436728325</v>
      </c>
      <c r="H14" s="29" t="n">
        <f aca="false">IF(E14="","",H13+N14)</f>
        <v>102748.63225</v>
      </c>
      <c r="I14" s="29" t="n">
        <f aca="false">IF(F14="","",I13+O14)</f>
        <v>99735.4</v>
      </c>
      <c r="J14" s="39" t="n">
        <f aca="false">IF(G13="","",G13*0.03)</f>
        <v>3255.44649675231</v>
      </c>
      <c r="K14" s="40" t="n">
        <f aca="false">IF(H13="","",H13*0.03)</f>
        <v>3177.79275</v>
      </c>
      <c r="L14" s="41" t="n">
        <f aca="false">IF(I13="","",I13*0.03)</f>
        <v>3084.6</v>
      </c>
      <c r="M14" s="39" t="n">
        <f aca="false">IF(D14="","",J14*D14)</f>
        <v>-3255.44649675231</v>
      </c>
      <c r="N14" s="40" t="n">
        <f aca="false">IF(E14="","",K14*E14)</f>
        <v>-3177.79275</v>
      </c>
      <c r="O14" s="41" t="n">
        <f aca="false">IF(F14="","",L14*F14)</f>
        <v>-3084.6</v>
      </c>
      <c r="P14" s="33" t="s">
        <v>22</v>
      </c>
      <c r="Q14" s="33"/>
      <c r="R14" s="33"/>
    </row>
    <row r="15" customFormat="false" ht="18.75" hidden="false" customHeight="false" outlineLevel="0" collapsed="false">
      <c r="A15" s="23" t="n">
        <v>7</v>
      </c>
      <c r="B15" s="34" t="n">
        <v>44538</v>
      </c>
      <c r="C15" s="42" t="n">
        <v>1</v>
      </c>
      <c r="D15" s="36" t="n">
        <v>0</v>
      </c>
      <c r="E15" s="37" t="n">
        <v>0</v>
      </c>
      <c r="F15" s="38" t="n">
        <v>0</v>
      </c>
      <c r="G15" s="29" t="n">
        <f aca="false">IF(D15="","",G14+M15)</f>
        <v>105259.436728325</v>
      </c>
      <c r="H15" s="29" t="n">
        <f aca="false">IF(E15="","",H14+N15)</f>
        <v>102748.63225</v>
      </c>
      <c r="I15" s="29" t="n">
        <f aca="false">IF(F15="","",I14+O15)</f>
        <v>99735.4</v>
      </c>
      <c r="J15" s="39" t="n">
        <f aca="false">IF(G14="","",G14*0.03)</f>
        <v>3157.78310184974</v>
      </c>
      <c r="K15" s="40" t="n">
        <f aca="false">IF(H14="","",H14*0.03)</f>
        <v>3082.4589675</v>
      </c>
      <c r="L15" s="41" t="n">
        <f aca="false">IF(I14="","",I14*0.03)</f>
        <v>2992.062</v>
      </c>
      <c r="M15" s="39" t="n">
        <f aca="false">IF(D15="","",J15*D15)</f>
        <v>0</v>
      </c>
      <c r="N15" s="40" t="n">
        <f aca="false">IF(E15="","",K15*E15)</f>
        <v>0</v>
      </c>
      <c r="O15" s="41" t="n">
        <f aca="false">IF(F15="","",L15*F15)</f>
        <v>0</v>
      </c>
      <c r="P15" s="33" t="s">
        <v>23</v>
      </c>
      <c r="Q15" s="33"/>
      <c r="R15" s="33"/>
    </row>
    <row r="16" customFormat="false" ht="18.75" hidden="false" customHeight="false" outlineLevel="0" collapsed="false">
      <c r="A16" s="23" t="n">
        <v>8</v>
      </c>
      <c r="B16" s="34" t="n">
        <v>44539</v>
      </c>
      <c r="C16" s="42" t="n">
        <v>2</v>
      </c>
      <c r="D16" s="36" t="n">
        <v>-1</v>
      </c>
      <c r="E16" s="37" t="n">
        <v>-1</v>
      </c>
      <c r="F16" s="38" t="n">
        <v>-1</v>
      </c>
      <c r="G16" s="29" t="n">
        <f aca="false">IF(D16="","",G15+M16)</f>
        <v>102101.653626475</v>
      </c>
      <c r="H16" s="29" t="n">
        <f aca="false">IF(E16="","",H15+N16)</f>
        <v>99666.1732825</v>
      </c>
      <c r="I16" s="29" t="n">
        <f aca="false">IF(F16="","",I15+O16)</f>
        <v>96743.338</v>
      </c>
      <c r="J16" s="39" t="n">
        <f aca="false">IF(G15="","",G15*0.03)</f>
        <v>3157.78310184974</v>
      </c>
      <c r="K16" s="40" t="n">
        <f aca="false">IF(H15="","",H15*0.03)</f>
        <v>3082.4589675</v>
      </c>
      <c r="L16" s="41" t="n">
        <f aca="false">IF(I15="","",I15*0.03)</f>
        <v>2992.062</v>
      </c>
      <c r="M16" s="39" t="n">
        <f aca="false">IF(D16="","",J16*D16)</f>
        <v>-3157.78310184974</v>
      </c>
      <c r="N16" s="40" t="n">
        <f aca="false">IF(E16="","",K16*E16)</f>
        <v>-3082.4589675</v>
      </c>
      <c r="O16" s="41" t="n">
        <f aca="false">IF(F16="","",L16*F16)</f>
        <v>-2992.062</v>
      </c>
      <c r="P16" s="33" t="s">
        <v>24</v>
      </c>
      <c r="Q16" s="33"/>
      <c r="R16" s="33"/>
    </row>
    <row r="17" customFormat="false" ht="18.75" hidden="false" customHeight="false" outlineLevel="0" collapsed="false">
      <c r="A17" s="23" t="n">
        <v>9</v>
      </c>
      <c r="B17" s="34" t="n">
        <v>44542</v>
      </c>
      <c r="C17" s="42" t="n">
        <v>1</v>
      </c>
      <c r="D17" s="36" t="n">
        <v>-1</v>
      </c>
      <c r="E17" s="37" t="n">
        <v>-1</v>
      </c>
      <c r="F17" s="38" t="n">
        <v>-1</v>
      </c>
      <c r="G17" s="29" t="n">
        <f aca="false">IF(D17="","",G16+M17)</f>
        <v>99038.6040176807</v>
      </c>
      <c r="H17" s="29" t="n">
        <f aca="false">IF(E17="","",H16+N17)</f>
        <v>96676.188084025</v>
      </c>
      <c r="I17" s="29" t="n">
        <f aca="false">IF(F17="","",I16+O17)</f>
        <v>93841.03786</v>
      </c>
      <c r="J17" s="39" t="n">
        <f aca="false">IF(G16="","",G16*0.03)</f>
        <v>3063.04960879425</v>
      </c>
      <c r="K17" s="40" t="n">
        <f aca="false">IF(H16="","",H16*0.03)</f>
        <v>2989.985198475</v>
      </c>
      <c r="L17" s="41" t="n">
        <f aca="false">IF(I16="","",I16*0.03)</f>
        <v>2902.30014</v>
      </c>
      <c r="M17" s="39" t="n">
        <f aca="false">IF(D17="","",J17*D17)</f>
        <v>-3063.04960879425</v>
      </c>
      <c r="N17" s="40" t="n">
        <f aca="false">IF(E17="","",K17*E17)</f>
        <v>-2989.985198475</v>
      </c>
      <c r="O17" s="41" t="n">
        <f aca="false">IF(F17="","",L17*F17)</f>
        <v>-2902.30014</v>
      </c>
      <c r="P17" s="33" t="s">
        <v>25</v>
      </c>
      <c r="Q17" s="33"/>
      <c r="R17" s="33"/>
    </row>
    <row r="18" customFormat="false" ht="18.75" hidden="false" customHeight="false" outlineLevel="0" collapsed="false">
      <c r="A18" s="23" t="n">
        <v>10</v>
      </c>
      <c r="B18" s="34" t="n">
        <v>44542</v>
      </c>
      <c r="C18" s="42" t="n">
        <v>2</v>
      </c>
      <c r="D18" s="36" t="n">
        <v>0</v>
      </c>
      <c r="E18" s="37" t="n">
        <v>0</v>
      </c>
      <c r="F18" s="38" t="n">
        <v>0</v>
      </c>
      <c r="G18" s="29" t="n">
        <f aca="false">IF(D18="","",G17+M18)</f>
        <v>99038.6040176807</v>
      </c>
      <c r="H18" s="29" t="n">
        <f aca="false">IF(E18="","",H17+N18)</f>
        <v>96676.188084025</v>
      </c>
      <c r="I18" s="29" t="n">
        <f aca="false">IF(F18="","",I17+O18)</f>
        <v>93841.03786</v>
      </c>
      <c r="J18" s="39" t="n">
        <f aca="false">IF(G17="","",G17*0.03)</f>
        <v>2971.15812053042</v>
      </c>
      <c r="K18" s="40" t="n">
        <f aca="false">IF(H17="","",H17*0.03)</f>
        <v>2900.28564252075</v>
      </c>
      <c r="L18" s="41" t="n">
        <f aca="false">IF(I17="","",I17*0.03)</f>
        <v>2815.2311358</v>
      </c>
      <c r="M18" s="39" t="n">
        <f aca="false">IF(D18="","",J18*D18)</f>
        <v>0</v>
      </c>
      <c r="N18" s="40" t="n">
        <f aca="false">IF(E18="","",K18*E18)</f>
        <v>0</v>
      </c>
      <c r="O18" s="41" t="n">
        <f aca="false">IF(F18="","",L18*F18)</f>
        <v>0</v>
      </c>
      <c r="P18" s="33" t="s">
        <v>26</v>
      </c>
      <c r="Q18" s="33"/>
      <c r="R18" s="33"/>
    </row>
    <row r="19" customFormat="false" ht="18.75" hidden="false" customHeight="false" outlineLevel="0" collapsed="false">
      <c r="A19" s="23" t="n">
        <v>11</v>
      </c>
      <c r="B19" s="34" t="n">
        <v>44542</v>
      </c>
      <c r="C19" s="42" t="n">
        <v>2</v>
      </c>
      <c r="D19" s="36" t="n">
        <v>1.27</v>
      </c>
      <c r="E19" s="37" t="n">
        <v>1.5</v>
      </c>
      <c r="F19" s="38" t="n">
        <v>2</v>
      </c>
      <c r="G19" s="29" t="n">
        <f aca="false">IF(D19="","",G18+M19)</f>
        <v>102811.974830754</v>
      </c>
      <c r="H19" s="29" t="n">
        <f aca="false">IF(E19="","",H18+N19)</f>
        <v>101026.616547806</v>
      </c>
      <c r="I19" s="29" t="n">
        <f aca="false">IF(F19="","",I18+O19)</f>
        <v>99471.5001316</v>
      </c>
      <c r="J19" s="39" t="n">
        <f aca="false">IF(G18="","",G18*0.03)</f>
        <v>2971.15812053042</v>
      </c>
      <c r="K19" s="40" t="n">
        <f aca="false">IF(H18="","",H18*0.03)</f>
        <v>2900.28564252075</v>
      </c>
      <c r="L19" s="41" t="n">
        <f aca="false">IF(I18="","",I18*0.03)</f>
        <v>2815.2311358</v>
      </c>
      <c r="M19" s="39" t="n">
        <f aca="false">IF(D19="","",J19*D19)</f>
        <v>3773.37081307363</v>
      </c>
      <c r="N19" s="40" t="n">
        <f aca="false">IF(E19="","",K19*E19)</f>
        <v>4350.42846378113</v>
      </c>
      <c r="O19" s="41" t="n">
        <f aca="false">IF(F19="","",L19*F19)</f>
        <v>5630.4622716</v>
      </c>
      <c r="P19" s="33" t="s">
        <v>27</v>
      </c>
      <c r="Q19" s="33"/>
      <c r="R19" s="33"/>
    </row>
    <row r="20" customFormat="false" ht="18.75" hidden="false" customHeight="false" outlineLevel="0" collapsed="false">
      <c r="A20" s="23" t="n">
        <v>12</v>
      </c>
      <c r="B20" s="34" t="n">
        <v>44542</v>
      </c>
      <c r="C20" s="42" t="n">
        <v>2</v>
      </c>
      <c r="D20" s="36" t="n">
        <v>-1</v>
      </c>
      <c r="E20" s="37" t="n">
        <v>-1</v>
      </c>
      <c r="F20" s="38" t="n">
        <v>-1</v>
      </c>
      <c r="G20" s="29" t="n">
        <f aca="false">IF(D20="","",G19+M20)</f>
        <v>99727.6155858317</v>
      </c>
      <c r="H20" s="29" t="n">
        <f aca="false">IF(E20="","",H19+N20)</f>
        <v>97995.8180513719</v>
      </c>
      <c r="I20" s="29" t="n">
        <f aca="false">IF(F20="","",I19+O20)</f>
        <v>96487.355127652</v>
      </c>
      <c r="J20" s="39" t="n">
        <f aca="false">IF(G19="","",G19*0.03)</f>
        <v>3084.35924492263</v>
      </c>
      <c r="K20" s="40" t="n">
        <f aca="false">IF(H19="","",H19*0.03)</f>
        <v>3030.79849643418</v>
      </c>
      <c r="L20" s="41" t="n">
        <f aca="false">IF(I19="","",I19*0.03)</f>
        <v>2984.145003948</v>
      </c>
      <c r="M20" s="39" t="n">
        <f aca="false">IF(D20="","",J20*D20)</f>
        <v>-3084.35924492263</v>
      </c>
      <c r="N20" s="40" t="n">
        <f aca="false">IF(E20="","",K20*E20)</f>
        <v>-3030.79849643418</v>
      </c>
      <c r="O20" s="41" t="n">
        <f aca="false">IF(F20="","",L20*F20)</f>
        <v>-2984.145003948</v>
      </c>
      <c r="P20" s="33" t="s">
        <v>28</v>
      </c>
      <c r="Q20" s="33"/>
      <c r="R20" s="33"/>
    </row>
    <row r="21" customFormat="false" ht="14" hidden="false" customHeight="false" outlineLevel="0" collapsed="false">
      <c r="A21" s="23" t="n">
        <v>13</v>
      </c>
      <c r="B21" s="34" t="n">
        <v>44542</v>
      </c>
      <c r="C21" s="42" t="n">
        <v>2</v>
      </c>
      <c r="D21" s="36" t="n">
        <v>1.27</v>
      </c>
      <c r="E21" s="37" t="n">
        <v>1.5</v>
      </c>
      <c r="F21" s="38" t="n">
        <v>2</v>
      </c>
      <c r="G21" s="29" t="n">
        <f aca="false">IF(D21="","",G20+M21)</f>
        <v>103527.237739652</v>
      </c>
      <c r="H21" s="29" t="n">
        <f aca="false">IF(E21="","",H20+N21)</f>
        <v>102405.629863684</v>
      </c>
      <c r="I21" s="29" t="n">
        <f aca="false">IF(F21="","",I20+O21)</f>
        <v>102276.596435311</v>
      </c>
      <c r="J21" s="39" t="n">
        <f aca="false">IF(G20="","",G20*0.03)</f>
        <v>2991.82846757495</v>
      </c>
      <c r="K21" s="40" t="n">
        <f aca="false">IF(H20="","",H20*0.03)</f>
        <v>2939.87454154116</v>
      </c>
      <c r="L21" s="41" t="n">
        <f aca="false">IF(I20="","",I20*0.03)</f>
        <v>2894.62065382956</v>
      </c>
      <c r="M21" s="39" t="n">
        <f aca="false">IF(D21="","",J21*D21)</f>
        <v>3799.62215382019</v>
      </c>
      <c r="N21" s="40" t="n">
        <f aca="false">IF(E21="","",K21*E21)</f>
        <v>4409.81181231174</v>
      </c>
      <c r="O21" s="41" t="n">
        <f aca="false">IF(F21="","",L21*F21)</f>
        <v>5789.24130765912</v>
      </c>
      <c r="P21" s="33" t="s">
        <v>29</v>
      </c>
      <c r="Q21" s="33"/>
      <c r="R21" s="33"/>
    </row>
    <row r="22" customFormat="false" ht="14" hidden="false" customHeight="false" outlineLevel="0" collapsed="false">
      <c r="A22" s="23" t="n">
        <v>14</v>
      </c>
      <c r="B22" s="34" t="n">
        <v>44542</v>
      </c>
      <c r="C22" s="42" t="n">
        <v>1</v>
      </c>
      <c r="D22" s="36" t="n">
        <v>-1</v>
      </c>
      <c r="E22" s="37" t="n">
        <v>-1</v>
      </c>
      <c r="F22" s="38" t="n">
        <v>-1</v>
      </c>
      <c r="G22" s="29" t="n">
        <f aca="false">IF(D22="","",G21+M22)</f>
        <v>100421.420607462</v>
      </c>
      <c r="H22" s="29" t="n">
        <f aca="false">IF(E22="","",H21+N22)</f>
        <v>99333.4609677732</v>
      </c>
      <c r="I22" s="29" t="n">
        <f aca="false">IF(F22="","",I21+O22)</f>
        <v>99208.2985422518</v>
      </c>
      <c r="J22" s="39" t="n">
        <f aca="false">IF(G21="","",G21*0.03)</f>
        <v>3105.81713218956</v>
      </c>
      <c r="K22" s="40" t="n">
        <f aca="false">IF(H21="","",H21*0.03)</f>
        <v>3072.16889591051</v>
      </c>
      <c r="L22" s="41" t="n">
        <f aca="false">IF(I21="","",I21*0.03)</f>
        <v>3068.29789305933</v>
      </c>
      <c r="M22" s="39" t="n">
        <f aca="false">IF(D22="","",J22*D22)</f>
        <v>-3105.81713218956</v>
      </c>
      <c r="N22" s="40" t="n">
        <f aca="false">IF(E22="","",K22*E22)</f>
        <v>-3072.16889591051</v>
      </c>
      <c r="O22" s="41" t="n">
        <f aca="false">IF(F22="","",L22*F22)</f>
        <v>-3068.29789305933</v>
      </c>
      <c r="P22" s="33" t="s">
        <v>30</v>
      </c>
      <c r="Q22" s="33"/>
      <c r="R22" s="33"/>
    </row>
    <row r="23" customFormat="false" ht="18.75" hidden="false" customHeight="false" outlineLevel="0" collapsed="false">
      <c r="A23" s="23" t="n">
        <v>15</v>
      </c>
      <c r="B23" s="34" t="n">
        <v>44452</v>
      </c>
      <c r="C23" s="42" t="n">
        <v>1</v>
      </c>
      <c r="D23" s="36" t="n">
        <v>-1</v>
      </c>
      <c r="E23" s="37" t="n">
        <v>-1</v>
      </c>
      <c r="F23" s="43" t="n">
        <v>-1</v>
      </c>
      <c r="G23" s="29" t="n">
        <f aca="false">IF(D23="","",G22+M23)</f>
        <v>97408.7779892385</v>
      </c>
      <c r="H23" s="29" t="n">
        <f aca="false">IF(E23="","",H22+N23)</f>
        <v>96353.45713874</v>
      </c>
      <c r="I23" s="29" t="n">
        <f aca="false">IF(F23="","",I22+O23)</f>
        <v>96232.0495859842</v>
      </c>
      <c r="J23" s="39" t="n">
        <f aca="false">IF(G22="","",G22*0.03)</f>
        <v>3012.64261822387</v>
      </c>
      <c r="K23" s="40" t="n">
        <f aca="false">IF(H22="","",H22*0.03)</f>
        <v>2980.00382903319</v>
      </c>
      <c r="L23" s="41" t="n">
        <f aca="false">IF(I22="","",I22*0.03)</f>
        <v>2976.24895626755</v>
      </c>
      <c r="M23" s="39" t="n">
        <f aca="false">IF(D23="","",J23*D23)</f>
        <v>-3012.64261822387</v>
      </c>
      <c r="N23" s="40" t="n">
        <f aca="false">IF(E23="","",K23*E23)</f>
        <v>-2980.00382903319</v>
      </c>
      <c r="O23" s="41" t="n">
        <f aca="false">IF(F23="","",L23*F23)</f>
        <v>-2976.24895626755</v>
      </c>
      <c r="P23" s="33" t="s">
        <v>31</v>
      </c>
      <c r="Q23" s="33"/>
      <c r="R23" s="33"/>
    </row>
    <row r="24" customFormat="false" ht="18.75" hidden="false" customHeight="false" outlineLevel="0" collapsed="false">
      <c r="A24" s="23" t="n">
        <v>16</v>
      </c>
      <c r="B24" s="34"/>
      <c r="C24" s="42"/>
      <c r="D24" s="36"/>
      <c r="E24" s="37"/>
      <c r="F24" s="38"/>
      <c r="G24" s="29" t="str">
        <f aca="false">IF(D24="","",G23+M24)</f>
        <v/>
      </c>
      <c r="H24" s="29" t="str">
        <f aca="false">IF(E24="","",H23+N24)</f>
        <v/>
      </c>
      <c r="I24" s="29" t="str">
        <f aca="false">IF(F24="","",I23+O24)</f>
        <v/>
      </c>
      <c r="J24" s="39" t="n">
        <f aca="false">IF(G23="","",G23*0.03)</f>
        <v>2922.26333967715</v>
      </c>
      <c r="K24" s="40" t="n">
        <f aca="false">IF(H23="","",H23*0.03)</f>
        <v>2890.6037141622</v>
      </c>
      <c r="L24" s="41" t="n">
        <f aca="false">IF(I23="","",I23*0.03)</f>
        <v>2886.96148757953</v>
      </c>
      <c r="M24" s="39" t="str">
        <f aca="false">IF(D24="","",J24*D24)</f>
        <v/>
      </c>
      <c r="N24" s="40" t="str">
        <f aca="false">IF(E24="","",K24*E24)</f>
        <v/>
      </c>
      <c r="O24" s="41" t="str">
        <f aca="false">IF(F24="","",L24*F24)</f>
        <v/>
      </c>
      <c r="P24" s="33"/>
      <c r="Q24" s="33"/>
      <c r="R24" s="33"/>
    </row>
    <row r="25" customFormat="false" ht="18.75" hidden="false" customHeight="false" outlineLevel="0" collapsed="false">
      <c r="A25" s="23" t="n">
        <v>17</v>
      </c>
      <c r="B25" s="34"/>
      <c r="C25" s="42"/>
      <c r="D25" s="36"/>
      <c r="E25" s="37"/>
      <c r="F25" s="38"/>
      <c r="G25" s="29" t="str">
        <f aca="false">IF(D25="","",G24+M25)</f>
        <v/>
      </c>
      <c r="H25" s="29" t="str">
        <f aca="false">IF(E25="","",H24+N25)</f>
        <v/>
      </c>
      <c r="I25" s="29" t="str">
        <f aca="false">IF(F25="","",I24+O25)</f>
        <v/>
      </c>
      <c r="J25" s="39" t="str">
        <f aca="false">IF(G24="","",G24*0.03)</f>
        <v/>
      </c>
      <c r="K25" s="40" t="str">
        <f aca="false">IF(H24="","",H24*0.03)</f>
        <v/>
      </c>
      <c r="L25" s="41" t="str">
        <f aca="false">IF(I24="","",I24*0.03)</f>
        <v/>
      </c>
      <c r="M25" s="39" t="str">
        <f aca="false">IF(D25="","",J25*D25)</f>
        <v/>
      </c>
      <c r="N25" s="40" t="str">
        <f aca="false">IF(E25="","",K25*E25)</f>
        <v/>
      </c>
      <c r="O25" s="41" t="str">
        <f aca="false">IF(F25="","",L25*F25)</f>
        <v/>
      </c>
      <c r="P25" s="33"/>
      <c r="Q25" s="33"/>
      <c r="R25" s="33"/>
    </row>
    <row r="26" customFormat="false" ht="18.75" hidden="false" customHeight="false" outlineLevel="0" collapsed="false">
      <c r="A26" s="23" t="n">
        <v>18</v>
      </c>
      <c r="B26" s="34"/>
      <c r="C26" s="42"/>
      <c r="D26" s="36"/>
      <c r="E26" s="37"/>
      <c r="F26" s="38"/>
      <c r="G26" s="29" t="str">
        <f aca="false">IF(D26="","",G25+M26)</f>
        <v/>
      </c>
      <c r="H26" s="29" t="str">
        <f aca="false">IF(E26="","",H25+N26)</f>
        <v/>
      </c>
      <c r="I26" s="29" t="str">
        <f aca="false">IF(F26="","",I25+O26)</f>
        <v/>
      </c>
      <c r="J26" s="39" t="str">
        <f aca="false">IF(G25="","",G25*0.03)</f>
        <v/>
      </c>
      <c r="K26" s="40" t="str">
        <f aca="false">IF(H25="","",H25*0.03)</f>
        <v/>
      </c>
      <c r="L26" s="41" t="str">
        <f aca="false">IF(I25="","",I25*0.03)</f>
        <v/>
      </c>
      <c r="M26" s="39" t="str">
        <f aca="false">IF(D26="","",J26*D26)</f>
        <v/>
      </c>
      <c r="N26" s="40" t="str">
        <f aca="false">IF(E26="","",K26*E26)</f>
        <v/>
      </c>
      <c r="O26" s="41" t="str">
        <f aca="false">IF(F26="","",L26*F26)</f>
        <v/>
      </c>
      <c r="P26" s="33"/>
      <c r="Q26" s="33"/>
      <c r="R26" s="33"/>
    </row>
    <row r="27" customFormat="false" ht="18.75" hidden="false" customHeight="false" outlineLevel="0" collapsed="false">
      <c r="A27" s="23" t="n">
        <v>19</v>
      </c>
      <c r="B27" s="34"/>
      <c r="C27" s="42"/>
      <c r="D27" s="36"/>
      <c r="E27" s="37"/>
      <c r="F27" s="38"/>
      <c r="G27" s="29" t="str">
        <f aca="false">IF(D27="","",G26+M27)</f>
        <v/>
      </c>
      <c r="H27" s="29" t="str">
        <f aca="false">IF(E27="","",H26+N27)</f>
        <v/>
      </c>
      <c r="I27" s="29" t="str">
        <f aca="false">IF(F27="","",I26+O27)</f>
        <v/>
      </c>
      <c r="J27" s="39" t="str">
        <f aca="false">IF(G26="","",G26*0.03)</f>
        <v/>
      </c>
      <c r="K27" s="40" t="str">
        <f aca="false">IF(H26="","",H26*0.03)</f>
        <v/>
      </c>
      <c r="L27" s="41" t="str">
        <f aca="false">IF(I26="","",I26*0.03)</f>
        <v/>
      </c>
      <c r="M27" s="39" t="str">
        <f aca="false">IF(D27="","",J27*D27)</f>
        <v/>
      </c>
      <c r="N27" s="40" t="str">
        <f aca="false">IF(E27="","",K27*E27)</f>
        <v/>
      </c>
      <c r="O27" s="41" t="str">
        <f aca="false">IF(F27="","",L27*F27)</f>
        <v/>
      </c>
      <c r="P27" s="33"/>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str">
        <f aca="false">IF(G27="","",G27*0.03)</f>
        <v/>
      </c>
      <c r="K28" s="40" t="str">
        <f aca="false">IF(H27="","",H27*0.03)</f>
        <v/>
      </c>
      <c r="L28" s="41" t="str">
        <f aca="false">IF(I27="","",I27*0.03)</f>
        <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32</v>
      </c>
      <c r="C59" s="50"/>
      <c r="D59" s="51" t="n">
        <f aca="false">COUNTIF(D9:D58,1.27)</f>
        <v>5</v>
      </c>
      <c r="E59" s="51" t="n">
        <f aca="false">COUNTIF(E9:E58,1.5)</f>
        <v>4</v>
      </c>
      <c r="F59" s="52" t="n">
        <f aca="false">COUNTIF(F9:F58,2)</f>
        <v>3</v>
      </c>
      <c r="G59" s="53" t="n">
        <f aca="false">M59+G8</f>
        <v>97408.7779892385</v>
      </c>
      <c r="H59" s="20" t="n">
        <f aca="false">N59+H8</f>
        <v>96353.45713874</v>
      </c>
      <c r="I59" s="21" t="n">
        <f aca="false">O59+I8</f>
        <v>96232.0495859842</v>
      </c>
      <c r="J59" s="7" t="s">
        <v>33</v>
      </c>
      <c r="K59" s="54" t="n">
        <f aca="false">B58-B9</f>
        <v>-44530</v>
      </c>
      <c r="L59" s="55" t="s">
        <v>34</v>
      </c>
      <c r="M59" s="56" t="n">
        <f aca="false">SUM(M9:M58)</f>
        <v>-2591.22201076153</v>
      </c>
      <c r="N59" s="57" t="n">
        <f aca="false">SUM(N9:N58)</f>
        <v>-3646.54286126003</v>
      </c>
      <c r="O59" s="58" t="n">
        <f aca="false">SUM(O9:O58)</f>
        <v>-3767.95041401577</v>
      </c>
    </row>
    <row r="60" customFormat="false" ht="19.5" hidden="false" customHeight="false" outlineLevel="0" collapsed="false">
      <c r="A60" s="23"/>
      <c r="B60" s="59" t="s">
        <v>35</v>
      </c>
      <c r="C60" s="59"/>
      <c r="D60" s="51" t="n">
        <f aca="false">COUNTIF(D9:D58,-1)</f>
        <v>7</v>
      </c>
      <c r="E60" s="51" t="n">
        <f aca="false">COUNTIF(E9:E58,-1)</f>
        <v>7</v>
      </c>
      <c r="F60" s="52" t="n">
        <f aca="false">COUNTIF(F9:F58,-1)</f>
        <v>7</v>
      </c>
      <c r="G60" s="7" t="s">
        <v>36</v>
      </c>
      <c r="H60" s="7"/>
      <c r="I60" s="7"/>
      <c r="J60" s="7" t="s">
        <v>37</v>
      </c>
      <c r="K60" s="7"/>
      <c r="L60" s="7"/>
      <c r="M60" s="23"/>
      <c r="N60" s="44"/>
      <c r="O60" s="60"/>
    </row>
    <row r="61" customFormat="false" ht="19.5" hidden="false" customHeight="false" outlineLevel="0" collapsed="false">
      <c r="A61" s="23"/>
      <c r="B61" s="59" t="s">
        <v>38</v>
      </c>
      <c r="C61" s="59"/>
      <c r="D61" s="51" t="n">
        <f aca="false">COUNTIF(D9:D58,0)</f>
        <v>3</v>
      </c>
      <c r="E61" s="51" t="n">
        <f aca="false">COUNTIF(E9:E58,0)</f>
        <v>4</v>
      </c>
      <c r="F61" s="51" t="n">
        <f aca="false">COUNTIF(F9:F58,0)</f>
        <v>5</v>
      </c>
      <c r="G61" s="61" t="n">
        <f aca="false">G59/G8</f>
        <v>0.974087779892385</v>
      </c>
      <c r="H61" s="62" t="n">
        <f aca="false">H59/H8</f>
        <v>0.9635345713874</v>
      </c>
      <c r="I61" s="63" t="n">
        <f aca="false">I59/I8</f>
        <v>0.962320495859842</v>
      </c>
      <c r="J61" s="64" t="n">
        <f aca="false">(G61-100%)*30/K59</f>
        <v>1.74571435712656E-005</v>
      </c>
      <c r="K61" s="64" t="n">
        <f aca="false">(H61-100%)*30/K59</f>
        <v>2.45668730828207E-005</v>
      </c>
      <c r="L61" s="65" t="n">
        <f aca="false">(I61-100%)*30/K59</f>
        <v>2.53847995554621E-005</v>
      </c>
      <c r="M61" s="66"/>
      <c r="N61" s="67"/>
      <c r="O61" s="68"/>
    </row>
    <row r="62" customFormat="false" ht="19.5" hidden="false" customHeight="false" outlineLevel="0" collapsed="false">
      <c r="A62" s="44"/>
      <c r="B62" s="69" t="s">
        <v>39</v>
      </c>
      <c r="C62" s="69"/>
      <c r="D62" s="70" t="n">
        <f aca="false">D59/(D59+D60+D61)</f>
        <v>0.333333333333333</v>
      </c>
      <c r="E62" s="71" t="n">
        <f aca="false">E59/(E59+E60+E61)</f>
        <v>0.266666666666667</v>
      </c>
      <c r="F62" s="72" t="n">
        <f aca="false">F59/(F59+F60+F61)</f>
        <v>0.2</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3"/>
  <sheetViews>
    <sheetView showFormulas="false" showGridLines="true" showRowColHeaders="true" showZeros="true" rightToLeft="false" tabSelected="false" showOutlineSymbols="true" defaultGridColor="true" view="normal" topLeftCell="A37" colorId="64" zoomScale="80" zoomScaleNormal="80" zoomScalePageLayoutView="100" workbookViewId="0">
      <selection pane="topLeft" activeCell="M70" activeCellId="0" sqref="M70"/>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s">
        <v>40</v>
      </c>
    </row>
    <row r="33" customFormat="false" ht="13.8" hidden="false" customHeight="false" outlineLevel="0" collapsed="false">
      <c r="A33" s="0" t="s">
        <v>41</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K4" activeCellId="0" sqref="K4"/>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42</v>
      </c>
    </row>
    <row r="2" customFormat="false" ht="13.5" hidden="false" customHeight="true" outlineLevel="0" collapsed="false">
      <c r="A2" s="75" t="s">
        <v>43</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44</v>
      </c>
    </row>
    <row r="12" customFormat="false" ht="13.8" hidden="false" customHeight="true" outlineLevel="0" collapsed="false">
      <c r="A12" s="76" t="s">
        <v>45</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46</v>
      </c>
    </row>
    <row r="22" customFormat="false" ht="13.5" hidden="false" customHeight="true" outlineLevel="0" collapsed="false">
      <c r="A22" s="75" t="s">
        <v>47</v>
      </c>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8.3476562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48</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49</v>
      </c>
      <c r="B3" s="82" t="s">
        <v>0</v>
      </c>
      <c r="C3" s="82" t="s">
        <v>50</v>
      </c>
      <c r="D3" s="83" t="s">
        <v>51</v>
      </c>
      <c r="E3" s="82" t="s">
        <v>52</v>
      </c>
      <c r="F3" s="83" t="s">
        <v>51</v>
      </c>
      <c r="G3" s="82" t="s">
        <v>53</v>
      </c>
      <c r="H3" s="83" t="s">
        <v>51</v>
      </c>
    </row>
    <row r="4" customFormat="false" ht="18.75" hidden="false" customHeight="false" outlineLevel="0" collapsed="false">
      <c r="A4" s="84" t="s">
        <v>54</v>
      </c>
      <c r="B4" s="84" t="s">
        <v>55</v>
      </c>
      <c r="C4" s="84"/>
      <c r="D4" s="85"/>
      <c r="E4" s="84"/>
      <c r="F4" s="85"/>
      <c r="G4" s="84"/>
      <c r="H4" s="85"/>
    </row>
    <row r="5" customFormat="false" ht="18.75" hidden="false" customHeight="false" outlineLevel="0" collapsed="false">
      <c r="A5" s="84" t="s">
        <v>54</v>
      </c>
      <c r="B5" s="84"/>
      <c r="C5" s="84"/>
      <c r="D5" s="85"/>
      <c r="E5" s="84"/>
      <c r="F5" s="86"/>
      <c r="G5" s="84"/>
      <c r="H5" s="86"/>
    </row>
    <row r="6" customFormat="false" ht="18.75" hidden="false" customHeight="false" outlineLevel="0" collapsed="false">
      <c r="A6" s="84" t="s">
        <v>54</v>
      </c>
      <c r="B6" s="84"/>
      <c r="C6" s="84"/>
      <c r="D6" s="86"/>
      <c r="E6" s="84"/>
      <c r="F6" s="86"/>
      <c r="G6" s="84"/>
      <c r="H6" s="86"/>
    </row>
    <row r="7" customFormat="false" ht="18.75" hidden="false" customHeight="false" outlineLevel="0" collapsed="false">
      <c r="A7" s="84" t="s">
        <v>54</v>
      </c>
      <c r="B7" s="84"/>
      <c r="C7" s="84"/>
      <c r="D7" s="86"/>
      <c r="E7" s="84"/>
      <c r="F7" s="86"/>
      <c r="G7" s="84"/>
      <c r="H7" s="86"/>
    </row>
    <row r="8" customFormat="false" ht="18.75" hidden="false" customHeight="false" outlineLevel="0" collapsed="false">
      <c r="A8" s="84" t="s">
        <v>54</v>
      </c>
      <c r="B8" s="84"/>
      <c r="C8" s="84"/>
      <c r="D8" s="86"/>
      <c r="E8" s="84"/>
      <c r="F8" s="86"/>
      <c r="G8" s="84"/>
      <c r="H8" s="86"/>
    </row>
    <row r="9" customFormat="false" ht="18.75" hidden="false" customHeight="false" outlineLevel="0" collapsed="false">
      <c r="A9" s="84" t="s">
        <v>54</v>
      </c>
      <c r="B9" s="84"/>
      <c r="C9" s="84"/>
      <c r="D9" s="86"/>
      <c r="E9" s="84"/>
      <c r="F9" s="86"/>
      <c r="G9" s="84"/>
      <c r="H9" s="86"/>
    </row>
    <row r="10" customFormat="false" ht="18.75" hidden="false" customHeight="false" outlineLevel="0" collapsed="false">
      <c r="A10" s="84" t="s">
        <v>54</v>
      </c>
      <c r="B10" s="84"/>
      <c r="C10" s="84"/>
      <c r="D10" s="86"/>
      <c r="E10" s="84"/>
      <c r="F10" s="86"/>
      <c r="G10" s="84"/>
      <c r="H10" s="86"/>
    </row>
    <row r="11" customFormat="false" ht="18.75" hidden="false" customHeight="false" outlineLevel="0" collapsed="false">
      <c r="A11" s="84" t="s">
        <v>54</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90</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2021-12-16T02:08:16Z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