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CMA\検証\"/>
    </mc:Choice>
  </mc:AlternateContent>
  <xr:revisionPtr revIDLastSave="0" documentId="13_ncr:1_{E7434603-8A87-48B3-8B40-C40004FAB37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ルール＆合計" sheetId="1" r:id="rId1"/>
    <sheet name="2022年2月_No.1" sheetId="16" r:id="rId2"/>
    <sheet name="2022年2月_No.2" sheetId="17" r:id="rId3"/>
    <sheet name="画像" sheetId="7" r:id="rId4"/>
    <sheet name="気づき" sheetId="9" r:id="rId5"/>
    <sheet name="202202実績_1" sheetId="14" r:id="rId6"/>
    <sheet name="2022年2月_元資料" sheetId="6" r:id="rId7"/>
  </sheets>
  <definedNames>
    <definedName name="_xlnm._FilterDatabase" localSheetId="1" hidden="1">'2022年2月_No.1'!$A$1:$R$40</definedName>
    <definedName name="_xlnm._FilterDatabase" localSheetId="2" hidden="1">'2022年2月_No.2'!$A$1:$R$31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 s="1"/>
  <c r="F8" i="1"/>
  <c r="E8" i="1"/>
  <c r="D60" i="17"/>
  <c r="D53" i="17"/>
  <c r="D56" i="17" s="1"/>
  <c r="D52" i="17"/>
  <c r="D55" i="17" s="1"/>
  <c r="D54" i="17"/>
  <c r="D49" i="17"/>
  <c r="D48" i="17"/>
  <c r="D46" i="17"/>
  <c r="D45" i="17"/>
  <c r="J72" i="17"/>
  <c r="I63" i="17"/>
  <c r="H63" i="17"/>
  <c r="D51" i="17"/>
  <c r="D50" i="17"/>
  <c r="G63" i="17"/>
  <c r="P31" i="17"/>
  <c r="O31" i="17"/>
  <c r="N31" i="17"/>
  <c r="M31" i="17"/>
  <c r="L31" i="17"/>
  <c r="J31" i="17"/>
  <c r="I31" i="17"/>
  <c r="G31" i="17"/>
  <c r="F31" i="17"/>
  <c r="C31" i="17"/>
  <c r="B31" i="17"/>
  <c r="A31" i="17"/>
  <c r="P30" i="17"/>
  <c r="O30" i="17"/>
  <c r="N30" i="17"/>
  <c r="M30" i="17"/>
  <c r="L30" i="17"/>
  <c r="J30" i="17"/>
  <c r="I30" i="17"/>
  <c r="G30" i="17"/>
  <c r="F30" i="17"/>
  <c r="C30" i="17"/>
  <c r="B30" i="17"/>
  <c r="A30" i="17"/>
  <c r="P29" i="17"/>
  <c r="O29" i="17"/>
  <c r="N29" i="17"/>
  <c r="M29" i="17"/>
  <c r="L29" i="17"/>
  <c r="J29" i="17"/>
  <c r="I29" i="17"/>
  <c r="G29" i="17"/>
  <c r="F29" i="17"/>
  <c r="C29" i="17"/>
  <c r="B29" i="17"/>
  <c r="A29" i="17"/>
  <c r="P28" i="17"/>
  <c r="O28" i="17"/>
  <c r="N28" i="17"/>
  <c r="M28" i="17"/>
  <c r="L28" i="17"/>
  <c r="J28" i="17"/>
  <c r="I28" i="17"/>
  <c r="G28" i="17"/>
  <c r="F28" i="17"/>
  <c r="C28" i="17"/>
  <c r="B28" i="17"/>
  <c r="A28" i="17"/>
  <c r="P27" i="17"/>
  <c r="O27" i="17"/>
  <c r="N27" i="17"/>
  <c r="M27" i="17"/>
  <c r="L27" i="17"/>
  <c r="J27" i="17"/>
  <c r="I27" i="17"/>
  <c r="G27" i="17"/>
  <c r="F27" i="17"/>
  <c r="C27" i="17"/>
  <c r="B27" i="17"/>
  <c r="A27" i="17"/>
  <c r="P26" i="17"/>
  <c r="O26" i="17"/>
  <c r="N26" i="17"/>
  <c r="M26" i="17"/>
  <c r="L26" i="17"/>
  <c r="J26" i="17"/>
  <c r="I26" i="17"/>
  <c r="G26" i="17"/>
  <c r="F26" i="17"/>
  <c r="C26" i="17"/>
  <c r="B26" i="17"/>
  <c r="A26" i="17"/>
  <c r="P25" i="17"/>
  <c r="O25" i="17"/>
  <c r="N25" i="17"/>
  <c r="M25" i="17"/>
  <c r="L25" i="17"/>
  <c r="J25" i="17"/>
  <c r="I25" i="17"/>
  <c r="G25" i="17"/>
  <c r="F25" i="17"/>
  <c r="C25" i="17"/>
  <c r="B25" i="17"/>
  <c r="A25" i="17"/>
  <c r="P24" i="17"/>
  <c r="O24" i="17"/>
  <c r="N24" i="17"/>
  <c r="M24" i="17"/>
  <c r="L24" i="17"/>
  <c r="J24" i="17"/>
  <c r="I24" i="17"/>
  <c r="G24" i="17"/>
  <c r="F24" i="17"/>
  <c r="C24" i="17"/>
  <c r="B24" i="17"/>
  <c r="A24" i="17"/>
  <c r="P23" i="17"/>
  <c r="O23" i="17"/>
  <c r="N23" i="17"/>
  <c r="M23" i="17"/>
  <c r="L23" i="17"/>
  <c r="J23" i="17"/>
  <c r="I23" i="17"/>
  <c r="G23" i="17"/>
  <c r="F23" i="17"/>
  <c r="C23" i="17"/>
  <c r="B23" i="17"/>
  <c r="A23" i="17"/>
  <c r="P22" i="17"/>
  <c r="O22" i="17"/>
  <c r="N22" i="17"/>
  <c r="M22" i="17"/>
  <c r="L22" i="17"/>
  <c r="J22" i="17"/>
  <c r="I22" i="17"/>
  <c r="G22" i="17"/>
  <c r="F22" i="17"/>
  <c r="C22" i="17"/>
  <c r="B22" i="17"/>
  <c r="A22" i="17"/>
  <c r="P21" i="17"/>
  <c r="O21" i="17"/>
  <c r="N21" i="17"/>
  <c r="M21" i="17"/>
  <c r="L21" i="17"/>
  <c r="J21" i="17"/>
  <c r="I21" i="17"/>
  <c r="G21" i="17"/>
  <c r="F21" i="17"/>
  <c r="C21" i="17"/>
  <c r="B21" i="17"/>
  <c r="A21" i="17"/>
  <c r="P20" i="17"/>
  <c r="O20" i="17"/>
  <c r="N20" i="17"/>
  <c r="M20" i="17"/>
  <c r="L20" i="17"/>
  <c r="J20" i="17"/>
  <c r="I20" i="17"/>
  <c r="G20" i="17"/>
  <c r="F20" i="17"/>
  <c r="C20" i="17"/>
  <c r="B20" i="17"/>
  <c r="A20" i="17"/>
  <c r="P19" i="17"/>
  <c r="O19" i="17"/>
  <c r="N19" i="17"/>
  <c r="M19" i="17"/>
  <c r="L19" i="17"/>
  <c r="J19" i="17"/>
  <c r="I19" i="17"/>
  <c r="G19" i="17"/>
  <c r="F19" i="17"/>
  <c r="C19" i="17"/>
  <c r="B19" i="17"/>
  <c r="A19" i="17"/>
  <c r="P18" i="17"/>
  <c r="O18" i="17"/>
  <c r="N18" i="17"/>
  <c r="M18" i="17"/>
  <c r="L18" i="17"/>
  <c r="J18" i="17"/>
  <c r="I18" i="17"/>
  <c r="G18" i="17"/>
  <c r="F18" i="17"/>
  <c r="C18" i="17"/>
  <c r="B18" i="17"/>
  <c r="A18" i="17"/>
  <c r="P17" i="17"/>
  <c r="O17" i="17"/>
  <c r="N17" i="17"/>
  <c r="M17" i="17"/>
  <c r="L17" i="17"/>
  <c r="J17" i="17"/>
  <c r="I17" i="17"/>
  <c r="G17" i="17"/>
  <c r="F17" i="17"/>
  <c r="C17" i="17"/>
  <c r="B17" i="17"/>
  <c r="A17" i="17"/>
  <c r="P16" i="17"/>
  <c r="O16" i="17"/>
  <c r="N16" i="17"/>
  <c r="M16" i="17"/>
  <c r="L16" i="17"/>
  <c r="J16" i="17"/>
  <c r="I16" i="17"/>
  <c r="G16" i="17"/>
  <c r="F16" i="17"/>
  <c r="C16" i="17"/>
  <c r="B16" i="17"/>
  <c r="A16" i="17"/>
  <c r="P15" i="17"/>
  <c r="O15" i="17"/>
  <c r="N15" i="17"/>
  <c r="M15" i="17"/>
  <c r="L15" i="17"/>
  <c r="J15" i="17"/>
  <c r="I15" i="17"/>
  <c r="G15" i="17"/>
  <c r="F15" i="17"/>
  <c r="C15" i="17"/>
  <c r="B15" i="17"/>
  <c r="A15" i="17"/>
  <c r="P14" i="17"/>
  <c r="O14" i="17"/>
  <c r="N14" i="17"/>
  <c r="M14" i="17"/>
  <c r="L14" i="17"/>
  <c r="J14" i="17"/>
  <c r="I14" i="17"/>
  <c r="G14" i="17"/>
  <c r="F14" i="17"/>
  <c r="C14" i="17"/>
  <c r="B14" i="17"/>
  <c r="A14" i="17"/>
  <c r="P13" i="17"/>
  <c r="O13" i="17"/>
  <c r="N13" i="17"/>
  <c r="M13" i="17"/>
  <c r="L13" i="17"/>
  <c r="J13" i="17"/>
  <c r="I13" i="17"/>
  <c r="G13" i="17"/>
  <c r="F13" i="17"/>
  <c r="C13" i="17"/>
  <c r="B13" i="17"/>
  <c r="A13" i="17"/>
  <c r="P12" i="17"/>
  <c r="O12" i="17"/>
  <c r="N12" i="17"/>
  <c r="M12" i="17"/>
  <c r="L12" i="17"/>
  <c r="J12" i="17"/>
  <c r="I12" i="17"/>
  <c r="G12" i="17"/>
  <c r="F12" i="17"/>
  <c r="C12" i="17"/>
  <c r="B12" i="17"/>
  <c r="A12" i="17"/>
  <c r="P11" i="17"/>
  <c r="O11" i="17"/>
  <c r="N11" i="17"/>
  <c r="M11" i="17"/>
  <c r="L11" i="17"/>
  <c r="J11" i="17"/>
  <c r="I11" i="17"/>
  <c r="G11" i="17"/>
  <c r="F11" i="17"/>
  <c r="C11" i="17"/>
  <c r="B11" i="17"/>
  <c r="A11" i="17"/>
  <c r="P10" i="17"/>
  <c r="O10" i="17"/>
  <c r="N10" i="17"/>
  <c r="M10" i="17"/>
  <c r="L10" i="17"/>
  <c r="J10" i="17"/>
  <c r="I10" i="17"/>
  <c r="G10" i="17"/>
  <c r="F10" i="17"/>
  <c r="C10" i="17"/>
  <c r="B10" i="17"/>
  <c r="A10" i="17"/>
  <c r="P9" i="17"/>
  <c r="O9" i="17"/>
  <c r="N9" i="17"/>
  <c r="M9" i="17"/>
  <c r="L9" i="17"/>
  <c r="J9" i="17"/>
  <c r="I9" i="17"/>
  <c r="G9" i="17"/>
  <c r="F9" i="17"/>
  <c r="C9" i="17"/>
  <c r="B9" i="17"/>
  <c r="A9" i="17"/>
  <c r="P8" i="17"/>
  <c r="O8" i="17"/>
  <c r="N8" i="17"/>
  <c r="M8" i="17"/>
  <c r="L8" i="17"/>
  <c r="J8" i="17"/>
  <c r="I8" i="17"/>
  <c r="G8" i="17"/>
  <c r="F8" i="17"/>
  <c r="C8" i="17"/>
  <c r="B8" i="17"/>
  <c r="A8" i="17"/>
  <c r="P7" i="17"/>
  <c r="O7" i="17"/>
  <c r="N7" i="17"/>
  <c r="M7" i="17"/>
  <c r="L7" i="17"/>
  <c r="J7" i="17"/>
  <c r="I7" i="17"/>
  <c r="G7" i="17"/>
  <c r="F7" i="17"/>
  <c r="C7" i="17"/>
  <c r="B7" i="17"/>
  <c r="A7" i="17"/>
  <c r="P6" i="17"/>
  <c r="O6" i="17"/>
  <c r="N6" i="17"/>
  <c r="M6" i="17"/>
  <c r="L6" i="17"/>
  <c r="J6" i="17"/>
  <c r="I6" i="17"/>
  <c r="G6" i="17"/>
  <c r="F6" i="17"/>
  <c r="C6" i="17"/>
  <c r="B6" i="17"/>
  <c r="A6" i="17"/>
  <c r="P5" i="17"/>
  <c r="O5" i="17"/>
  <c r="N5" i="17"/>
  <c r="M5" i="17"/>
  <c r="L5" i="17"/>
  <c r="J5" i="17"/>
  <c r="I5" i="17"/>
  <c r="G5" i="17"/>
  <c r="F5" i="17"/>
  <c r="C5" i="17"/>
  <c r="B5" i="17"/>
  <c r="A5" i="17"/>
  <c r="P4" i="17"/>
  <c r="O4" i="17"/>
  <c r="N4" i="17"/>
  <c r="M4" i="17"/>
  <c r="L4" i="17"/>
  <c r="J4" i="17"/>
  <c r="I4" i="17"/>
  <c r="G4" i="17"/>
  <c r="F4" i="17"/>
  <c r="C4" i="17"/>
  <c r="B4" i="17"/>
  <c r="A4" i="17"/>
  <c r="P3" i="17"/>
  <c r="O3" i="17"/>
  <c r="N3" i="17"/>
  <c r="M3" i="17"/>
  <c r="L3" i="17"/>
  <c r="J3" i="17"/>
  <c r="I3" i="17"/>
  <c r="G3" i="17"/>
  <c r="F3" i="17"/>
  <c r="C3" i="17"/>
  <c r="B3" i="17"/>
  <c r="A3" i="17"/>
  <c r="P2" i="17"/>
  <c r="O2" i="17"/>
  <c r="N2" i="17"/>
  <c r="M2" i="17"/>
  <c r="L2" i="17"/>
  <c r="J2" i="17"/>
  <c r="I2" i="17"/>
  <c r="G2" i="17"/>
  <c r="F2" i="17"/>
  <c r="C2" i="17"/>
  <c r="B2" i="17"/>
  <c r="A2" i="17"/>
  <c r="J81" i="16"/>
  <c r="I72" i="16"/>
  <c r="D60" i="16"/>
  <c r="D59" i="16"/>
  <c r="D58" i="16"/>
  <c r="D57" i="16"/>
  <c r="D55" i="16"/>
  <c r="D56" i="16" s="1"/>
  <c r="G54" i="16"/>
  <c r="D54" i="16"/>
  <c r="H72" i="16"/>
  <c r="G53" i="16"/>
  <c r="B46" i="16"/>
  <c r="P40" i="16"/>
  <c r="D62" i="16" s="1"/>
  <c r="O40" i="16"/>
  <c r="N40" i="16"/>
  <c r="M40" i="16"/>
  <c r="L40" i="16"/>
  <c r="J40" i="16"/>
  <c r="I40" i="16"/>
  <c r="G40" i="16"/>
  <c r="F40" i="16"/>
  <c r="C40" i="16"/>
  <c r="B40" i="16"/>
  <c r="A40" i="16"/>
  <c r="P39" i="16"/>
  <c r="O39" i="16"/>
  <c r="N39" i="16"/>
  <c r="M39" i="16"/>
  <c r="L39" i="16"/>
  <c r="J39" i="16"/>
  <c r="I39" i="16"/>
  <c r="G39" i="16"/>
  <c r="F39" i="16"/>
  <c r="C39" i="16"/>
  <c r="B39" i="16"/>
  <c r="A39" i="16"/>
  <c r="P38" i="16"/>
  <c r="O38" i="16"/>
  <c r="N38" i="16"/>
  <c r="M38" i="16"/>
  <c r="L38" i="16"/>
  <c r="J38" i="16"/>
  <c r="I38" i="16"/>
  <c r="G38" i="16"/>
  <c r="F38" i="16"/>
  <c r="C38" i="16"/>
  <c r="B38" i="16"/>
  <c r="A38" i="16"/>
  <c r="P37" i="16"/>
  <c r="O37" i="16"/>
  <c r="N37" i="16"/>
  <c r="M37" i="16"/>
  <c r="L37" i="16"/>
  <c r="J37" i="16"/>
  <c r="I37" i="16"/>
  <c r="G37" i="16"/>
  <c r="F37" i="16"/>
  <c r="C37" i="16"/>
  <c r="B37" i="16"/>
  <c r="A37" i="16"/>
  <c r="P36" i="16"/>
  <c r="O36" i="16"/>
  <c r="N36" i="16"/>
  <c r="M36" i="16"/>
  <c r="L36" i="16"/>
  <c r="J36" i="16"/>
  <c r="I36" i="16"/>
  <c r="G36" i="16"/>
  <c r="F36" i="16"/>
  <c r="C36" i="16"/>
  <c r="B36" i="16"/>
  <c r="A36" i="16"/>
  <c r="P35" i="16"/>
  <c r="O35" i="16"/>
  <c r="N35" i="16"/>
  <c r="M35" i="16"/>
  <c r="L35" i="16"/>
  <c r="J35" i="16"/>
  <c r="I35" i="16"/>
  <c r="G35" i="16"/>
  <c r="F35" i="16"/>
  <c r="C35" i="16"/>
  <c r="B35" i="16"/>
  <c r="A35" i="16"/>
  <c r="P34" i="16"/>
  <c r="O34" i="16"/>
  <c r="N34" i="16"/>
  <c r="M34" i="16"/>
  <c r="L34" i="16"/>
  <c r="J34" i="16"/>
  <c r="I34" i="16"/>
  <c r="G34" i="16"/>
  <c r="F34" i="16"/>
  <c r="C34" i="16"/>
  <c r="B34" i="16"/>
  <c r="A34" i="16"/>
  <c r="P33" i="16"/>
  <c r="O33" i="16"/>
  <c r="N33" i="16"/>
  <c r="M33" i="16"/>
  <c r="L33" i="16"/>
  <c r="J33" i="16"/>
  <c r="I33" i="16"/>
  <c r="G33" i="16"/>
  <c r="F33" i="16"/>
  <c r="C33" i="16"/>
  <c r="B33" i="16"/>
  <c r="A33" i="16"/>
  <c r="P32" i="16"/>
  <c r="O32" i="16"/>
  <c r="N32" i="16"/>
  <c r="M32" i="16"/>
  <c r="L32" i="16"/>
  <c r="J32" i="16"/>
  <c r="I32" i="16"/>
  <c r="G32" i="16"/>
  <c r="F32" i="16"/>
  <c r="C32" i="16"/>
  <c r="B32" i="16"/>
  <c r="A32" i="16"/>
  <c r="P31" i="16"/>
  <c r="O31" i="16"/>
  <c r="N31" i="16"/>
  <c r="M31" i="16"/>
  <c r="L31" i="16"/>
  <c r="J31" i="16"/>
  <c r="I31" i="16"/>
  <c r="G31" i="16"/>
  <c r="F31" i="16"/>
  <c r="C31" i="16"/>
  <c r="B31" i="16"/>
  <c r="A31" i="16"/>
  <c r="P30" i="16"/>
  <c r="O30" i="16"/>
  <c r="N30" i="16"/>
  <c r="M30" i="16"/>
  <c r="L30" i="16"/>
  <c r="J30" i="16"/>
  <c r="I30" i="16"/>
  <c r="G30" i="16"/>
  <c r="F30" i="16"/>
  <c r="C30" i="16"/>
  <c r="B30" i="16"/>
  <c r="A30" i="16"/>
  <c r="P29" i="16"/>
  <c r="O29" i="16"/>
  <c r="N29" i="16"/>
  <c r="M29" i="16"/>
  <c r="L29" i="16"/>
  <c r="J29" i="16"/>
  <c r="I29" i="16"/>
  <c r="G29" i="16"/>
  <c r="F29" i="16"/>
  <c r="C29" i="16"/>
  <c r="B29" i="16"/>
  <c r="A29" i="16"/>
  <c r="P28" i="16"/>
  <c r="O28" i="16"/>
  <c r="N28" i="16"/>
  <c r="M28" i="16"/>
  <c r="L28" i="16"/>
  <c r="J28" i="16"/>
  <c r="I28" i="16"/>
  <c r="G28" i="16"/>
  <c r="F28" i="16"/>
  <c r="C28" i="16"/>
  <c r="B28" i="16"/>
  <c r="A28" i="16"/>
  <c r="P27" i="16"/>
  <c r="O27" i="16"/>
  <c r="N27" i="16"/>
  <c r="M27" i="16"/>
  <c r="L27" i="16"/>
  <c r="J27" i="16"/>
  <c r="I27" i="16"/>
  <c r="G27" i="16"/>
  <c r="F27" i="16"/>
  <c r="C27" i="16"/>
  <c r="B27" i="16"/>
  <c r="A27" i="16"/>
  <c r="P26" i="16"/>
  <c r="O26" i="16"/>
  <c r="N26" i="16"/>
  <c r="M26" i="16"/>
  <c r="L26" i="16"/>
  <c r="J26" i="16"/>
  <c r="I26" i="16"/>
  <c r="G26" i="16"/>
  <c r="F26" i="16"/>
  <c r="C26" i="16"/>
  <c r="B26" i="16"/>
  <c r="A26" i="16"/>
  <c r="P25" i="16"/>
  <c r="O25" i="16"/>
  <c r="N25" i="16"/>
  <c r="M25" i="16"/>
  <c r="L25" i="16"/>
  <c r="J25" i="16"/>
  <c r="I25" i="16"/>
  <c r="G25" i="16"/>
  <c r="F25" i="16"/>
  <c r="C25" i="16"/>
  <c r="B25" i="16"/>
  <c r="A25" i="16"/>
  <c r="P24" i="16"/>
  <c r="O24" i="16"/>
  <c r="N24" i="16"/>
  <c r="M24" i="16"/>
  <c r="L24" i="16"/>
  <c r="J24" i="16"/>
  <c r="I24" i="16"/>
  <c r="G24" i="16"/>
  <c r="F24" i="16"/>
  <c r="C24" i="16"/>
  <c r="B24" i="16"/>
  <c r="A24" i="16"/>
  <c r="P23" i="16"/>
  <c r="O23" i="16"/>
  <c r="N23" i="16"/>
  <c r="M23" i="16"/>
  <c r="L23" i="16"/>
  <c r="J23" i="16"/>
  <c r="I23" i="16"/>
  <c r="G23" i="16"/>
  <c r="F23" i="16"/>
  <c r="C23" i="16"/>
  <c r="B23" i="16"/>
  <c r="A23" i="16"/>
  <c r="P22" i="16"/>
  <c r="O22" i="16"/>
  <c r="N22" i="16"/>
  <c r="M22" i="16"/>
  <c r="L22" i="16"/>
  <c r="J22" i="16"/>
  <c r="I22" i="16"/>
  <c r="G22" i="16"/>
  <c r="F22" i="16"/>
  <c r="C22" i="16"/>
  <c r="B22" i="16"/>
  <c r="A22" i="16"/>
  <c r="P21" i="16"/>
  <c r="O21" i="16"/>
  <c r="N21" i="16"/>
  <c r="M21" i="16"/>
  <c r="L21" i="16"/>
  <c r="J21" i="16"/>
  <c r="I21" i="16"/>
  <c r="G21" i="16"/>
  <c r="F21" i="16"/>
  <c r="C21" i="16"/>
  <c r="B21" i="16"/>
  <c r="A21" i="16"/>
  <c r="P20" i="16"/>
  <c r="O20" i="16"/>
  <c r="N20" i="16"/>
  <c r="M20" i="16"/>
  <c r="L20" i="16"/>
  <c r="J20" i="16"/>
  <c r="I20" i="16"/>
  <c r="G20" i="16"/>
  <c r="F20" i="16"/>
  <c r="C20" i="16"/>
  <c r="B20" i="16"/>
  <c r="A20" i="16"/>
  <c r="P19" i="16"/>
  <c r="O19" i="16"/>
  <c r="N19" i="16"/>
  <c r="M19" i="16"/>
  <c r="L19" i="16"/>
  <c r="J19" i="16"/>
  <c r="I19" i="16"/>
  <c r="G19" i="16"/>
  <c r="F19" i="16"/>
  <c r="C19" i="16"/>
  <c r="B19" i="16"/>
  <c r="A19" i="16"/>
  <c r="P18" i="16"/>
  <c r="O18" i="16"/>
  <c r="N18" i="16"/>
  <c r="M18" i="16"/>
  <c r="L18" i="16"/>
  <c r="J18" i="16"/>
  <c r="I18" i="16"/>
  <c r="G18" i="16"/>
  <c r="F18" i="16"/>
  <c r="C18" i="16"/>
  <c r="B18" i="16"/>
  <c r="A18" i="16"/>
  <c r="P17" i="16"/>
  <c r="O17" i="16"/>
  <c r="N17" i="16"/>
  <c r="M17" i="16"/>
  <c r="L17" i="16"/>
  <c r="J17" i="16"/>
  <c r="I17" i="16"/>
  <c r="G17" i="16"/>
  <c r="F17" i="16"/>
  <c r="C17" i="16"/>
  <c r="B17" i="16"/>
  <c r="A17" i="16"/>
  <c r="P16" i="16"/>
  <c r="O16" i="16"/>
  <c r="N16" i="16"/>
  <c r="M16" i="16"/>
  <c r="L16" i="16"/>
  <c r="J16" i="16"/>
  <c r="I16" i="16"/>
  <c r="G16" i="16"/>
  <c r="F16" i="16"/>
  <c r="C16" i="16"/>
  <c r="B16" i="16"/>
  <c r="A16" i="16"/>
  <c r="P15" i="16"/>
  <c r="O15" i="16"/>
  <c r="N15" i="16"/>
  <c r="M15" i="16"/>
  <c r="L15" i="16"/>
  <c r="J15" i="16"/>
  <c r="I15" i="16"/>
  <c r="G15" i="16"/>
  <c r="F15" i="16"/>
  <c r="C15" i="16"/>
  <c r="B15" i="16"/>
  <c r="A15" i="16"/>
  <c r="P14" i="16"/>
  <c r="O14" i="16"/>
  <c r="N14" i="16"/>
  <c r="M14" i="16"/>
  <c r="L14" i="16"/>
  <c r="J14" i="16"/>
  <c r="I14" i="16"/>
  <c r="G14" i="16"/>
  <c r="F14" i="16"/>
  <c r="C14" i="16"/>
  <c r="B14" i="16"/>
  <c r="A14" i="16"/>
  <c r="P13" i="16"/>
  <c r="O13" i="16"/>
  <c r="N13" i="16"/>
  <c r="M13" i="16"/>
  <c r="L13" i="16"/>
  <c r="J13" i="16"/>
  <c r="I13" i="16"/>
  <c r="G13" i="16"/>
  <c r="F13" i="16"/>
  <c r="C13" i="16"/>
  <c r="B13" i="16"/>
  <c r="A13" i="16"/>
  <c r="P12" i="16"/>
  <c r="O12" i="16"/>
  <c r="N12" i="16"/>
  <c r="M12" i="16"/>
  <c r="L12" i="16"/>
  <c r="J12" i="16"/>
  <c r="I12" i="16"/>
  <c r="G12" i="16"/>
  <c r="F12" i="16"/>
  <c r="C12" i="16"/>
  <c r="B12" i="16"/>
  <c r="A12" i="16"/>
  <c r="P11" i="16"/>
  <c r="O11" i="16"/>
  <c r="N11" i="16"/>
  <c r="M11" i="16"/>
  <c r="L11" i="16"/>
  <c r="J11" i="16"/>
  <c r="I11" i="16"/>
  <c r="G11" i="16"/>
  <c r="F11" i="16"/>
  <c r="C11" i="16"/>
  <c r="B11" i="16"/>
  <c r="A11" i="16"/>
  <c r="P10" i="16"/>
  <c r="O10" i="16"/>
  <c r="N10" i="16"/>
  <c r="M10" i="16"/>
  <c r="L10" i="16"/>
  <c r="J10" i="16"/>
  <c r="I10" i="16"/>
  <c r="G10" i="16"/>
  <c r="F10" i="16"/>
  <c r="C10" i="16"/>
  <c r="B10" i="16"/>
  <c r="A10" i="16"/>
  <c r="P9" i="16"/>
  <c r="O9" i="16"/>
  <c r="N9" i="16"/>
  <c r="M9" i="16"/>
  <c r="L9" i="16"/>
  <c r="J9" i="16"/>
  <c r="I9" i="16"/>
  <c r="G9" i="16"/>
  <c r="F9" i="16"/>
  <c r="C9" i="16"/>
  <c r="B9" i="16"/>
  <c r="A9" i="16"/>
  <c r="P8" i="16"/>
  <c r="O8" i="16"/>
  <c r="N8" i="16"/>
  <c r="M8" i="16"/>
  <c r="L8" i="16"/>
  <c r="J8" i="16"/>
  <c r="I8" i="16"/>
  <c r="G8" i="16"/>
  <c r="F8" i="16"/>
  <c r="C8" i="16"/>
  <c r="B8" i="16"/>
  <c r="A8" i="16"/>
  <c r="P7" i="16"/>
  <c r="O7" i="16"/>
  <c r="N7" i="16"/>
  <c r="M7" i="16"/>
  <c r="L7" i="16"/>
  <c r="J7" i="16"/>
  <c r="I7" i="16"/>
  <c r="G7" i="16"/>
  <c r="F7" i="16"/>
  <c r="C7" i="16"/>
  <c r="B7" i="16"/>
  <c r="A7" i="16"/>
  <c r="P6" i="16"/>
  <c r="O6" i="16"/>
  <c r="N6" i="16"/>
  <c r="M6" i="16"/>
  <c r="L6" i="16"/>
  <c r="J6" i="16"/>
  <c r="I6" i="16"/>
  <c r="G6" i="16"/>
  <c r="F6" i="16"/>
  <c r="C6" i="16"/>
  <c r="B6" i="16"/>
  <c r="A6" i="16"/>
  <c r="P5" i="16"/>
  <c r="O5" i="16"/>
  <c r="N5" i="16"/>
  <c r="M5" i="16"/>
  <c r="L5" i="16"/>
  <c r="J5" i="16"/>
  <c r="I5" i="16"/>
  <c r="G5" i="16"/>
  <c r="F5" i="16"/>
  <c r="C5" i="16"/>
  <c r="B5" i="16"/>
  <c r="A5" i="16"/>
  <c r="P4" i="16"/>
  <c r="O4" i="16"/>
  <c r="N4" i="16"/>
  <c r="M4" i="16"/>
  <c r="L4" i="16"/>
  <c r="J4" i="16"/>
  <c r="I4" i="16"/>
  <c r="G4" i="16"/>
  <c r="F4" i="16"/>
  <c r="C4" i="16"/>
  <c r="B4" i="16"/>
  <c r="A4" i="16"/>
  <c r="P3" i="16"/>
  <c r="O3" i="16"/>
  <c r="N3" i="16"/>
  <c r="M3" i="16"/>
  <c r="L3" i="16"/>
  <c r="J3" i="16"/>
  <c r="I3" i="16"/>
  <c r="G3" i="16"/>
  <c r="F3" i="16"/>
  <c r="C3" i="16"/>
  <c r="B3" i="16"/>
  <c r="A3" i="16"/>
  <c r="P2" i="16"/>
  <c r="O2" i="16"/>
  <c r="N2" i="16"/>
  <c r="M2" i="16"/>
  <c r="L2" i="16"/>
  <c r="J2" i="16"/>
  <c r="I2" i="16"/>
  <c r="G2" i="16"/>
  <c r="F2" i="16"/>
  <c r="C2" i="16"/>
  <c r="B2" i="16"/>
  <c r="A2" i="16"/>
  <c r="H103" i="6"/>
  <c r="G84" i="6"/>
  <c r="G85" i="6"/>
  <c r="D85" i="6"/>
  <c r="D87" i="6" s="1"/>
  <c r="D94" i="6"/>
  <c r="D92" i="6"/>
  <c r="D93" i="6"/>
  <c r="D91" i="6"/>
  <c r="D90" i="6"/>
  <c r="D89" i="6"/>
  <c r="D88" i="6"/>
  <c r="P2" i="6"/>
  <c r="D86" i="6"/>
  <c r="B77" i="6"/>
  <c r="V75" i="14"/>
  <c r="V74" i="14"/>
  <c r="V73" i="14"/>
  <c r="V72" i="14"/>
  <c r="V71" i="14"/>
  <c r="V70" i="14"/>
  <c r="V69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B2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50" i="6"/>
  <c r="N51" i="6"/>
  <c r="N49" i="6"/>
  <c r="N48" i="6"/>
  <c r="N47" i="6"/>
  <c r="N46" i="6"/>
  <c r="N45" i="6"/>
  <c r="N44" i="6"/>
  <c r="N43" i="6"/>
  <c r="N42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M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  <c r="A26" i="6"/>
  <c r="B26" i="6"/>
  <c r="F26" i="6"/>
  <c r="G26" i="6"/>
  <c r="I26" i="6"/>
  <c r="J26" i="6"/>
  <c r="L26" i="6"/>
  <c r="P26" i="6"/>
  <c r="A27" i="6"/>
  <c r="B27" i="6"/>
  <c r="F27" i="6"/>
  <c r="G27" i="6"/>
  <c r="I27" i="6"/>
  <c r="J27" i="6"/>
  <c r="L27" i="6"/>
  <c r="P27" i="6"/>
  <c r="A28" i="6"/>
  <c r="B28" i="6"/>
  <c r="F28" i="6"/>
  <c r="G28" i="6"/>
  <c r="I28" i="6"/>
  <c r="J28" i="6"/>
  <c r="L28" i="6"/>
  <c r="P28" i="6"/>
  <c r="A29" i="6"/>
  <c r="B29" i="6"/>
  <c r="F29" i="6"/>
  <c r="G29" i="6"/>
  <c r="I29" i="6"/>
  <c r="J29" i="6"/>
  <c r="L29" i="6"/>
  <c r="P29" i="6"/>
  <c r="A30" i="6"/>
  <c r="B30" i="6"/>
  <c r="F30" i="6"/>
  <c r="G30" i="6"/>
  <c r="I30" i="6"/>
  <c r="J30" i="6"/>
  <c r="L30" i="6"/>
  <c r="P30" i="6"/>
  <c r="A31" i="6"/>
  <c r="B31" i="6"/>
  <c r="F31" i="6"/>
  <c r="G31" i="6"/>
  <c r="I31" i="6"/>
  <c r="J31" i="6"/>
  <c r="L31" i="6"/>
  <c r="P31" i="6"/>
  <c r="A32" i="6"/>
  <c r="B32" i="6"/>
  <c r="F32" i="6"/>
  <c r="G32" i="6"/>
  <c r="I32" i="6"/>
  <c r="J32" i="6"/>
  <c r="L32" i="6"/>
  <c r="P32" i="6"/>
  <c r="A33" i="6"/>
  <c r="B33" i="6"/>
  <c r="F33" i="6"/>
  <c r="G33" i="6"/>
  <c r="I33" i="6"/>
  <c r="J33" i="6"/>
  <c r="L33" i="6"/>
  <c r="P33" i="6"/>
  <c r="A34" i="6"/>
  <c r="B34" i="6"/>
  <c r="F34" i="6"/>
  <c r="G34" i="6"/>
  <c r="I34" i="6"/>
  <c r="J34" i="6"/>
  <c r="L34" i="6"/>
  <c r="P34" i="6"/>
  <c r="A35" i="6"/>
  <c r="B35" i="6"/>
  <c r="F35" i="6"/>
  <c r="G35" i="6"/>
  <c r="I35" i="6"/>
  <c r="J35" i="6"/>
  <c r="L35" i="6"/>
  <c r="P35" i="6"/>
  <c r="A36" i="6"/>
  <c r="B36" i="6"/>
  <c r="F36" i="6"/>
  <c r="G36" i="6"/>
  <c r="I36" i="6"/>
  <c r="J36" i="6"/>
  <c r="L36" i="6"/>
  <c r="P36" i="6"/>
  <c r="A37" i="6"/>
  <c r="B37" i="6"/>
  <c r="F37" i="6"/>
  <c r="G37" i="6"/>
  <c r="I37" i="6"/>
  <c r="J37" i="6"/>
  <c r="L37" i="6"/>
  <c r="P37" i="6"/>
  <c r="A38" i="6"/>
  <c r="B38" i="6"/>
  <c r="F38" i="6"/>
  <c r="G38" i="6"/>
  <c r="I38" i="6"/>
  <c r="J38" i="6"/>
  <c r="L38" i="6"/>
  <c r="P38" i="6"/>
  <c r="A39" i="6"/>
  <c r="B39" i="6"/>
  <c r="F39" i="6"/>
  <c r="G39" i="6"/>
  <c r="I39" i="6"/>
  <c r="J39" i="6"/>
  <c r="L39" i="6"/>
  <c r="P39" i="6"/>
  <c r="A40" i="6"/>
  <c r="B40" i="6"/>
  <c r="F40" i="6"/>
  <c r="G40" i="6"/>
  <c r="I40" i="6"/>
  <c r="J40" i="6"/>
  <c r="L40" i="6"/>
  <c r="P40" i="6"/>
  <c r="A42" i="6"/>
  <c r="B42" i="6"/>
  <c r="F42" i="6"/>
  <c r="G42" i="6"/>
  <c r="I42" i="6"/>
  <c r="J42" i="6"/>
  <c r="L42" i="6"/>
  <c r="P42" i="6"/>
  <c r="A43" i="6"/>
  <c r="B43" i="6"/>
  <c r="F43" i="6"/>
  <c r="G43" i="6"/>
  <c r="I43" i="6"/>
  <c r="J43" i="6"/>
  <c r="L43" i="6"/>
  <c r="P43" i="6"/>
  <c r="A25" i="6"/>
  <c r="B25" i="6"/>
  <c r="F25" i="6"/>
  <c r="G25" i="6"/>
  <c r="I25" i="6"/>
  <c r="J25" i="6"/>
  <c r="L25" i="6"/>
  <c r="P25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A70" i="6"/>
  <c r="B70" i="6"/>
  <c r="F70" i="6"/>
  <c r="G70" i="6"/>
  <c r="I70" i="6"/>
  <c r="J70" i="6"/>
  <c r="L70" i="6"/>
  <c r="A71" i="6"/>
  <c r="B71" i="6"/>
  <c r="F71" i="6"/>
  <c r="G71" i="6"/>
  <c r="I71" i="6"/>
  <c r="J71" i="6"/>
  <c r="L71" i="6"/>
  <c r="A67" i="6"/>
  <c r="B67" i="6"/>
  <c r="F67" i="6"/>
  <c r="G67" i="6"/>
  <c r="I67" i="6"/>
  <c r="J67" i="6"/>
  <c r="L67" i="6"/>
  <c r="A68" i="6"/>
  <c r="B68" i="6"/>
  <c r="F68" i="6"/>
  <c r="G68" i="6"/>
  <c r="I68" i="6"/>
  <c r="J68" i="6"/>
  <c r="L68" i="6"/>
  <c r="A69" i="6"/>
  <c r="B69" i="6"/>
  <c r="F69" i="6"/>
  <c r="G69" i="6"/>
  <c r="I69" i="6"/>
  <c r="J69" i="6"/>
  <c r="L69" i="6"/>
  <c r="A58" i="6"/>
  <c r="B58" i="6"/>
  <c r="F58" i="6"/>
  <c r="G58" i="6"/>
  <c r="I58" i="6"/>
  <c r="J58" i="6"/>
  <c r="L58" i="6"/>
  <c r="A59" i="6"/>
  <c r="B59" i="6"/>
  <c r="F59" i="6"/>
  <c r="G59" i="6"/>
  <c r="I59" i="6"/>
  <c r="J59" i="6"/>
  <c r="L59" i="6"/>
  <c r="A60" i="6"/>
  <c r="B60" i="6"/>
  <c r="F60" i="6"/>
  <c r="G60" i="6"/>
  <c r="I60" i="6"/>
  <c r="J60" i="6"/>
  <c r="L60" i="6"/>
  <c r="A61" i="6"/>
  <c r="B61" i="6"/>
  <c r="F61" i="6"/>
  <c r="G61" i="6"/>
  <c r="I61" i="6"/>
  <c r="J61" i="6"/>
  <c r="L61" i="6"/>
  <c r="A62" i="6"/>
  <c r="B62" i="6"/>
  <c r="F62" i="6"/>
  <c r="G62" i="6"/>
  <c r="I62" i="6"/>
  <c r="J62" i="6"/>
  <c r="L62" i="6"/>
  <c r="A63" i="6"/>
  <c r="B63" i="6"/>
  <c r="F63" i="6"/>
  <c r="G63" i="6"/>
  <c r="I63" i="6"/>
  <c r="J63" i="6"/>
  <c r="L63" i="6"/>
  <c r="A64" i="6"/>
  <c r="B64" i="6"/>
  <c r="F64" i="6"/>
  <c r="G64" i="6"/>
  <c r="I64" i="6"/>
  <c r="J64" i="6"/>
  <c r="L64" i="6"/>
  <c r="A65" i="6"/>
  <c r="B65" i="6"/>
  <c r="F65" i="6"/>
  <c r="G65" i="6"/>
  <c r="I65" i="6"/>
  <c r="J65" i="6"/>
  <c r="L65" i="6"/>
  <c r="A66" i="6"/>
  <c r="B66" i="6"/>
  <c r="F66" i="6"/>
  <c r="G66" i="6"/>
  <c r="I66" i="6"/>
  <c r="J66" i="6"/>
  <c r="L66" i="6"/>
  <c r="A49" i="6"/>
  <c r="B49" i="6"/>
  <c r="F49" i="6"/>
  <c r="G49" i="6"/>
  <c r="I49" i="6"/>
  <c r="J49" i="6"/>
  <c r="L49" i="6"/>
  <c r="A50" i="6"/>
  <c r="B50" i="6"/>
  <c r="F50" i="6"/>
  <c r="G50" i="6"/>
  <c r="I50" i="6"/>
  <c r="J50" i="6"/>
  <c r="L50" i="6"/>
  <c r="A51" i="6"/>
  <c r="B51" i="6"/>
  <c r="F51" i="6"/>
  <c r="G51" i="6"/>
  <c r="I51" i="6"/>
  <c r="J51" i="6"/>
  <c r="L51" i="6"/>
  <c r="A52" i="6"/>
  <c r="B52" i="6"/>
  <c r="F52" i="6"/>
  <c r="G52" i="6"/>
  <c r="I52" i="6"/>
  <c r="J52" i="6"/>
  <c r="L52" i="6"/>
  <c r="A53" i="6"/>
  <c r="B53" i="6"/>
  <c r="F53" i="6"/>
  <c r="G53" i="6"/>
  <c r="I53" i="6"/>
  <c r="J53" i="6"/>
  <c r="L53" i="6"/>
  <c r="A54" i="6"/>
  <c r="B54" i="6"/>
  <c r="F54" i="6"/>
  <c r="G54" i="6"/>
  <c r="I54" i="6"/>
  <c r="J54" i="6"/>
  <c r="L54" i="6"/>
  <c r="A55" i="6"/>
  <c r="B55" i="6"/>
  <c r="F55" i="6"/>
  <c r="G55" i="6"/>
  <c r="I55" i="6"/>
  <c r="J55" i="6"/>
  <c r="L55" i="6"/>
  <c r="A56" i="6"/>
  <c r="B56" i="6"/>
  <c r="F56" i="6"/>
  <c r="G56" i="6"/>
  <c r="I56" i="6"/>
  <c r="J56" i="6"/>
  <c r="L56" i="6"/>
  <c r="A57" i="6"/>
  <c r="B57" i="6"/>
  <c r="F57" i="6"/>
  <c r="G57" i="6"/>
  <c r="I57" i="6"/>
  <c r="J57" i="6"/>
  <c r="L57" i="6"/>
  <c r="A44" i="6"/>
  <c r="B44" i="6"/>
  <c r="F44" i="6"/>
  <c r="G44" i="6"/>
  <c r="I44" i="6"/>
  <c r="J44" i="6"/>
  <c r="L44" i="6"/>
  <c r="A45" i="6"/>
  <c r="B45" i="6"/>
  <c r="F45" i="6"/>
  <c r="G45" i="6"/>
  <c r="I45" i="6"/>
  <c r="J45" i="6"/>
  <c r="L45" i="6"/>
  <c r="A46" i="6"/>
  <c r="B46" i="6"/>
  <c r="F46" i="6"/>
  <c r="G46" i="6"/>
  <c r="I46" i="6"/>
  <c r="J46" i="6"/>
  <c r="L46" i="6"/>
  <c r="A47" i="6"/>
  <c r="B47" i="6"/>
  <c r="F47" i="6"/>
  <c r="G47" i="6"/>
  <c r="I47" i="6"/>
  <c r="J47" i="6"/>
  <c r="L47" i="6"/>
  <c r="A48" i="6"/>
  <c r="B48" i="6"/>
  <c r="F48" i="6"/>
  <c r="G48" i="6"/>
  <c r="I48" i="6"/>
  <c r="J48" i="6"/>
  <c r="L48" i="6"/>
  <c r="A24" i="6"/>
  <c r="B24" i="6"/>
  <c r="F24" i="6"/>
  <c r="G24" i="6"/>
  <c r="I24" i="6"/>
  <c r="J24" i="6"/>
  <c r="L24" i="6"/>
  <c r="A21" i="6"/>
  <c r="B21" i="6"/>
  <c r="F21" i="6"/>
  <c r="G21" i="6"/>
  <c r="I21" i="6"/>
  <c r="J21" i="6"/>
  <c r="L21" i="6"/>
  <c r="A22" i="6"/>
  <c r="B22" i="6"/>
  <c r="F22" i="6"/>
  <c r="G22" i="6"/>
  <c r="I22" i="6"/>
  <c r="J22" i="6"/>
  <c r="L22" i="6"/>
  <c r="A23" i="6"/>
  <c r="B23" i="6"/>
  <c r="F23" i="6"/>
  <c r="G23" i="6"/>
  <c r="I23" i="6"/>
  <c r="J23" i="6"/>
  <c r="L23" i="6"/>
  <c r="A12" i="6"/>
  <c r="B12" i="6"/>
  <c r="F12" i="6"/>
  <c r="G12" i="6"/>
  <c r="I12" i="6"/>
  <c r="J12" i="6"/>
  <c r="L12" i="6"/>
  <c r="A13" i="6"/>
  <c r="B13" i="6"/>
  <c r="F13" i="6"/>
  <c r="G13" i="6"/>
  <c r="I13" i="6"/>
  <c r="J13" i="6"/>
  <c r="L13" i="6"/>
  <c r="A14" i="6"/>
  <c r="B14" i="6"/>
  <c r="F14" i="6"/>
  <c r="G14" i="6"/>
  <c r="I14" i="6"/>
  <c r="J14" i="6"/>
  <c r="L14" i="6"/>
  <c r="A15" i="6"/>
  <c r="B15" i="6"/>
  <c r="F15" i="6"/>
  <c r="G15" i="6"/>
  <c r="I15" i="6"/>
  <c r="J15" i="6"/>
  <c r="L15" i="6"/>
  <c r="A16" i="6"/>
  <c r="B16" i="6"/>
  <c r="F16" i="6"/>
  <c r="G16" i="6"/>
  <c r="I16" i="6"/>
  <c r="J16" i="6"/>
  <c r="L16" i="6"/>
  <c r="A17" i="6"/>
  <c r="B17" i="6"/>
  <c r="F17" i="6"/>
  <c r="G17" i="6"/>
  <c r="I17" i="6"/>
  <c r="J17" i="6"/>
  <c r="L17" i="6"/>
  <c r="A18" i="6"/>
  <c r="B18" i="6"/>
  <c r="F18" i="6"/>
  <c r="G18" i="6"/>
  <c r="I18" i="6"/>
  <c r="J18" i="6"/>
  <c r="L18" i="6"/>
  <c r="A19" i="6"/>
  <c r="B19" i="6"/>
  <c r="F19" i="6"/>
  <c r="G19" i="6"/>
  <c r="I19" i="6"/>
  <c r="J19" i="6"/>
  <c r="L19" i="6"/>
  <c r="A20" i="6"/>
  <c r="B20" i="6"/>
  <c r="F20" i="6"/>
  <c r="G20" i="6"/>
  <c r="I20" i="6"/>
  <c r="J20" i="6"/>
  <c r="L20" i="6"/>
  <c r="A3" i="6"/>
  <c r="B3" i="6"/>
  <c r="F3" i="6"/>
  <c r="G3" i="6"/>
  <c r="I3" i="6"/>
  <c r="J3" i="6"/>
  <c r="L3" i="6"/>
  <c r="A4" i="6"/>
  <c r="B4" i="6"/>
  <c r="F4" i="6"/>
  <c r="G4" i="6"/>
  <c r="I4" i="6"/>
  <c r="J4" i="6"/>
  <c r="L4" i="6"/>
  <c r="A5" i="6"/>
  <c r="B5" i="6"/>
  <c r="F5" i="6"/>
  <c r="G5" i="6"/>
  <c r="I5" i="6"/>
  <c r="J5" i="6"/>
  <c r="L5" i="6"/>
  <c r="A6" i="6"/>
  <c r="B6" i="6"/>
  <c r="F6" i="6"/>
  <c r="G6" i="6"/>
  <c r="I6" i="6"/>
  <c r="J6" i="6"/>
  <c r="L6" i="6"/>
  <c r="A7" i="6"/>
  <c r="B7" i="6"/>
  <c r="F7" i="6"/>
  <c r="G7" i="6"/>
  <c r="I7" i="6"/>
  <c r="J7" i="6"/>
  <c r="L7" i="6"/>
  <c r="A8" i="6"/>
  <c r="B8" i="6"/>
  <c r="F8" i="6"/>
  <c r="G8" i="6"/>
  <c r="I8" i="6"/>
  <c r="J8" i="6"/>
  <c r="L8" i="6"/>
  <c r="A9" i="6"/>
  <c r="B9" i="6"/>
  <c r="F9" i="6"/>
  <c r="G9" i="6"/>
  <c r="I9" i="6"/>
  <c r="J9" i="6"/>
  <c r="L9" i="6"/>
  <c r="A10" i="6"/>
  <c r="B10" i="6"/>
  <c r="F10" i="6"/>
  <c r="G10" i="6"/>
  <c r="I10" i="6"/>
  <c r="J10" i="6"/>
  <c r="L10" i="6"/>
  <c r="A11" i="6"/>
  <c r="B11" i="6"/>
  <c r="F11" i="6"/>
  <c r="G11" i="6"/>
  <c r="I11" i="6"/>
  <c r="J11" i="6"/>
  <c r="L11" i="6"/>
  <c r="L2" i="6"/>
  <c r="J2" i="6"/>
  <c r="I2" i="6"/>
  <c r="G2" i="6"/>
  <c r="F2" i="6"/>
  <c r="A2" i="6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P46" i="14"/>
  <c r="P47" i="14" s="1"/>
  <c r="P48" i="14" s="1"/>
  <c r="P49" i="14" s="1"/>
  <c r="P50" i="14" s="1"/>
  <c r="P51" i="14" s="1"/>
  <c r="P52" i="14" s="1"/>
  <c r="P53" i="14" s="1"/>
  <c r="P54" i="14" s="1"/>
  <c r="P55" i="14" s="1"/>
  <c r="P56" i="14" s="1"/>
  <c r="P57" i="14" s="1"/>
  <c r="P58" i="14" s="1"/>
  <c r="P59" i="14" s="1"/>
  <c r="P60" i="14" s="1"/>
  <c r="P61" i="14" s="1"/>
  <c r="P62" i="14" s="1"/>
  <c r="P63" i="14" s="1"/>
  <c r="P64" i="14" s="1"/>
  <c r="P65" i="14" s="1"/>
  <c r="P66" i="14" s="1"/>
  <c r="P67" i="14" s="1"/>
  <c r="P68" i="14" s="1"/>
  <c r="P69" i="14" s="1"/>
  <c r="P70" i="14" s="1"/>
  <c r="P71" i="14" s="1"/>
  <c r="P72" i="14" s="1"/>
  <c r="P73" i="14" s="1"/>
  <c r="P74" i="14" s="1"/>
  <c r="P75" i="14" s="1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P7" i="14"/>
  <c r="P8" i="14" s="1"/>
  <c r="P9" i="14" s="1"/>
  <c r="P10" i="14" s="1"/>
  <c r="P11" i="14" s="1"/>
  <c r="P12" i="14" s="1"/>
  <c r="P13" i="14" s="1"/>
  <c r="P14" i="14" s="1"/>
  <c r="P15" i="14" s="1"/>
  <c r="P16" i="14" s="1"/>
  <c r="P17" i="14" s="1"/>
  <c r="P18" i="14" s="1"/>
  <c r="P19" i="14" s="1"/>
  <c r="P20" i="14" s="1"/>
  <c r="P21" i="14" s="1"/>
  <c r="P22" i="14" s="1"/>
  <c r="P23" i="14" s="1"/>
  <c r="P24" i="14" s="1"/>
  <c r="P25" i="14" s="1"/>
  <c r="P26" i="14" s="1"/>
  <c r="P27" i="14" s="1"/>
  <c r="P28" i="14" s="1"/>
  <c r="P29" i="14" s="1"/>
  <c r="P30" i="14" s="1"/>
  <c r="P31" i="14" s="1"/>
  <c r="P32" i="14" s="1"/>
  <c r="P33" i="14" s="1"/>
  <c r="P34" i="14" s="1"/>
  <c r="P35" i="14" s="1"/>
  <c r="P36" i="14" s="1"/>
  <c r="P37" i="14" s="1"/>
  <c r="P38" i="14" s="1"/>
  <c r="P39" i="14" s="1"/>
  <c r="P40" i="14" s="1"/>
  <c r="P41" i="14" s="1"/>
  <c r="P42" i="14" s="1"/>
  <c r="P43" i="14" s="1"/>
  <c r="P44" i="14" s="1"/>
  <c r="R6" i="14"/>
  <c r="G103" i="6"/>
  <c r="I103" i="6"/>
  <c r="J112" i="6"/>
  <c r="G8" i="1"/>
  <c r="H8" i="1" s="1"/>
  <c r="H17" i="1" s="1"/>
  <c r="I8" i="1"/>
  <c r="K8" i="1" s="1"/>
  <c r="K17" i="1" s="1"/>
  <c r="J8" i="1"/>
  <c r="J17" i="1" s="1"/>
  <c r="L8" i="1"/>
  <c r="L17" i="1" s="1"/>
  <c r="D9" i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/>
  <c r="I11" i="1"/>
  <c r="J11" i="1"/>
  <c r="K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G17" i="1"/>
  <c r="D17" i="1" l="1"/>
  <c r="B3" i="1" s="1"/>
  <c r="G3" i="1" s="1"/>
  <c r="I17" i="1"/>
  <c r="D47" i="17"/>
  <c r="G72" i="16"/>
  <c r="D69" i="16"/>
  <c r="D63" i="16"/>
  <c r="D65" i="16"/>
  <c r="D61" i="16"/>
  <c r="D64" i="16" s="1"/>
  <c r="D100" i="6"/>
  <c r="D96" i="6"/>
  <c r="D95" i="6"/>
  <c r="I3" i="1" l="1"/>
</calcChain>
</file>

<file path=xl/sharedStrings.xml><?xml version="1.0" encoding="utf-8"?>
<sst xmlns="http://schemas.openxmlformats.org/spreadsheetml/2006/main" count="1338" uniqueCount="432">
  <si>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</si>
  <si>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</si>
  <si>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</si>
  <si>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</si>
  <si>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</si>
  <si>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</si>
  <si>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</si>
  <si>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</si>
  <si>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</si>
  <si>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</si>
  <si>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</si>
  <si>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</si>
  <si>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</si>
  <si>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</si>
  <si>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</si>
  <si>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</si>
  <si>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</si>
  <si>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</si>
  <si>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</si>
  <si>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</si>
  <si>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</si>
  <si>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</si>
  <si>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</si>
  <si>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</si>
  <si>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</si>
  <si>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</si>
  <si>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</si>
  <si>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</si>
  <si>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</si>
  <si>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</si>
  <si>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</si>
  <si>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</si>
  <si>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</si>
  <si>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</si>
  <si>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</si>
  <si>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</si>
  <si>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</si>
  <si>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</si>
  <si>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</si>
  <si>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</si>
  <si>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</si>
  <si>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</si>
  <si>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</si>
  <si>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</si>
  <si>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</si>
  <si>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</si>
  <si>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</si>
  <si>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</si>
  <si>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</si>
  <si>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</si>
  <si>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</si>
  <si>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</si>
  <si>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</si>
  <si>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</si>
  <si>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</si>
  <si>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</si>
  <si>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</si>
  <si>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</si>
  <si>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</si>
  <si>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</si>
  <si>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</si>
  <si>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</si>
  <si>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</si>
  <si>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</si>
  <si>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</si>
  <si>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</si>
  <si>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Tradexfin Limited</t>
  </si>
  <si>
    <t>Account: 23676703</t>
  </si>
  <si>
    <t>Name: YASUO KUMASEGAWA</t>
  </si>
  <si>
    <t>Currency: JPY</t>
  </si>
  <si>
    <t>Leverage: 1:888</t>
  </si>
  <si>
    <t>Closed Transactions:</t>
  </si>
  <si>
    <t>Ticket</t>
  </si>
  <si>
    <t>Open Time</t>
  </si>
  <si>
    <t>Type</t>
  </si>
  <si>
    <t>Size</t>
  </si>
  <si>
    <t>Item</t>
  </si>
  <si>
    <t>Price</t>
  </si>
  <si>
    <t>S / L</t>
  </si>
  <si>
    <t>T / P</t>
  </si>
  <si>
    <t>Close Time</t>
  </si>
  <si>
    <t>Commission</t>
  </si>
  <si>
    <t>Taxes</t>
  </si>
  <si>
    <t>Swap</t>
  </si>
  <si>
    <t>Profit</t>
  </si>
  <si>
    <t>2022.02.21 06:48:49</t>
  </si>
  <si>
    <t>sell</t>
  </si>
  <si>
    <t>usdjpy</t>
  </si>
  <si>
    <t>2022.02.21 09:52:00</t>
  </si>
  <si>
    <t>2022.02.21 14:15:17</t>
  </si>
  <si>
    <t>2022.02.21 14:27:15</t>
  </si>
  <si>
    <t>2022.02.21 14:30:46</t>
  </si>
  <si>
    <t>2022.02.21 16:37:11</t>
  </si>
  <si>
    <t>2022.02.22 01:51:22</t>
  </si>
  <si>
    <t>buy</t>
  </si>
  <si>
    <t>2022.02.22 01:57:53</t>
  </si>
  <si>
    <t>2022.02.22 01:58:47</t>
  </si>
  <si>
    <t>2022.02.22 02:10:02</t>
  </si>
  <si>
    <t>2022.02.22 02:09:16</t>
  </si>
  <si>
    <t>2022.02.22 03:41:52</t>
  </si>
  <si>
    <t>2022.02.22 02:21:06</t>
  </si>
  <si>
    <t>2022.02.22 03:38:45</t>
  </si>
  <si>
    <t>2022.02.22 03:36:57</t>
  </si>
  <si>
    <t>2022.02.22 06:12:18</t>
  </si>
  <si>
    <t>2022.02.22 06:10:46</t>
  </si>
  <si>
    <t>2022.02.22 08:42:29</t>
  </si>
  <si>
    <t>2022.02.22 06:11:04</t>
  </si>
  <si>
    <t>2022.02.22 06:11:51</t>
  </si>
  <si>
    <t>2022.02.22 07:10:33</t>
  </si>
  <si>
    <t>2022.02.22 08:44:00</t>
  </si>
  <si>
    <t>2022.02.22 07:32:07</t>
  </si>
  <si>
    <t>2022.02.22 08:38:23</t>
  </si>
  <si>
    <t>2022.02.22 08:42:44</t>
  </si>
  <si>
    <t>2022.02.22 09:08:51</t>
  </si>
  <si>
    <t>2022.02.22 08:43:51</t>
  </si>
  <si>
    <t>2022.02.22 09:05:54</t>
  </si>
  <si>
    <t>2022.02.22 12:52:36</t>
  </si>
  <si>
    <t>gbpjpy</t>
  </si>
  <si>
    <t>2022.02.22 14:46:20</t>
  </si>
  <si>
    <t>2022.02.22 14:13:47</t>
  </si>
  <si>
    <t>2022.02.22 14:42:54</t>
  </si>
  <si>
    <t>2022.02.22 15:24:37</t>
  </si>
  <si>
    <t>2022.02.22 15:35:54</t>
  </si>
  <si>
    <t>2022.02.22 15:26:03</t>
  </si>
  <si>
    <t>2022.02.22 15:35:43</t>
  </si>
  <si>
    <t>2022.02.22 15:34:35</t>
  </si>
  <si>
    <t>2022.02.22 15:39:16</t>
  </si>
  <si>
    <t>2022.02.22 15:35:02</t>
  </si>
  <si>
    <t>2022.02.22 15:35:34</t>
  </si>
  <si>
    <t>2022.02.23 01:28:25</t>
  </si>
  <si>
    <t>2022.02.23 03:25:58</t>
  </si>
  <si>
    <t>2022.02.23 02:29:39</t>
  </si>
  <si>
    <t>2022.02.23 03:26:01</t>
  </si>
  <si>
    <t>2022.02.23 02:34:22</t>
  </si>
  <si>
    <t>2022.02.23 03:25:53</t>
  </si>
  <si>
    <t>-3 700</t>
  </si>
  <si>
    <t>2022.02.23 03:07:14</t>
  </si>
  <si>
    <t>2022.02.23 03:25:33</t>
  </si>
  <si>
    <t>-2 200</t>
  </si>
  <si>
    <t>2022.02.23 04:05:47</t>
  </si>
  <si>
    <t>2022.02.23 04:49:50</t>
  </si>
  <si>
    <t>12 800</t>
  </si>
  <si>
    <t>2022.02.23 04:50:05</t>
  </si>
  <si>
    <t>2022.02.23 05:51:44</t>
  </si>
  <si>
    <t>-7 800</t>
  </si>
  <si>
    <t>2022.02.23 05:02:33</t>
  </si>
  <si>
    <t>2022.02.23 05:51:47</t>
  </si>
  <si>
    <t>-6 400</t>
  </si>
  <si>
    <t>2022.02.23 05:19:09</t>
  </si>
  <si>
    <t>2022.02.23 05:51:51</t>
  </si>
  <si>
    <t>-6 900</t>
  </si>
  <si>
    <t>2022.02.23 06:00:03</t>
  </si>
  <si>
    <t>2022.02.23 06:15:11</t>
  </si>
  <si>
    <t>-3 100</t>
  </si>
  <si>
    <t>2022.02.23 06:00:12</t>
  </si>
  <si>
    <t>-3 200</t>
  </si>
  <si>
    <t>2022.02.23 06:01:14</t>
  </si>
  <si>
    <t>-4 400</t>
  </si>
  <si>
    <t>2022.02.23 06:16:35</t>
  </si>
  <si>
    <t>2022.02.23 06:48:06</t>
  </si>
  <si>
    <t>-6 700</t>
  </si>
  <si>
    <t>2022.02.23 06:16:40</t>
  </si>
  <si>
    <t>2022.02.23 06:16:45</t>
  </si>
  <si>
    <t>2022.02.23 07:11:39</t>
  </si>
  <si>
    <t>2022.02.23 08:53:23</t>
  </si>
  <si>
    <t>-2 700</t>
  </si>
  <si>
    <t>2022.02.23 07:13:32</t>
  </si>
  <si>
    <t>2022.02.23 08:53:36</t>
  </si>
  <si>
    <t>-2 900</t>
  </si>
  <si>
    <t>2022.02.23 08:56:46</t>
  </si>
  <si>
    <t>2022.02.23 09:38:37</t>
  </si>
  <si>
    <t>13 200</t>
  </si>
  <si>
    <t>2022.02.23 09:39:01</t>
  </si>
  <si>
    <t>2022.02.23 11:09:00</t>
  </si>
  <si>
    <t>-56 400</t>
  </si>
  <si>
    <t>2022.02.23 11:59:20</t>
  </si>
  <si>
    <t>2022.02.23 12:53:14</t>
  </si>
  <si>
    <t>-22 600</t>
  </si>
  <si>
    <t>2022.02.23 12:11:20</t>
  </si>
  <si>
    <t>2022.02.23 12:54:25</t>
  </si>
  <si>
    <t>-10 600</t>
  </si>
  <si>
    <t>2022.02.23 12:56:30</t>
  </si>
  <si>
    <t>2022.02.23 13:27:36</t>
  </si>
  <si>
    <t>16 000</t>
  </si>
  <si>
    <t>2022.02.23 13:30:39</t>
  </si>
  <si>
    <t>2022.02.23 13:46:20</t>
  </si>
  <si>
    <t>2022.02.23 13:57:27</t>
  </si>
  <si>
    <t>2022.02.23 14:22:41</t>
  </si>
  <si>
    <t>-1 200</t>
  </si>
  <si>
    <t>2022.02.23 15:01:41</t>
  </si>
  <si>
    <t>2022.02.23 15:12:37</t>
  </si>
  <si>
    <t>6 000</t>
  </si>
  <si>
    <t>2022.02.23 15:20:28</t>
  </si>
  <si>
    <t>2022.02.23 16:15:08</t>
  </si>
  <si>
    <t>6 100</t>
  </si>
  <si>
    <t>2022.02.23 16:29:22</t>
  </si>
  <si>
    <t>2022.02.23 16:46:05</t>
  </si>
  <si>
    <t>9 000</t>
  </si>
  <si>
    <t>2022.02.23 16:32:19</t>
  </si>
  <si>
    <t>2022.02.23 16:46:56</t>
  </si>
  <si>
    <t>10 100</t>
  </si>
  <si>
    <t>2022.02.24 00:13:49</t>
  </si>
  <si>
    <t>2022.02.24 00:29:49</t>
  </si>
  <si>
    <t>-15 700</t>
  </si>
  <si>
    <t>2022.02.24 01:09:54</t>
  </si>
  <si>
    <t>2022.02.24 03:04:11</t>
  </si>
  <si>
    <t>-18 400</t>
  </si>
  <si>
    <t>2022.02.24 03:42:11</t>
  </si>
  <si>
    <t>2022.02.24 06:13:25</t>
  </si>
  <si>
    <t>84 600</t>
  </si>
  <si>
    <t>2022.02.24 04:59:02</t>
  </si>
  <si>
    <t>2022.02.24 06:13:29</t>
  </si>
  <si>
    <t>74 500</t>
  </si>
  <si>
    <t>2022.02.24 06:20:55</t>
  </si>
  <si>
    <t>2022.02.24 08:09:43</t>
  </si>
  <si>
    <t>-53 000</t>
  </si>
  <si>
    <t>2022.02.24 08:10:02</t>
  </si>
  <si>
    <t>2022.02.24 08:14:07</t>
  </si>
  <si>
    <t>-37 800</t>
  </si>
  <si>
    <t>2022.02.24 09:23:31</t>
  </si>
  <si>
    <t>2022.02.24 16:53:22</t>
  </si>
  <si>
    <t>136 400</t>
  </si>
  <si>
    <t>2022.02.24 14:51:41</t>
  </si>
  <si>
    <t>2022.02.24 16:53:27</t>
  </si>
  <si>
    <t>-4 200</t>
  </si>
  <si>
    <t>2022.02.25 10:22:39</t>
  </si>
  <si>
    <t>2022.02.25 13:39:41</t>
  </si>
  <si>
    <t>-53 600</t>
  </si>
  <si>
    <t>2022.02.25 10:23:09</t>
  </si>
  <si>
    <t>2022.02.25 13:39:47</t>
  </si>
  <si>
    <t>-68 200</t>
  </si>
  <si>
    <t>2022.02.25 12:59:11</t>
  </si>
  <si>
    <t>2022.02.25 13:39:51</t>
  </si>
  <si>
    <t>-47 200</t>
  </si>
  <si>
    <t>-8 000</t>
  </si>
  <si>
    <t>-10 100</t>
  </si>
  <si>
    <t>2022.02.25 14:53:51</t>
  </si>
  <si>
    <t>2022.02.25 15:23:32</t>
  </si>
  <si>
    <t>7 700</t>
  </si>
  <si>
    <t>2022.02.25 15:34:01</t>
  </si>
  <si>
    <t>2022.02.25 15:40:49</t>
  </si>
  <si>
    <t>2022.02.25 15:57:33</t>
  </si>
  <si>
    <t>2022.02.25 16:06:01</t>
  </si>
  <si>
    <t>2022.02.25 16:05:05</t>
  </si>
  <si>
    <t>2022.02.25 16:05:25</t>
  </si>
  <si>
    <t>-3 800</t>
  </si>
  <si>
    <t>2022.02.25 16:06:22</t>
  </si>
  <si>
    <t>2022.02.25 16:12:35</t>
  </si>
  <si>
    <t>6 900</t>
  </si>
  <si>
    <t>2022.02.25 16:13:27</t>
  </si>
  <si>
    <t>2022.02.25 16:45:22</t>
  </si>
  <si>
    <t>-7 600</t>
  </si>
  <si>
    <t>2022.02.25 16:45:31</t>
  </si>
  <si>
    <t>2022.02.25 17:11:38</t>
  </si>
  <si>
    <t>18 200</t>
  </si>
  <si>
    <t>2022.02.25 17:11:54</t>
  </si>
  <si>
    <t>2022.02.25 17:17:11</t>
  </si>
  <si>
    <t>3 600</t>
  </si>
  <si>
    <t>2022.02.25 17:17:28</t>
  </si>
  <si>
    <t>2022.02.25 17:20:45</t>
  </si>
  <si>
    <t>9 400</t>
  </si>
  <si>
    <t>2022.02.25 17:21:01</t>
  </si>
  <si>
    <t>2022.02.25 17:28:22</t>
  </si>
  <si>
    <t>2 300</t>
  </si>
  <si>
    <t>2022.02.25 17:36:03</t>
  </si>
  <si>
    <t>2022.02.25 17:45:18</t>
  </si>
  <si>
    <t>4 000</t>
  </si>
  <si>
    <t>-127 517</t>
  </si>
  <si>
    <t>Closed P/L:</t>
  </si>
  <si>
    <t>Open Trades:</t>
  </si>
  <si>
    <t>No transactions</t>
  </si>
  <si>
    <t>Floating P/L:</t>
  </si>
  <si>
    <t>Working Orders:</t>
  </si>
  <si>
    <t>Market Price</t>
  </si>
  <si>
    <t>Summary:</t>
  </si>
  <si>
    <t>Deposit/Withdrawal:</t>
  </si>
  <si>
    <t>201 000</t>
  </si>
  <si>
    <t>Credit Facility:</t>
  </si>
  <si>
    <t>Closed Trade P/L:</t>
  </si>
  <si>
    <t>Margin:</t>
  </si>
  <si>
    <t>Balance:</t>
  </si>
  <si>
    <t>73 483</t>
  </si>
  <si>
    <t>Equity:</t>
  </si>
  <si>
    <t>Free Margin:</t>
  </si>
  <si>
    <t>EB+レンジ</t>
    <phoneticPr fontId="14"/>
  </si>
  <si>
    <t>2022 February 26, 22:15</t>
  </si>
  <si>
    <t>利益確保</t>
    <rPh sb="0" eb="2">
      <t>リエキ</t>
    </rPh>
    <rPh sb="2" eb="4">
      <t>カクホ</t>
    </rPh>
    <phoneticPr fontId="18"/>
  </si>
  <si>
    <t>Details:</t>
  </si>
  <si>
    <t>Gross Profit:</t>
  </si>
  <si>
    <t>440 213</t>
  </si>
  <si>
    <t>Gross Loss:</t>
  </si>
  <si>
    <t>567 730</t>
  </si>
  <si>
    <t>Total Net Profit:</t>
  </si>
  <si>
    <t>Profit Factor:</t>
  </si>
  <si>
    <t>Expected Payoff:</t>
  </si>
  <si>
    <t>Absolute Drawdown:</t>
  </si>
  <si>
    <t>165 017</t>
  </si>
  <si>
    <t>Maximal Drawdown:</t>
  </si>
  <si>
    <t>268 700 (256.68%)</t>
  </si>
  <si>
    <t>Relative Drawdown:</t>
  </si>
  <si>
    <t>2104.03% (134 300)</t>
  </si>
  <si>
    <t>Total Trades:</t>
  </si>
  <si>
    <t>Short Positions (won %):</t>
  </si>
  <si>
    <t>46 (41.30%)</t>
  </si>
  <si>
    <t>Long Positions (won %):</t>
  </si>
  <si>
    <t>30 (36.67%)</t>
  </si>
  <si>
    <t>Profit Trades (% of total):</t>
  </si>
  <si>
    <t>30 (39.47%)</t>
  </si>
  <si>
    <t>Loss trades (% of total):</t>
  </si>
  <si>
    <t>46 (60.53%)</t>
  </si>
  <si>
    <t>Largest</t>
  </si>
  <si>
    <t>profit trade:</t>
  </si>
  <si>
    <t>loss trade:</t>
  </si>
  <si>
    <t>Average</t>
  </si>
  <si>
    <t>14 674</t>
  </si>
  <si>
    <t>-12 342</t>
  </si>
  <si>
    <t>Maximum</t>
  </si>
  <si>
    <t>consecutive wins ($):</t>
  </si>
  <si>
    <t>5 (37 500)</t>
  </si>
  <si>
    <t>consecutive losses ($):</t>
  </si>
  <si>
    <t>11 (-57 900)</t>
  </si>
  <si>
    <t>Maximal</t>
  </si>
  <si>
    <t>consecutive profit (count):</t>
  </si>
  <si>
    <t>159 100 (2)</t>
  </si>
  <si>
    <t>consecutive loss (count):</t>
  </si>
  <si>
    <t>-237 800 (6)</t>
  </si>
  <si>
    <t>consecutive wins:</t>
  </si>
  <si>
    <t>consecutive losses:</t>
  </si>
  <si>
    <t>1M</t>
    <phoneticPr fontId="14"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</si>
  <si>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</si>
  <si>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</si>
  <si>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</si>
  <si>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</si>
  <si>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</si>
  <si>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</si>
  <si>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</si>
  <si>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</si>
  <si>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</si>
  <si>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</si>
  <si>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</si>
  <si>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</si>
  <si>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</si>
  <si>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</si>
  <si>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</si>
  <si>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</si>
  <si>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</si>
  <si>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</si>
  <si>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</si>
  <si>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</si>
  <si>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</si>
  <si>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</si>
  <si>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</si>
  <si>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</si>
  <si>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</si>
  <si>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</si>
  <si>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</si>
  <si>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</si>
  <si>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</si>
  <si>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</si>
  <si>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</si>
  <si>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</si>
  <si>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</si>
  <si>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</si>
  <si>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</si>
  <si>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</si>
  <si>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</si>
  <si>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</si>
  <si>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</si>
  <si>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</si>
  <si>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</si>
  <si>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</si>
  <si>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</si>
  <si>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</si>
  <si>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</si>
  <si>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</si>
  <si>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</si>
  <si>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</si>
  <si>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</si>
  <si>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</si>
  <si>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</si>
  <si>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</si>
  <si>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</si>
  <si>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</si>
  <si>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</si>
  <si>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</si>
  <si>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</si>
  <si>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</si>
  <si>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</si>
  <si>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</si>
  <si>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</si>
  <si>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</si>
  <si>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</si>
  <si>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</si>
  <si>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</si>
  <si>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</si>
  <si>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</si>
  <si>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累積計</t>
    <rPh sb="0" eb="2">
      <t>ルイセキ</t>
    </rPh>
    <rPh sb="2" eb="3">
      <t>ケイ</t>
    </rPh>
    <phoneticPr fontId="14"/>
  </si>
  <si>
    <t>備　　考</t>
    <rPh sb="0" eb="1">
      <t>ビ</t>
    </rPh>
    <rPh sb="3" eb="4">
      <t>コウ</t>
    </rPh>
    <phoneticPr fontId="14"/>
  </si>
  <si>
    <t>LossCut</t>
    <phoneticPr fontId="14"/>
  </si>
  <si>
    <t>決済、変動が逆</t>
    <rPh sb="0" eb="2">
      <t>ケッサイ</t>
    </rPh>
    <rPh sb="3" eb="5">
      <t>ヘンドウ</t>
    </rPh>
    <rPh sb="6" eb="7">
      <t>ギャク</t>
    </rPh>
    <phoneticPr fontId="14"/>
  </si>
  <si>
    <t>〇</t>
    <phoneticPr fontId="14"/>
  </si>
  <si>
    <t>Buy Limit</t>
  </si>
  <si>
    <t>Buy Limit</t>
    <phoneticPr fontId="14"/>
  </si>
  <si>
    <t>マニュアル決済</t>
    <rPh sb="5" eb="7">
      <t>ケッサイ</t>
    </rPh>
    <phoneticPr fontId="14"/>
  </si>
  <si>
    <t>決済、変わり目</t>
    <rPh sb="0" eb="2">
      <t>ケッサイ</t>
    </rPh>
    <rPh sb="3" eb="4">
      <t>カ</t>
    </rPh>
    <rPh sb="6" eb="7">
      <t>メ</t>
    </rPh>
    <phoneticPr fontId="14"/>
  </si>
  <si>
    <t>再度証拠金設定
決済、変動が逆</t>
    <rPh sb="0" eb="2">
      <t>サイド</t>
    </rPh>
    <rPh sb="2" eb="5">
      <t>ショウコキン</t>
    </rPh>
    <rPh sb="5" eb="7">
      <t>セッテイ</t>
    </rPh>
    <rPh sb="8" eb="10">
      <t>ケッサイ</t>
    </rPh>
    <rPh sb="11" eb="13">
      <t>ヘンドウ</t>
    </rPh>
    <rPh sb="14" eb="15">
      <t>ギャク</t>
    </rPh>
    <phoneticPr fontId="14"/>
  </si>
  <si>
    <t>初めてのデモ取引トライアル</t>
  </si>
  <si>
    <t>・ツールの使い方含め実施</t>
  </si>
  <si>
    <t>・ミス設定もあり、ロス多し</t>
  </si>
  <si>
    <t>・FIBによる設定で、本当に勝てるのか？？？</t>
  </si>
  <si>
    <t>・まだまだ、トライアルをして課題抽出を行う。</t>
  </si>
  <si>
    <t>・最終的には、今回はロスカットとなった。</t>
  </si>
  <si>
    <t>イギリスの取引開始と同時に、めちゃくちゃな変動と</t>
    <rPh sb="5" eb="9">
      <t>トリヒキカイシ</t>
    </rPh>
    <rPh sb="10" eb="12">
      <t>ドウジ</t>
    </rPh>
    <rPh sb="21" eb="23">
      <t>ヘンドウ</t>
    </rPh>
    <phoneticPr fontId="14"/>
  </si>
  <si>
    <t>なり、ロスカットとなった。</t>
    <phoneticPr fontId="14"/>
  </si>
  <si>
    <t>値動きが大きく、勉強すれば利益につながる可能性が高い。</t>
    <rPh sb="0" eb="2">
      <t>ネウゴ</t>
    </rPh>
    <rPh sb="4" eb="5">
      <t>オオ</t>
    </rPh>
    <rPh sb="8" eb="10">
      <t>ベンキョウ</t>
    </rPh>
    <rPh sb="13" eb="15">
      <t>リエキ</t>
    </rPh>
    <rPh sb="20" eb="23">
      <t>カノウセイ</t>
    </rPh>
    <rPh sb="24" eb="25">
      <t>タカ</t>
    </rPh>
    <phoneticPr fontId="14"/>
  </si>
  <si>
    <t>昼休み前後の値動きも大きい。</t>
    <rPh sb="0" eb="2">
      <t>ヒルヤス</t>
    </rPh>
    <rPh sb="3" eb="5">
      <t>ゼンゴ</t>
    </rPh>
    <rPh sb="6" eb="8">
      <t>ネウゴ</t>
    </rPh>
    <rPh sb="10" eb="11">
      <t>オオ</t>
    </rPh>
    <phoneticPr fontId="14"/>
  </si>
  <si>
    <t>EB+レンジ　から、エントリータイミング的には少し早く、損失が少ないうちに決済実施。</t>
    <rPh sb="20" eb="21">
      <t>テキ</t>
    </rPh>
    <rPh sb="23" eb="24">
      <t>スコ</t>
    </rPh>
    <rPh sb="25" eb="26">
      <t>ハヤ</t>
    </rPh>
    <rPh sb="28" eb="30">
      <t>ソンシツ</t>
    </rPh>
    <rPh sb="31" eb="32">
      <t>スク</t>
    </rPh>
    <rPh sb="37" eb="39">
      <t>ケッサイ</t>
    </rPh>
    <rPh sb="39" eb="41">
      <t>ジッシ</t>
    </rPh>
    <phoneticPr fontId="14"/>
  </si>
  <si>
    <t>EB+レンジから、再度エントリーし、タイミング的に非常に良かった。</t>
    <rPh sb="9" eb="11">
      <t>サイド</t>
    </rPh>
    <rPh sb="23" eb="24">
      <t>テキ</t>
    </rPh>
    <rPh sb="25" eb="27">
      <t>ヒジョウ</t>
    </rPh>
    <rPh sb="28" eb="29">
      <t>ヨ</t>
    </rPh>
    <phoneticPr fontId="14"/>
  </si>
  <si>
    <t>利益も出たので、一度決済。</t>
    <rPh sb="0" eb="2">
      <t>リエキ</t>
    </rPh>
    <rPh sb="3" eb="4">
      <t>デ</t>
    </rPh>
    <rPh sb="8" eb="10">
      <t>イチド</t>
    </rPh>
    <rPh sb="10" eb="12">
      <t>ケッサイ</t>
    </rPh>
    <phoneticPr fontId="14"/>
  </si>
  <si>
    <t>もう少し早ければ、利益もさらにあったものの、適正なポイントを見つけるのが</t>
    <rPh sb="2" eb="3">
      <t>スコ</t>
    </rPh>
    <rPh sb="4" eb="5">
      <t>ハヤ</t>
    </rPh>
    <rPh sb="9" eb="11">
      <t>リエキ</t>
    </rPh>
    <rPh sb="22" eb="24">
      <t>テキセイ</t>
    </rPh>
    <rPh sb="30" eb="31">
      <t>ミ</t>
    </rPh>
    <phoneticPr fontId="14"/>
  </si>
  <si>
    <t>課題。</t>
    <rPh sb="0" eb="2">
      <t>カダイ</t>
    </rPh>
    <phoneticPr fontId="14"/>
  </si>
  <si>
    <t>EB+レンジから、上に抜けた段階で、買いにエントリーしたものの吹き出しの通り</t>
    <rPh sb="9" eb="10">
      <t>ウエ</t>
    </rPh>
    <rPh sb="11" eb="12">
      <t>ヌ</t>
    </rPh>
    <rPh sb="14" eb="16">
      <t>ダンカイ</t>
    </rPh>
    <rPh sb="18" eb="19">
      <t>カ</t>
    </rPh>
    <rPh sb="31" eb="32">
      <t>フ</t>
    </rPh>
    <rPh sb="33" eb="34">
      <t>ダ</t>
    </rPh>
    <rPh sb="36" eb="37">
      <t>トオ</t>
    </rPh>
    <phoneticPr fontId="14"/>
  </si>
  <si>
    <t>おお幅に下がり、大きな損失につながった。</t>
    <rPh sb="2" eb="3">
      <t>ハバ</t>
    </rPh>
    <rPh sb="4" eb="5">
      <t>サ</t>
    </rPh>
    <rPh sb="8" eb="9">
      <t>オオ</t>
    </rPh>
    <rPh sb="11" eb="13">
      <t>ソンシツ</t>
    </rPh>
    <phoneticPr fontId="14"/>
  </si>
  <si>
    <t>EB+レンジから、売りのエントリーをし利益を確保。</t>
    <rPh sb="9" eb="10">
      <t>ウ</t>
    </rPh>
    <rPh sb="19" eb="21">
      <t>リエキ</t>
    </rPh>
    <rPh sb="22" eb="24">
      <t>カクホ</t>
    </rPh>
    <phoneticPr fontId="14"/>
  </si>
  <si>
    <t>USの市場が開くと同時に、値幅が拡大。売りから、買いに急変。</t>
    <rPh sb="3" eb="5">
      <t>シジョウ</t>
    </rPh>
    <rPh sb="6" eb="7">
      <t>ヒラ</t>
    </rPh>
    <rPh sb="9" eb="11">
      <t>ドウジ</t>
    </rPh>
    <rPh sb="13" eb="15">
      <t>ネハバ</t>
    </rPh>
    <rPh sb="16" eb="18">
      <t>カクダイ</t>
    </rPh>
    <rPh sb="19" eb="20">
      <t>ウ</t>
    </rPh>
    <rPh sb="24" eb="25">
      <t>カ</t>
    </rPh>
    <rPh sb="27" eb="29">
      <t>キュウヘン</t>
    </rPh>
    <phoneticPr fontId="14"/>
  </si>
  <si>
    <t>移動平均線とyから、買いでエントリー。</t>
    <rPh sb="0" eb="5">
      <t>イドウヘイキンセン</t>
    </rPh>
    <rPh sb="10" eb="11">
      <t>カ</t>
    </rPh>
    <phoneticPr fontId="14"/>
  </si>
  <si>
    <t>変動パターンを見つけられず、大きくロス。</t>
    <rPh sb="0" eb="2">
      <t>ヘンドウ</t>
    </rPh>
    <rPh sb="7" eb="8">
      <t>ミ</t>
    </rPh>
    <rPh sb="14" eb="15">
      <t>オオ</t>
    </rPh>
    <phoneticPr fontId="14"/>
  </si>
  <si>
    <t>異常なまでの変動に注意が必要。</t>
    <rPh sb="0" eb="2">
      <t>イジョウ</t>
    </rPh>
    <rPh sb="6" eb="8">
      <t>ヘンドウ</t>
    </rPh>
    <rPh sb="9" eb="11">
      <t>チュウイ</t>
    </rPh>
    <rPh sb="12" eb="14">
      <t>ヒツヨウ</t>
    </rPh>
    <phoneticPr fontId="14"/>
  </si>
  <si>
    <t>時間を含めた変動を分析し、今後につなげる必要あり。</t>
    <rPh sb="0" eb="2">
      <t>ジカン</t>
    </rPh>
    <rPh sb="3" eb="4">
      <t>フク</t>
    </rPh>
    <rPh sb="6" eb="8">
      <t>ヘンドウ</t>
    </rPh>
    <rPh sb="9" eb="11">
      <t>ブンセキ</t>
    </rPh>
    <rPh sb="13" eb="15">
      <t>コンゴ</t>
    </rPh>
    <rPh sb="20" eb="22">
      <t>ヒツヨウ</t>
    </rPh>
    <phoneticPr fontId="14"/>
  </si>
  <si>
    <t>2日</t>
    <rPh sb="1" eb="2">
      <t>ヒ</t>
    </rPh>
    <phoneticPr fontId="14"/>
  </si>
  <si>
    <t>usdjpy</t>
    <phoneticPr fontId="14"/>
  </si>
  <si>
    <t>gbpjpy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</si>
</sst>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  <numFmt numFmtId="185" formatCode="#,##0_ "/>
    <numFmt numFmtId="186" formatCode="0.000"/>
    <numFmt numFmtId="187" formatCode="#,##0.000"/>
    <numFmt numFmtId="188" formatCode="0_ ;[Red]\-0\ "/>
    <numFmt numFmtId="193" formatCode="0_ "/>
  </numFmts>
  <fonts count="20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20"/>
      <color theme="1"/>
      <name val="Times New Roman"/>
      <family val="1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</patternFill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5" fillId="2" borderId="21" xfId="0" applyNumberFormat="1" applyFont="1" applyFill="1" applyBorder="1" applyAlignment="1" applyProtection="1">
      <alignment horizontal="center" vertical="center"/>
    </xf>
    <xf numFmtId="0" fontId="5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vertical="center"/>
    </xf>
    <xf numFmtId="0" fontId="7" fillId="4" borderId="29" xfId="2" applyNumberFormat="1" applyFont="1" applyFill="1" applyBorder="1" applyAlignment="1" applyProtection="1">
      <alignment vertical="center"/>
    </xf>
    <xf numFmtId="178" fontId="7" fillId="4" borderId="27" xfId="2" applyNumberFormat="1" applyFont="1" applyFill="1" applyBorder="1" applyAlignment="1" applyProtection="1">
      <alignment vertical="center"/>
    </xf>
    <xf numFmtId="9" fontId="7" fillId="0" borderId="30" xfId="2" applyNumberFormat="1" applyFont="1" applyFill="1" applyBorder="1" applyAlignment="1" applyProtection="1">
      <alignment horizontal="center" vertical="center"/>
    </xf>
    <xf numFmtId="5" fontId="7" fillId="0" borderId="22" xfId="2" applyNumberFormat="1" applyFont="1" applyFill="1" applyBorder="1" applyAlignment="1" applyProtection="1">
      <alignment horizontal="center" vertical="center"/>
    </xf>
    <xf numFmtId="5" fontId="7" fillId="0" borderId="0" xfId="2" applyNumberFormat="1" applyFont="1" applyFill="1" applyBorder="1" applyAlignment="1" applyProtection="1">
      <alignment horizontal="center" vertical="center"/>
    </xf>
    <xf numFmtId="6" fontId="7" fillId="4" borderId="27" xfId="2" applyNumberFormat="1" applyFont="1" applyFill="1" applyBorder="1" applyAlignment="1" applyProtection="1">
      <alignment vertical="center"/>
    </xf>
    <xf numFmtId="6" fontId="7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8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8" fillId="0" borderId="32" xfId="2" applyNumberFormat="1" applyFont="1" applyFill="1" applyBorder="1" applyAlignment="1" applyProtection="1">
      <alignment horizontal="center" vertical="center"/>
    </xf>
    <xf numFmtId="0" fontId="7" fillId="4" borderId="33" xfId="2" applyNumberFormat="1" applyFont="1" applyFill="1" applyBorder="1" applyAlignment="1" applyProtection="1">
      <alignment horizontal="center" vertical="center"/>
    </xf>
    <xf numFmtId="0" fontId="7" fillId="4" borderId="34" xfId="2" applyNumberFormat="1" applyFont="1" applyFill="1" applyBorder="1" applyAlignment="1" applyProtection="1">
      <alignment horizontal="center" vertical="center" wrapText="1"/>
    </xf>
    <xf numFmtId="0" fontId="7" fillId="4" borderId="35" xfId="2" applyNumberFormat="1" applyFont="1" applyFill="1" applyBorder="1" applyAlignment="1" applyProtection="1">
      <alignment horizontal="center" vertical="center"/>
    </xf>
    <xf numFmtId="178" fontId="7" fillId="4" borderId="34" xfId="2" applyNumberFormat="1" applyFont="1" applyFill="1" applyBorder="1" applyAlignment="1" applyProtection="1">
      <alignment horizontal="center" vertical="center" wrapText="1"/>
    </xf>
    <xf numFmtId="179" fontId="7" fillId="4" borderId="34" xfId="2" applyNumberFormat="1" applyFont="1" applyFill="1" applyBorder="1" applyAlignment="1" applyProtection="1">
      <alignment horizontal="center" vertical="center"/>
    </xf>
    <xf numFmtId="0" fontId="7" fillId="4" borderId="36" xfId="2" applyNumberFormat="1" applyFont="1" applyFill="1" applyBorder="1" applyAlignment="1" applyProtection="1">
      <alignment horizontal="center" vertical="center" wrapText="1"/>
    </xf>
    <xf numFmtId="178" fontId="7" fillId="4" borderId="37" xfId="2" applyNumberFormat="1" applyFont="1" applyFill="1" applyBorder="1" applyAlignment="1" applyProtection="1">
      <alignment vertical="center"/>
    </xf>
    <xf numFmtId="180" fontId="7" fillId="4" borderId="38" xfId="2" applyNumberFormat="1" applyFont="1" applyFill="1" applyBorder="1" applyAlignment="1" applyProtection="1">
      <alignment horizontal="center" vertical="center"/>
    </xf>
    <xf numFmtId="180" fontId="8" fillId="0" borderId="39" xfId="2" applyNumberFormat="1" applyFont="1" applyFill="1" applyBorder="1" applyAlignment="1" applyProtection="1">
      <alignment horizontal="right" vertical="center"/>
    </xf>
    <xf numFmtId="180" fontId="8" fillId="0" borderId="40" xfId="2" applyNumberFormat="1" applyFont="1" applyFill="1" applyBorder="1" applyAlignment="1" applyProtection="1">
      <alignment horizontal="right" vertical="center"/>
    </xf>
    <xf numFmtId="181" fontId="8" fillId="0" borderId="40" xfId="2" applyNumberFormat="1" applyFont="1" applyFill="1" applyBorder="1" applyAlignment="1" applyProtection="1">
      <alignment horizontal="right" vertical="center"/>
    </xf>
    <xf numFmtId="182" fontId="8" fillId="0" borderId="40" xfId="2" applyNumberFormat="1" applyFont="1" applyFill="1" applyBorder="1" applyAlignment="1" applyProtection="1">
      <alignment horizontal="right" vertical="center"/>
    </xf>
    <xf numFmtId="183" fontId="8" fillId="0" borderId="40" xfId="2" applyNumberFormat="1" applyFont="1" applyFill="1" applyBorder="1" applyAlignment="1" applyProtection="1">
      <alignment vertical="center"/>
    </xf>
    <xf numFmtId="180" fontId="8" fillId="0" borderId="40" xfId="2" applyNumberFormat="1" applyFont="1" applyFill="1" applyBorder="1" applyAlignment="1" applyProtection="1">
      <alignment vertical="center"/>
    </xf>
    <xf numFmtId="177" fontId="8" fillId="0" borderId="40" xfId="2" applyNumberFormat="1" applyFont="1" applyFill="1" applyBorder="1" applyAlignment="1" applyProtection="1">
      <alignment vertical="center"/>
    </xf>
    <xf numFmtId="177" fontId="8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8" fillId="0" borderId="43" xfId="2" applyNumberFormat="1" applyFont="1" applyFill="1" applyBorder="1" applyAlignment="1" applyProtection="1">
      <alignment horizontal="right" vertical="center"/>
    </xf>
    <xf numFmtId="183" fontId="8" fillId="0" borderId="43" xfId="2" applyNumberFormat="1" applyFont="1" applyFill="1" applyBorder="1" applyAlignment="1" applyProtection="1">
      <alignment vertical="center"/>
    </xf>
    <xf numFmtId="180" fontId="8" fillId="0" borderId="43" xfId="2" applyNumberFormat="1" applyFont="1" applyFill="1" applyBorder="1" applyAlignment="1" applyProtection="1">
      <alignment vertical="center"/>
    </xf>
    <xf numFmtId="177" fontId="8" fillId="0" borderId="43" xfId="2" applyNumberFormat="1" applyFont="1" applyFill="1" applyBorder="1" applyAlignment="1" applyProtection="1">
      <alignment vertical="center"/>
    </xf>
    <xf numFmtId="177" fontId="8" fillId="0" borderId="44" xfId="2" applyNumberFormat="1" applyFont="1" applyFill="1" applyBorder="1" applyAlignment="1" applyProtection="1">
      <alignment vertical="center"/>
    </xf>
    <xf numFmtId="6" fontId="8" fillId="0" borderId="40" xfId="2" applyNumberFormat="1" applyFont="1" applyFill="1" applyBorder="1" applyAlignment="1" applyProtection="1">
      <alignment horizontal="right" vertical="center"/>
    </xf>
    <xf numFmtId="6" fontId="8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3" fillId="0" borderId="45" xfId="0" applyNumberFormat="1" applyFont="1" applyFill="1" applyBorder="1" applyAlignment="1" applyProtection="1">
      <alignment vertical="center"/>
    </xf>
    <xf numFmtId="180" fontId="3" fillId="0" borderId="46" xfId="0" applyNumberFormat="1" applyFont="1" applyFill="1" applyBorder="1" applyAlignment="1" applyProtection="1">
      <alignment vertical="center"/>
    </xf>
    <xf numFmtId="6" fontId="3" fillId="0" borderId="46" xfId="0" applyNumberFormat="1" applyFont="1" applyFill="1" applyBorder="1" applyAlignment="1" applyProtection="1">
      <alignment vertical="center"/>
    </xf>
    <xf numFmtId="182" fontId="3" fillId="0" borderId="46" xfId="0" applyNumberFormat="1" applyFont="1" applyFill="1" applyBorder="1" applyAlignment="1" applyProtection="1">
      <alignment vertical="center"/>
    </xf>
    <xf numFmtId="181" fontId="3" fillId="0" borderId="46" xfId="0" applyNumberFormat="1" applyFont="1" applyFill="1" applyBorder="1" applyAlignment="1" applyProtection="1">
      <alignment vertical="center"/>
    </xf>
    <xf numFmtId="183" fontId="9" fillId="0" borderId="46" xfId="0" applyNumberFormat="1" applyFont="1" applyFill="1" applyBorder="1" applyAlignment="1" applyProtection="1">
      <alignment vertical="center"/>
    </xf>
    <xf numFmtId="177" fontId="3" fillId="0" borderId="47" xfId="0" applyNumberFormat="1" applyFont="1" applyFill="1" applyBorder="1" applyAlignment="1" applyProtection="1">
      <alignment vertical="center"/>
    </xf>
    <xf numFmtId="177" fontId="3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10" fillId="0" borderId="41" xfId="0" applyNumberFormat="1" applyFont="1" applyFill="1" applyBorder="1" applyAlignment="1" applyProtection="1">
      <alignment vertical="center"/>
    </xf>
    <xf numFmtId="0" fontId="7" fillId="5" borderId="0" xfId="2" applyNumberFormat="1" applyFont="1" applyFill="1" applyBorder="1" applyAlignment="1" applyProtection="1">
      <alignment vertical="center"/>
    </xf>
    <xf numFmtId="5" fontId="7" fillId="5" borderId="0" xfId="2" applyNumberFormat="1" applyFont="1" applyFill="1" applyBorder="1" applyAlignment="1" applyProtection="1">
      <alignment horizontal="center" vertical="center"/>
    </xf>
    <xf numFmtId="178" fontId="7" fillId="5" borderId="0" xfId="2" applyNumberFormat="1" applyFont="1" applyFill="1" applyBorder="1" applyAlignment="1" applyProtection="1">
      <alignment vertical="center"/>
    </xf>
    <xf numFmtId="6" fontId="7" fillId="5" borderId="0" xfId="2" applyNumberFormat="1" applyFont="1" applyFill="1" applyBorder="1" applyAlignment="1" applyProtection="1">
      <alignment vertical="center"/>
    </xf>
    <xf numFmtId="6" fontId="7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7" fillId="5" borderId="50" xfId="2" applyNumberFormat="1" applyFont="1" applyFill="1" applyBorder="1" applyAlignment="1" applyProtection="1">
      <alignment vertical="center"/>
    </xf>
    <xf numFmtId="5" fontId="7" fillId="5" borderId="50" xfId="2" applyNumberFormat="1" applyFont="1" applyFill="1" applyBorder="1" applyAlignment="1" applyProtection="1">
      <alignment horizontal="center" vertical="center"/>
    </xf>
    <xf numFmtId="178" fontId="7" fillId="5" borderId="50" xfId="2" applyNumberFormat="1" applyFont="1" applyFill="1" applyBorder="1" applyAlignment="1" applyProtection="1">
      <alignment vertical="center"/>
    </xf>
    <xf numFmtId="6" fontId="7" fillId="5" borderId="50" xfId="2" applyNumberFormat="1" applyFont="1" applyFill="1" applyBorder="1" applyAlignment="1" applyProtection="1">
      <alignment vertical="center"/>
    </xf>
    <xf numFmtId="6" fontId="7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8" fillId="6" borderId="51" xfId="2" applyNumberFormat="1" applyFont="1" applyFill="1" applyBorder="1" applyAlignment="1" applyProtection="1">
      <alignment horizontal="center"/>
    </xf>
    <xf numFmtId="5" fontId="7" fillId="0" borderId="51" xfId="2" applyNumberFormat="1" applyFont="1" applyFill="1" applyBorder="1" applyAlignment="1" applyProtection="1">
      <alignment horizontal="center" vertical="center"/>
    </xf>
    <xf numFmtId="0" fontId="7" fillId="0" borderId="51" xfId="2" applyNumberFormat="1" applyFont="1" applyFill="1" applyBorder="1" applyAlignment="1" applyProtection="1"/>
    <xf numFmtId="5" fontId="8" fillId="6" borderId="11" xfId="2" applyNumberFormat="1" applyFont="1" applyFill="1" applyBorder="1" applyAlignment="1" applyProtection="1">
      <alignment horizontal="center"/>
    </xf>
    <xf numFmtId="0" fontId="11" fillId="4" borderId="52" xfId="2" applyNumberFormat="1" applyFont="1" applyFill="1" applyBorder="1" applyAlignment="1" applyProtection="1">
      <alignment horizontal="center" vertical="center"/>
    </xf>
    <xf numFmtId="5" fontId="11" fillId="5" borderId="50" xfId="2" applyNumberFormat="1" applyFont="1" applyFill="1" applyBorder="1" applyAlignment="1" applyProtection="1">
      <alignment horizontal="center" vertical="center"/>
    </xf>
    <xf numFmtId="9" fontId="7" fillId="5" borderId="53" xfId="2" applyNumberFormat="1" applyFont="1" applyFill="1" applyBorder="1" applyAlignment="1" applyProtection="1">
      <alignment horizontal="center" vertical="center"/>
    </xf>
    <xf numFmtId="5" fontId="8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7" fillId="4" borderId="27" xfId="2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3" fillId="0" borderId="0" xfId="3">
      <alignment vertical="center"/>
    </xf>
    <xf numFmtId="0" fontId="3" fillId="0" borderId="59" xfId="3" applyBorder="1">
      <alignment vertical="center"/>
    </xf>
    <xf numFmtId="0" fontId="3" fillId="0" borderId="60" xfId="3" applyBorder="1">
      <alignment vertical="center"/>
    </xf>
    <xf numFmtId="0" fontId="3" fillId="0" borderId="61" xfId="3" applyBorder="1">
      <alignment vertical="center"/>
    </xf>
    <xf numFmtId="0" fontId="3" fillId="0" borderId="28" xfId="3" applyBorder="1">
      <alignment vertical="center"/>
    </xf>
    <xf numFmtId="0" fontId="3" fillId="0" borderId="0" xfId="3" applyBorder="1">
      <alignment vertical="center"/>
    </xf>
    <xf numFmtId="0" fontId="2" fillId="0" borderId="0" xfId="5">
      <alignment vertical="center"/>
    </xf>
    <xf numFmtId="0" fontId="2" fillId="0" borderId="0" xfId="5" applyAlignment="1">
      <alignment horizontal="center" vertical="center"/>
    </xf>
    <xf numFmtId="0" fontId="2" fillId="8" borderId="0" xfId="5" applyFill="1" applyAlignment="1">
      <alignment horizontal="center" vertical="center" wrapText="1"/>
    </xf>
    <xf numFmtId="0" fontId="2" fillId="8" borderId="0" xfId="5" applyFill="1" applyAlignment="1">
      <alignment horizontal="center" vertical="center"/>
    </xf>
    <xf numFmtId="0" fontId="2" fillId="0" borderId="0" xfId="5" applyAlignment="1">
      <alignment horizontal="right" vertical="center" wrapText="1"/>
    </xf>
    <xf numFmtId="22" fontId="2" fillId="0" borderId="0" xfId="5" applyNumberFormat="1" applyAlignment="1">
      <alignment horizontal="right" vertical="center"/>
    </xf>
    <xf numFmtId="185" fontId="2" fillId="0" borderId="0" xfId="5" applyNumberFormat="1" applyAlignment="1">
      <alignment horizontal="right" vertical="center" wrapText="1"/>
    </xf>
    <xf numFmtId="4" fontId="2" fillId="0" borderId="0" xfId="5" applyNumberFormat="1" applyAlignment="1">
      <alignment horizontal="right" vertical="center" wrapText="1"/>
    </xf>
    <xf numFmtId="0" fontId="2" fillId="9" borderId="0" xfId="5" applyFill="1" applyAlignment="1">
      <alignment horizontal="right" vertical="center" wrapText="1"/>
    </xf>
    <xf numFmtId="22" fontId="2" fillId="9" borderId="0" xfId="5" applyNumberFormat="1" applyFill="1" applyAlignment="1">
      <alignment horizontal="right" vertical="center"/>
    </xf>
    <xf numFmtId="4" fontId="2" fillId="9" borderId="0" xfId="5" applyNumberFormat="1" applyFill="1" applyAlignment="1">
      <alignment horizontal="right" vertical="center" wrapText="1"/>
    </xf>
    <xf numFmtId="186" fontId="2" fillId="9" borderId="0" xfId="5" applyNumberFormat="1" applyFill="1" applyAlignment="1">
      <alignment horizontal="right" vertical="center" wrapText="1"/>
    </xf>
    <xf numFmtId="186" fontId="2" fillId="0" borderId="0" xfId="5" applyNumberFormat="1" applyAlignment="1">
      <alignment horizontal="right" vertical="center" wrapText="1"/>
    </xf>
    <xf numFmtId="0" fontId="2" fillId="0" borderId="0" xfId="5" applyAlignment="1">
      <alignment horizontal="right" vertical="center"/>
    </xf>
    <xf numFmtId="0" fontId="2" fillId="9" borderId="0" xfId="5" applyFill="1" applyAlignment="1">
      <alignment horizontal="right" vertical="center"/>
    </xf>
    <xf numFmtId="4" fontId="17" fillId="0" borderId="0" xfId="5" applyNumberFormat="1" applyFont="1" applyAlignment="1">
      <alignment horizontal="right" vertical="center" wrapText="1"/>
    </xf>
    <xf numFmtId="4" fontId="0" fillId="0" borderId="0" xfId="0" applyNumberFormat="1">
      <alignment vertical="center"/>
    </xf>
    <xf numFmtId="3" fontId="2" fillId="0" borderId="0" xfId="5" applyNumberFormat="1">
      <alignment vertical="center"/>
    </xf>
    <xf numFmtId="3" fontId="2" fillId="8" borderId="0" xfId="5" applyNumberFormat="1" applyFill="1" applyAlignment="1">
      <alignment horizontal="center" vertical="center" wrapText="1"/>
    </xf>
    <xf numFmtId="3" fontId="2" fillId="9" borderId="0" xfId="5" applyNumberFormat="1" applyFill="1" applyAlignment="1">
      <alignment horizontal="right" vertical="center" wrapText="1"/>
    </xf>
    <xf numFmtId="3" fontId="2" fillId="0" borderId="0" xfId="5" applyNumberFormat="1" applyAlignment="1">
      <alignment horizontal="right" vertical="center" wrapText="1"/>
    </xf>
    <xf numFmtId="3" fontId="2" fillId="10" borderId="0" xfId="5" applyNumberFormat="1" applyFill="1" applyAlignment="1">
      <alignment horizontal="right" vertical="center" wrapText="1"/>
    </xf>
    <xf numFmtId="38" fontId="15" fillId="7" borderId="0" xfId="4" applyNumberFormat="1" applyAlignment="1" applyProtection="1">
      <alignment horizontal="right" vertical="center"/>
      <protection locked="0"/>
    </xf>
    <xf numFmtId="187" fontId="2" fillId="9" borderId="0" xfId="5" applyNumberFormat="1" applyFill="1" applyAlignment="1">
      <alignment horizontal="right" vertical="center" wrapText="1"/>
    </xf>
    <xf numFmtId="185" fontId="2" fillId="9" borderId="0" xfId="5" applyNumberFormat="1" applyFill="1" applyAlignment="1">
      <alignment horizontal="right" vertical="center" wrapText="1"/>
    </xf>
    <xf numFmtId="22" fontId="0" fillId="0" borderId="0" xfId="0" applyNumberFormat="1">
      <alignment vertical="center"/>
    </xf>
    <xf numFmtId="188" fontId="0" fillId="0" borderId="0" xfId="0" applyNumberFormat="1" applyFont="1" applyFill="1" applyBorder="1" applyAlignment="1" applyProtection="1">
      <alignment vertical="center"/>
    </xf>
    <xf numFmtId="188" fontId="0" fillId="0" borderId="0" xfId="0" applyNumberForma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</xf>
    <xf numFmtId="188" fontId="0" fillId="0" borderId="0" xfId="0" applyNumberFormat="1" applyAlignment="1">
      <alignment horizontal="right" vertical="center"/>
    </xf>
    <xf numFmtId="0" fontId="0" fillId="3" borderId="0" xfId="0" applyNumberFormat="1" applyFont="1" applyFill="1" applyBorder="1" applyAlignment="1" applyProtection="1">
      <alignment vertical="center"/>
    </xf>
    <xf numFmtId="0" fontId="5" fillId="2" borderId="19" xfId="0" applyNumberFormat="1" applyFont="1" applyFill="1" applyBorder="1" applyAlignment="1" applyProtection="1">
      <alignment horizontal="center" vertical="center"/>
    </xf>
    <xf numFmtId="3" fontId="0" fillId="0" borderId="0" xfId="0" applyNumberForma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88" fontId="0" fillId="0" borderId="0" xfId="0" applyNumberFormat="1" applyAlignment="1">
      <alignment vertical="center" wrapText="1"/>
    </xf>
    <xf numFmtId="5" fontId="8" fillId="6" borderId="13" xfId="2" applyNumberFormat="1" applyFont="1" applyFill="1" applyBorder="1" applyAlignment="1" applyProtection="1">
      <alignment horizontal="center"/>
    </xf>
    <xf numFmtId="5" fontId="8" fillId="6" borderId="53" xfId="2" applyNumberFormat="1" applyFont="1" applyFill="1" applyBorder="1" applyAlignment="1" applyProtection="1">
      <alignment horizontal="center"/>
    </xf>
    <xf numFmtId="5" fontId="8" fillId="6" borderId="41" xfId="2" applyNumberFormat="1" applyFont="1" applyFill="1" applyBorder="1" applyAlignment="1" applyProtection="1">
      <alignment horizontal="center"/>
    </xf>
    <xf numFmtId="5" fontId="8" fillId="6" borderId="55" xfId="2" applyNumberFormat="1" applyFont="1" applyFill="1" applyBorder="1" applyAlignment="1" applyProtection="1">
      <alignment horizontal="center"/>
    </xf>
    <xf numFmtId="5" fontId="8" fillId="6" borderId="62" xfId="2" applyNumberFormat="1" applyFont="1" applyFill="1" applyBorder="1" applyAlignment="1" applyProtection="1">
      <alignment horizontal="center"/>
    </xf>
    <xf numFmtId="5" fontId="12" fillId="0" borderId="11" xfId="2" applyNumberFormat="1" applyFont="1" applyFill="1" applyBorder="1" applyAlignment="1" applyProtection="1">
      <alignment horizontal="center" vertical="center"/>
    </xf>
    <xf numFmtId="184" fontId="7" fillId="0" borderId="20" xfId="2" applyNumberFormat="1" applyFont="1" applyFill="1" applyBorder="1" applyAlignment="1" applyProtection="1">
      <alignment horizontal="center" vertical="center"/>
    </xf>
    <xf numFmtId="184" fontId="7" fillId="0" borderId="31" xfId="2" applyNumberFormat="1" applyFont="1" applyFill="1" applyBorder="1" applyAlignment="1" applyProtection="1">
      <alignment horizontal="center" vertical="center"/>
    </xf>
    <xf numFmtId="5" fontId="7" fillId="0" borderId="62" xfId="2" applyNumberFormat="1" applyFont="1" applyFill="1" applyBorder="1" applyAlignment="1" applyProtection="1">
      <alignment horizontal="center" vertical="center"/>
    </xf>
    <xf numFmtId="5" fontId="7" fillId="0" borderId="63" xfId="2" applyNumberFormat="1" applyFont="1" applyFill="1" applyBorder="1" applyAlignment="1" applyProtection="1">
      <alignment horizontal="center" vertical="center"/>
    </xf>
    <xf numFmtId="0" fontId="5" fillId="2" borderId="64" xfId="0" applyNumberFormat="1" applyFont="1" applyFill="1" applyBorder="1" applyAlignment="1" applyProtection="1">
      <alignment horizontal="center" vertical="center"/>
    </xf>
    <xf numFmtId="0" fontId="5" fillId="2" borderId="31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16" fillId="0" borderId="0" xfId="5" applyFont="1" applyAlignment="1">
      <alignment horizontal="center" vertical="center" wrapText="1"/>
    </xf>
    <xf numFmtId="0" fontId="2" fillId="0" borderId="0" xfId="5">
      <alignment vertical="center"/>
    </xf>
    <xf numFmtId="0" fontId="17" fillId="0" borderId="0" xfId="5" applyFont="1" applyAlignment="1">
      <alignment horizontal="left" vertical="center" wrapText="1"/>
    </xf>
    <xf numFmtId="0" fontId="17" fillId="0" borderId="0" xfId="5" applyFont="1" applyAlignment="1">
      <alignment horizontal="right" vertical="center" wrapText="1"/>
    </xf>
    <xf numFmtId="0" fontId="2" fillId="8" borderId="0" xfId="5" applyFill="1" applyAlignment="1">
      <alignment horizontal="center" vertical="center"/>
    </xf>
    <xf numFmtId="0" fontId="2" fillId="8" borderId="0" xfId="5" applyFill="1" applyAlignment="1">
      <alignment horizontal="center" vertical="center" wrapText="1"/>
    </xf>
    <xf numFmtId="0" fontId="2" fillId="0" borderId="0" xfId="5" applyAlignment="1">
      <alignment horizontal="right" vertical="center" wrapText="1"/>
    </xf>
    <xf numFmtId="4" fontId="17" fillId="0" borderId="0" xfId="5" applyNumberFormat="1" applyFont="1" applyAlignment="1">
      <alignment horizontal="right" vertical="center" wrapText="1"/>
    </xf>
    <xf numFmtId="0" fontId="2" fillId="0" borderId="0" xfId="5" applyAlignment="1">
      <alignment horizontal="center" vertical="center" wrapText="1"/>
    </xf>
    <xf numFmtId="0" fontId="2" fillId="0" borderId="0" xfId="5" applyAlignment="1">
      <alignment vertical="center" wrapText="1"/>
    </xf>
    <xf numFmtId="0" fontId="19" fillId="0" borderId="0" xfId="5" applyFont="1" applyAlignment="1">
      <alignment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188" fontId="0" fillId="0" borderId="1" xfId="0" applyNumberFormat="1" applyFont="1" applyFill="1" applyBorder="1" applyAlignment="1" applyProtection="1">
      <alignment vertical="center"/>
    </xf>
    <xf numFmtId="193" fontId="0" fillId="0" borderId="1" xfId="0" applyNumberFormat="1" applyFont="1" applyFill="1" applyBorder="1" applyAlignment="1" applyProtection="1">
      <alignment vertical="center"/>
    </xf>
    <xf numFmtId="0" fontId="1" fillId="9" borderId="0" xfId="5" applyFont="1" applyFill="1" applyAlignment="1">
      <alignment horizontal="right" vertical="center" wrapText="1"/>
    </xf>
    <xf numFmtId="6" fontId="8" fillId="0" borderId="40" xfId="2" applyNumberFormat="1" applyFont="1" applyFill="1" applyBorder="1" applyAlignment="1" applyProtection="1">
      <alignment vertical="center"/>
    </xf>
  </cellXfs>
  <cellStyles count="7">
    <cellStyle name="アクセント 5" xfId="4" builtinId="45"/>
    <cellStyle name="桁区切り 2" xfId="6" xr:uid="{0CD92D7A-2BC5-469A-BEAC-D6F55C1CA96F}"/>
    <cellStyle name="標準" xfId="0" builtinId="0"/>
    <cellStyle name="標準 2" xfId="1" xr:uid="{00000000-0005-0000-0000-000001000000}"/>
    <cellStyle name="標準 3" xfId="2" xr:uid="{00000000-0005-0000-0000-000002000000}"/>
    <cellStyle name="標準 4" xfId="5" xr:uid="{D375DDDB-C629-4C43-8F16-8C1D6230038C}"/>
    <cellStyle name="標準_気づき" xfId="3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CMA\&#26908;&#35388;\202202%0e@%10Q_1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414617</xdr:colOff>
      <xdr:row>1</xdr:row>
      <xdr:rowOff>22412</xdr:rowOff>
    </xdr:from>
    <xdr:to>
      <xdr:col>20</xdr:col>
      <xdr:colOff>33617</xdr:colOff>
      <xdr:row>39</xdr:row>
      <xdr:rowOff>145676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7D919EA-8179-4B00-AC58-07B3AE0F1D22}"/>
            </a:ext>
          </a:extLst>
        </xdr:cNvPr>
        <xdr:cNvSpPr/>
      </xdr:nvSpPr>
      <xdr:spPr>
        <a:xfrm>
          <a:off x="18140642" y="203387"/>
          <a:ext cx="381000" cy="6638364"/>
        </a:xfrm>
        <a:prstGeom prst="rightBrace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481852</xdr:colOff>
      <xdr:row>13</xdr:row>
      <xdr:rowOff>156883</xdr:rowOff>
    </xdr:from>
    <xdr:to>
      <xdr:col>25</xdr:col>
      <xdr:colOff>224118</xdr:colOff>
      <xdr:row>23</xdr:row>
      <xdr:rowOff>78441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803021A-E6D9-45DE-822D-2A8726B23A24}"/>
            </a:ext>
          </a:extLst>
        </xdr:cNvPr>
        <xdr:cNvSpPr/>
      </xdr:nvSpPr>
      <xdr:spPr>
        <a:xfrm>
          <a:off x="18969877" y="2395258"/>
          <a:ext cx="3552266" cy="1636058"/>
        </a:xfrm>
        <a:prstGeom prst="wedgeRoundRectCallout">
          <a:avLst>
            <a:gd name="adj1" fmla="val -65088"/>
            <a:gd name="adj2" fmla="val 19478"/>
            <a:gd name="adj3" fmla="val 16667"/>
          </a:avLst>
        </a:prstGeom>
        <a:solidFill>
          <a:srgbClr val="FFFFCC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初めてのデモ取引トライアル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・ツールの使い方含め実施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・ミス設定もあり、ロス多し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FIB</a:t>
          </a:r>
          <a:r>
            <a:rPr kumimoji="1" lang="ja-JP" altLang="en-US" sz="1100">
              <a:solidFill>
                <a:sysClr val="windowText" lastClr="000000"/>
              </a:solidFill>
            </a:rPr>
            <a:t>による設定で、本当に勝てるのか？？？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・まだまだ、トライアルをして課題抽出を行う。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・最終的には、今回はロスカットとなった。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459440</xdr:colOff>
      <xdr:row>1</xdr:row>
      <xdr:rowOff>22412</xdr:rowOff>
    </xdr:from>
    <xdr:to>
      <xdr:col>20</xdr:col>
      <xdr:colOff>190499</xdr:colOff>
      <xdr:row>33</xdr:row>
      <xdr:rowOff>56030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CDC392E3-1188-4F2B-B617-6C398478A01D}"/>
            </a:ext>
          </a:extLst>
        </xdr:cNvPr>
        <xdr:cNvSpPr/>
      </xdr:nvSpPr>
      <xdr:spPr>
        <a:xfrm>
          <a:off x="18185465" y="7061387"/>
          <a:ext cx="493059" cy="5691468"/>
        </a:xfrm>
        <a:prstGeom prst="rightBrace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667870</xdr:colOff>
      <xdr:row>10</xdr:row>
      <xdr:rowOff>29135</xdr:rowOff>
    </xdr:from>
    <xdr:to>
      <xdr:col>25</xdr:col>
      <xdr:colOff>410136</xdr:colOff>
      <xdr:row>19</xdr:row>
      <xdr:rowOff>118781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B306FB2-9593-4ECC-9FF4-40E2A2247016}"/>
            </a:ext>
          </a:extLst>
        </xdr:cNvPr>
        <xdr:cNvSpPr/>
      </xdr:nvSpPr>
      <xdr:spPr>
        <a:xfrm>
          <a:off x="19155895" y="8782610"/>
          <a:ext cx="3552266" cy="1632696"/>
        </a:xfrm>
        <a:prstGeom prst="wedgeRoundRectCallout">
          <a:avLst>
            <a:gd name="adj1" fmla="val -65088"/>
            <a:gd name="adj2" fmla="val 19478"/>
            <a:gd name="adj3" fmla="val 16667"/>
          </a:avLst>
        </a:prstGeom>
        <a:solidFill>
          <a:srgbClr val="FFFFCC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・分足でエントリーを考え、</a:t>
          </a:r>
          <a:r>
            <a:rPr kumimoji="1" lang="en-US" altLang="ja-JP" sz="1100">
              <a:solidFill>
                <a:sysClr val="windowText" lastClr="000000"/>
              </a:solidFill>
            </a:rPr>
            <a:t>30M,4H</a:t>
          </a:r>
          <a:r>
            <a:rPr kumimoji="1" lang="ja-JP" altLang="en-US" sz="1100">
              <a:solidFill>
                <a:sysClr val="windowText" lastClr="000000"/>
              </a:solidFill>
            </a:rPr>
            <a:t>を見ながら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エントリーを検討したものの、途中からレンジを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外れ混乱し、ロスを増加させた。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ロスと取り戻そうとしたら、さらに悪化。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このようなことが、実際の取引で起こらないように、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デモトレードを繰り返し、習熟度を上げたい。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369689</xdr:colOff>
      <xdr:row>7</xdr:row>
      <xdr:rowOff>0</xdr:rowOff>
    </xdr:from>
    <xdr:to>
      <xdr:col>21</xdr:col>
      <xdr:colOff>134937</xdr:colOff>
      <xdr:row>40</xdr:row>
      <xdr:rowOff>44194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8714" y="1200150"/>
          <a:ext cx="6527998" cy="5702044"/>
        </a:xfrm>
        <a:prstGeom prst="rect">
          <a:avLst/>
        </a:prstGeom>
      </xdr:spPr>
    </xdr:pic>
    <xdr:clientData/>
  </xdr:twoCellAnchor>
  <xdr:twoCellAnchor>
    <xdr:from>
      <xdr:col>12</xdr:col>
      <xdr:colOff>124814</xdr:colOff>
      <xdr:row>25</xdr:row>
      <xdr:rowOff>11392</xdr:rowOff>
    </xdr:from>
    <xdr:to>
      <xdr:col>12</xdr:col>
      <xdr:colOff>521506</xdr:colOff>
      <xdr:row>28</xdr:row>
      <xdr:rowOff>109110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rot="5400000">
          <a:off x="8132426" y="4405330"/>
          <a:ext cx="612068" cy="396692"/>
        </a:xfrm>
        <a:prstGeom prst="rightBrace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0</xdr:colOff>
      <xdr:row>29</xdr:row>
      <xdr:rowOff>59035</xdr:rowOff>
    </xdr:from>
    <xdr:to>
      <xdr:col>13</xdr:col>
      <xdr:colOff>385291</xdr:colOff>
      <xdr:row>35</xdr:row>
      <xdr:rowOff>89647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395882" y="4933594"/>
          <a:ext cx="1729997" cy="1039141"/>
        </a:xfrm>
        <a:prstGeom prst="wedgeRoundRectCallout">
          <a:avLst>
            <a:gd name="adj1" fmla="val 7014"/>
            <a:gd name="adj2" fmla="val -69672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200">
              <a:solidFill>
                <a:schemeClr val="tx1"/>
              </a:solidFill>
            </a:rPr>
            <a:t>GBP</a:t>
          </a:r>
          <a:r>
            <a:rPr kumimoji="1" lang="ja-JP" altLang="en-US" sz="1200">
              <a:solidFill>
                <a:schemeClr val="tx1"/>
              </a:solidFill>
            </a:rPr>
            <a:t>は、朝の</a:t>
          </a:r>
          <a:r>
            <a:rPr kumimoji="1" lang="en-US" altLang="ja-JP" sz="1200">
              <a:solidFill>
                <a:schemeClr val="tx1"/>
              </a:solidFill>
            </a:rPr>
            <a:t>8:30~</a:t>
          </a:r>
        </a:p>
        <a:p>
          <a:pPr algn="ctr"/>
          <a:r>
            <a:rPr kumimoji="1" lang="ja-JP" altLang="en-US" sz="1200">
              <a:solidFill>
                <a:schemeClr val="tx1"/>
              </a:solidFill>
            </a:rPr>
            <a:t>急激に</a:t>
          </a:r>
          <a:r>
            <a:rPr lang="ja-JP" altLang="en-US" sz="1200">
              <a:solidFill>
                <a:schemeClr val="tx1"/>
              </a:solidFill>
            </a:rPr>
            <a:t>動き出す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107674</xdr:colOff>
      <xdr:row>22</xdr:row>
      <xdr:rowOff>118378</xdr:rowOff>
    </xdr:from>
    <xdr:to>
      <xdr:col>16</xdr:col>
      <xdr:colOff>504366</xdr:colOff>
      <xdr:row>26</xdr:row>
      <xdr:rowOff>44646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 rot="5400000">
          <a:off x="10820386" y="3997966"/>
          <a:ext cx="612068" cy="396692"/>
        </a:xfrm>
        <a:prstGeom prst="rightBrace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659135</xdr:colOff>
      <xdr:row>26</xdr:row>
      <xdr:rowOff>166021</xdr:rowOff>
    </xdr:from>
    <xdr:to>
      <xdr:col>17</xdr:col>
      <xdr:colOff>368151</xdr:colOff>
      <xdr:row>33</xdr:row>
      <xdr:rowOff>26076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072076" y="4536315"/>
          <a:ext cx="1726075" cy="1036673"/>
        </a:xfrm>
        <a:prstGeom prst="wedgeRoundRectCallout">
          <a:avLst>
            <a:gd name="adj1" fmla="val 7014"/>
            <a:gd name="adj2" fmla="val -69672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200">
              <a:solidFill>
                <a:schemeClr val="tx1"/>
              </a:solidFill>
            </a:rPr>
            <a:t>GBP</a:t>
          </a:r>
          <a:r>
            <a:rPr kumimoji="1" lang="ja-JP" altLang="en-US" sz="1200">
              <a:solidFill>
                <a:schemeClr val="tx1"/>
              </a:solidFill>
            </a:rPr>
            <a:t>は、</a:t>
          </a:r>
          <a:r>
            <a:rPr lang="ja-JP" altLang="en-US" sz="1200">
              <a:solidFill>
                <a:schemeClr val="tx1"/>
              </a:solidFill>
            </a:rPr>
            <a:t>昼休みも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急に</a:t>
          </a:r>
          <a:r>
            <a:rPr lang="ja-JP" altLang="en-US" sz="1200">
              <a:solidFill>
                <a:schemeClr val="tx1"/>
              </a:solidFill>
            </a:rPr>
            <a:t>動き出す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23</xdr:col>
      <xdr:colOff>115337</xdr:colOff>
      <xdr:row>79</xdr:row>
      <xdr:rowOff>21371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5882" y="7395882"/>
          <a:ext cx="8183573" cy="5904460"/>
        </a:xfrm>
        <a:prstGeom prst="rect">
          <a:avLst/>
        </a:prstGeom>
      </xdr:spPr>
    </xdr:pic>
    <xdr:clientData/>
  </xdr:twoCellAnchor>
  <xdr:twoCellAnchor>
    <xdr:from>
      <xdr:col>15</xdr:col>
      <xdr:colOff>108951</xdr:colOff>
      <xdr:row>61</xdr:row>
      <xdr:rowOff>77878</xdr:rowOff>
    </xdr:from>
    <xdr:to>
      <xdr:col>17</xdr:col>
      <xdr:colOff>535713</xdr:colOff>
      <xdr:row>63</xdr:row>
      <xdr:rowOff>117935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 rot="8090098">
          <a:off x="10891862" y="9633643"/>
          <a:ext cx="376234" cy="1771468"/>
        </a:xfrm>
        <a:prstGeom prst="rightBrace">
          <a:avLst>
            <a:gd name="adj1" fmla="val 8333"/>
            <a:gd name="adj2" fmla="val 61763"/>
          </a:avLst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506179</xdr:colOff>
      <xdr:row>46</xdr:row>
      <xdr:rowOff>65720</xdr:rowOff>
    </xdr:from>
    <xdr:to>
      <xdr:col>22</xdr:col>
      <xdr:colOff>505344</xdr:colOff>
      <xdr:row>53</xdr:row>
      <xdr:rowOff>115743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13280885" y="7797779"/>
          <a:ext cx="2016224" cy="1226640"/>
        </a:xfrm>
        <a:prstGeom prst="wedgeRoundRectCallout">
          <a:avLst>
            <a:gd name="adj1" fmla="val -18182"/>
            <a:gd name="adj2" fmla="val 243891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solidFill>
                <a:schemeClr val="tx1"/>
              </a:solidFill>
            </a:rPr>
            <a:t>・</a:t>
          </a:r>
          <a:r>
            <a:rPr lang="en-US" altLang="ja-JP" sz="1100">
              <a:solidFill>
                <a:schemeClr val="tx1"/>
              </a:solidFill>
            </a:rPr>
            <a:t>23</a:t>
          </a:r>
          <a:r>
            <a:rPr lang="ja-JP" altLang="en-US" sz="1100">
              <a:solidFill>
                <a:schemeClr val="tx1"/>
              </a:solidFill>
            </a:rPr>
            <a:t>時を過ぎ、</a:t>
          </a:r>
          <a:r>
            <a:rPr lang="en-US" altLang="ja-JP" sz="1100">
              <a:solidFill>
                <a:schemeClr val="tx1"/>
              </a:solidFill>
            </a:rPr>
            <a:t>US</a:t>
          </a:r>
          <a:r>
            <a:rPr lang="ja-JP" altLang="en-US" sz="1100">
              <a:solidFill>
                <a:schemeClr val="tx1"/>
              </a:solidFill>
            </a:rPr>
            <a:t>の取</a:t>
          </a:r>
          <a:endParaRPr lang="en-US" altLang="ja-JP" sz="1100">
            <a:solidFill>
              <a:schemeClr val="tx1"/>
            </a:solidFill>
          </a:endParaRPr>
        </a:p>
        <a:p>
          <a:r>
            <a:rPr lang="ja-JP" altLang="en-US" sz="1100">
              <a:solidFill>
                <a:schemeClr val="tx1"/>
              </a:solidFill>
            </a:rPr>
            <a:t>　引が始まり、変動急変</a:t>
          </a:r>
          <a:endParaRPr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・決済を実施</a:t>
          </a:r>
        </a:p>
      </xdr:txBody>
    </xdr:sp>
    <xdr:clientData/>
  </xdr:twoCellAnchor>
  <xdr:twoCellAnchor>
    <xdr:from>
      <xdr:col>16</xdr:col>
      <xdr:colOff>201707</xdr:colOff>
      <xdr:row>44</xdr:row>
      <xdr:rowOff>70781</xdr:rowOff>
    </xdr:from>
    <xdr:to>
      <xdr:col>18</xdr:col>
      <xdr:colOff>89647</xdr:colOff>
      <xdr:row>49</xdr:row>
      <xdr:rowOff>13610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0959354" y="7466663"/>
          <a:ext cx="1232646" cy="783271"/>
        </a:xfrm>
        <a:prstGeom prst="wedgeRoundRectCallout">
          <a:avLst>
            <a:gd name="adj1" fmla="val -120418"/>
            <a:gd name="adj2" fmla="val 51222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solidFill>
                <a:schemeClr val="tx1"/>
              </a:solidFill>
            </a:rPr>
            <a:t>・レンジで動いて</a:t>
          </a:r>
          <a:endParaRPr lang="en-US" altLang="ja-JP" sz="1100">
            <a:solidFill>
              <a:schemeClr val="tx1"/>
            </a:solidFill>
          </a:endParaRPr>
        </a:p>
        <a:p>
          <a:r>
            <a:rPr lang="ja-JP" altLang="en-US" sz="1100">
              <a:solidFill>
                <a:schemeClr val="tx1"/>
              </a:solidFill>
            </a:rPr>
            <a:t>　おりエントリー</a:t>
          </a:r>
          <a:endParaRPr lang="en-US" altLang="ja-JP" sz="1100">
            <a:solidFill>
              <a:schemeClr val="tx1"/>
            </a:solidFill>
          </a:endParaRPr>
        </a:p>
        <a:p>
          <a:r>
            <a:rPr lang="ja-JP" altLang="en-US" sz="1100">
              <a:solidFill>
                <a:schemeClr val="tx1"/>
              </a:solidFill>
            </a:rPr>
            <a:t>・売りの仕掛け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403033</xdr:colOff>
      <xdr:row>58</xdr:row>
      <xdr:rowOff>157744</xdr:rowOff>
    </xdr:from>
    <xdr:to>
      <xdr:col>13</xdr:col>
      <xdr:colOff>269085</xdr:colOff>
      <xdr:row>63</xdr:row>
      <xdr:rowOff>39917</xdr:rowOff>
    </xdr:to>
    <xdr:sp macro="" textlink="">
      <xdr:nvSpPr>
        <xdr:cNvPr id="26" name="吹き出し: 角を丸めた四角形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7798915" y="9906862"/>
          <a:ext cx="1210758" cy="722614"/>
        </a:xfrm>
        <a:prstGeom prst="wedgeRoundRectCallout">
          <a:avLst>
            <a:gd name="adj1" fmla="val 180867"/>
            <a:gd name="adj2" fmla="val -121815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solidFill>
                <a:schemeClr val="tx1"/>
              </a:solidFill>
            </a:rPr>
            <a:t>・一度決済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438798</xdr:colOff>
      <xdr:row>65</xdr:row>
      <xdr:rowOff>75366</xdr:rowOff>
    </xdr:from>
    <xdr:to>
      <xdr:col>15</xdr:col>
      <xdr:colOff>424431</xdr:colOff>
      <xdr:row>70</xdr:row>
      <xdr:rowOff>18196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8507033" y="11001101"/>
          <a:ext cx="2002692" cy="783271"/>
        </a:xfrm>
        <a:prstGeom prst="wedgeRoundRectCallout">
          <a:avLst>
            <a:gd name="adj1" fmla="val 63345"/>
            <a:gd name="adj2" fmla="val -111453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solidFill>
                <a:schemeClr val="tx1"/>
              </a:solidFill>
            </a:rPr>
            <a:t>・売り買いを入れ損失</a:t>
          </a:r>
          <a:endParaRPr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利益は残る。</a:t>
          </a:r>
        </a:p>
      </xdr:txBody>
    </xdr:sp>
    <xdr:clientData/>
  </xdr:twoCellAnchor>
  <xdr:twoCellAnchor>
    <xdr:from>
      <xdr:col>17</xdr:col>
      <xdr:colOff>659280</xdr:colOff>
      <xdr:row>65</xdr:row>
      <xdr:rowOff>90460</xdr:rowOff>
    </xdr:from>
    <xdr:to>
      <xdr:col>18</xdr:col>
      <xdr:colOff>618486</xdr:colOff>
      <xdr:row>78</xdr:row>
      <xdr:rowOff>134074</xdr:rowOff>
    </xdr:to>
    <xdr:sp macro="" textlink="">
      <xdr:nvSpPr>
        <xdr:cNvPr id="28" name="右中かっこ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 rot="8965872">
          <a:off x="12089280" y="11016195"/>
          <a:ext cx="631559" cy="2228761"/>
        </a:xfrm>
        <a:prstGeom prst="rightBrace">
          <a:avLst>
            <a:gd name="adj1" fmla="val 8333"/>
            <a:gd name="adj2" fmla="val 38934"/>
          </a:avLst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210747</xdr:colOff>
      <xdr:row>71</xdr:row>
      <xdr:rowOff>107842</xdr:rowOff>
    </xdr:from>
    <xdr:to>
      <xdr:col>16</xdr:col>
      <xdr:colOff>196380</xdr:colOff>
      <xdr:row>77</xdr:row>
      <xdr:rowOff>51222</xdr:rowOff>
    </xdr:to>
    <xdr:sp macro="" textlink="">
      <xdr:nvSpPr>
        <xdr:cNvPr id="29" name="吹き出し: 角を丸めた四角形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8951335" y="12042107"/>
          <a:ext cx="2002692" cy="951909"/>
        </a:xfrm>
        <a:prstGeom prst="wedgeRoundRectCallout">
          <a:avLst>
            <a:gd name="adj1" fmla="val 116645"/>
            <a:gd name="adj2" fmla="val -14510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solidFill>
                <a:schemeClr val="tx1"/>
              </a:solidFill>
            </a:rPr>
            <a:t>・売りを入れ利益確保</a:t>
          </a:r>
          <a:endParaRPr lang="en-US" altLang="ja-JP" sz="1100">
            <a:solidFill>
              <a:schemeClr val="tx1"/>
            </a:solidFill>
          </a:endParaRPr>
        </a:p>
        <a:p>
          <a:r>
            <a:rPr lang="ja-JP" altLang="en-US" sz="1100">
              <a:solidFill>
                <a:schemeClr val="tx1"/>
              </a:solidFill>
            </a:rPr>
            <a:t>・</a:t>
          </a:r>
          <a:r>
            <a:rPr lang="en-US" altLang="ja-JP" sz="1100">
              <a:solidFill>
                <a:schemeClr val="tx1"/>
              </a:solidFill>
            </a:rPr>
            <a:t>16:00</a:t>
          </a:r>
          <a:r>
            <a:rPr lang="ja-JP" altLang="en-US" sz="1100">
              <a:solidFill>
                <a:schemeClr val="tx1"/>
              </a:solidFill>
            </a:rPr>
            <a:t>過ぎの</a:t>
          </a:r>
          <a:r>
            <a:rPr lang="en-US" altLang="ja-JP" sz="1100">
              <a:solidFill>
                <a:schemeClr val="tx1"/>
              </a:solidFill>
            </a:rPr>
            <a:t>US</a:t>
          </a:r>
          <a:r>
            <a:rPr lang="ja-JP" altLang="en-US" sz="1100">
              <a:solidFill>
                <a:schemeClr val="tx1"/>
              </a:solidFill>
            </a:rPr>
            <a:t>取引開始</a:t>
          </a:r>
          <a:endParaRPr lang="en-US" altLang="ja-JP" sz="1100">
            <a:solidFill>
              <a:schemeClr val="tx1"/>
            </a:solidFill>
          </a:endParaRPr>
        </a:p>
        <a:p>
          <a:r>
            <a:rPr lang="ja-JP" altLang="en-US" sz="1100">
              <a:solidFill>
                <a:schemeClr val="tx1"/>
              </a:solidFill>
            </a:rPr>
            <a:t>　で決済したが、利益が</a:t>
          </a:r>
          <a:r>
            <a:rPr lang="en-US" altLang="ja-JP" sz="1100">
              <a:solidFill>
                <a:schemeClr val="tx1"/>
              </a:solidFill>
            </a:rPr>
            <a:t>40%</a:t>
          </a:r>
        </a:p>
        <a:p>
          <a:r>
            <a:rPr lang="ja-JP" altLang="en-US" sz="1100">
              <a:solidFill>
                <a:schemeClr val="tx1"/>
              </a:solidFill>
            </a:rPr>
            <a:t>　程度減少。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8907</xdr:colOff>
      <xdr:row>50</xdr:row>
      <xdr:rowOff>139676</xdr:rowOff>
    </xdr:from>
    <xdr:to>
      <xdr:col>12</xdr:col>
      <xdr:colOff>616323</xdr:colOff>
      <xdr:row>55</xdr:row>
      <xdr:rowOff>82506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7404789" y="8544088"/>
          <a:ext cx="1279769" cy="783271"/>
        </a:xfrm>
        <a:prstGeom prst="wedgeRoundRectCallout">
          <a:avLst>
            <a:gd name="adj1" fmla="val 107211"/>
            <a:gd name="adj2" fmla="val -37886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solidFill>
                <a:schemeClr val="tx1"/>
              </a:solidFill>
            </a:rPr>
            <a:t>・売りの仕掛け</a:t>
          </a:r>
          <a:endParaRPr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・損失大きく決済</a:t>
          </a:r>
        </a:p>
      </xdr:txBody>
    </xdr:sp>
    <xdr:clientData/>
  </xdr:twoCellAnchor>
  <xdr:twoCellAnchor>
    <xdr:from>
      <xdr:col>13</xdr:col>
      <xdr:colOff>419659</xdr:colOff>
      <xdr:row>48</xdr:row>
      <xdr:rowOff>108456</xdr:rowOff>
    </xdr:from>
    <xdr:to>
      <xdr:col>14</xdr:col>
      <xdr:colOff>301966</xdr:colOff>
      <xdr:row>51</xdr:row>
      <xdr:rowOff>138939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 rot="8090098">
          <a:off x="9170203" y="8166735"/>
          <a:ext cx="534748" cy="554660"/>
        </a:xfrm>
        <a:prstGeom prst="rightBrace">
          <a:avLst>
            <a:gd name="adj1" fmla="val 8333"/>
            <a:gd name="adj2" fmla="val 38934"/>
          </a:avLst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11</xdr:col>
      <xdr:colOff>0</xdr:colOff>
      <xdr:row>86</xdr:row>
      <xdr:rowOff>74407</xdr:rowOff>
    </xdr:from>
    <xdr:to>
      <xdr:col>23</xdr:col>
      <xdr:colOff>248180</xdr:colOff>
      <xdr:row>108</xdr:row>
      <xdr:rowOff>54979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95882" y="14529995"/>
          <a:ext cx="8316416" cy="3678513"/>
        </a:xfrm>
        <a:prstGeom prst="rect">
          <a:avLst/>
        </a:prstGeom>
      </xdr:spPr>
    </xdr:pic>
    <xdr:clientData/>
  </xdr:twoCellAnchor>
  <xdr:twoCellAnchor>
    <xdr:from>
      <xdr:col>14</xdr:col>
      <xdr:colOff>45592</xdr:colOff>
      <xdr:row>105</xdr:row>
      <xdr:rowOff>18529</xdr:rowOff>
    </xdr:from>
    <xdr:to>
      <xdr:col>16</xdr:col>
      <xdr:colOff>438727</xdr:colOff>
      <xdr:row>111</xdr:row>
      <xdr:rowOff>165816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9458533" y="17667794"/>
          <a:ext cx="1737841" cy="1155816"/>
        </a:xfrm>
        <a:prstGeom prst="wedgeRoundRectCallout">
          <a:avLst>
            <a:gd name="adj1" fmla="val 29304"/>
            <a:gd name="adj2" fmla="val -95384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200">
              <a:solidFill>
                <a:schemeClr val="tx1"/>
              </a:solidFill>
            </a:rPr>
            <a:t>レンジに気づけず、</a:t>
          </a:r>
          <a:endParaRPr kumimoji="1" lang="en-US" altLang="ja-JP" sz="1200">
            <a:solidFill>
              <a:schemeClr val="tx1"/>
            </a:solidFill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</a:rPr>
            <a:t>大きくロス</a:t>
          </a:r>
        </a:p>
      </xdr:txBody>
    </xdr:sp>
    <xdr:clientData/>
  </xdr:twoCellAnchor>
  <xdr:twoCellAnchor>
    <xdr:from>
      <xdr:col>22</xdr:col>
      <xdr:colOff>209624</xdr:colOff>
      <xdr:row>100</xdr:row>
      <xdr:rowOff>26688</xdr:rowOff>
    </xdr:from>
    <xdr:to>
      <xdr:col>23</xdr:col>
      <xdr:colOff>118833</xdr:colOff>
      <xdr:row>103</xdr:row>
      <xdr:rowOff>134492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15001389" y="16835512"/>
          <a:ext cx="581562" cy="612068"/>
        </a:xfrm>
        <a:prstGeom prst="wedgeRoundRectCallout">
          <a:avLst>
            <a:gd name="adj1" fmla="val -2610"/>
            <a:gd name="adj2" fmla="val -206545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</a:rPr>
            <a:t>決済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0</xdr:colOff>
      <xdr:row>109</xdr:row>
      <xdr:rowOff>52254</xdr:rowOff>
    </xdr:from>
    <xdr:to>
      <xdr:col>21</xdr:col>
      <xdr:colOff>596046</xdr:colOff>
      <xdr:row>112</xdr:row>
      <xdr:rowOff>149151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13447059" y="18373872"/>
          <a:ext cx="1268399" cy="601161"/>
        </a:xfrm>
        <a:prstGeom prst="wedgeRoundRectCallout">
          <a:avLst>
            <a:gd name="adj1" fmla="val 26085"/>
            <a:gd name="adj2" fmla="val -252381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solidFill>
                <a:schemeClr val="tx1"/>
              </a:solidFill>
            </a:rPr>
            <a:t>買い</a:t>
          </a:r>
          <a:endParaRPr kumimoji="1" lang="en-US" altLang="ja-JP" sz="1200">
            <a:solidFill>
              <a:schemeClr val="tx1"/>
            </a:solidFill>
          </a:endParaRPr>
        </a:p>
        <a:p>
          <a:r>
            <a:rPr lang="ja-JP" altLang="en-US" sz="1200">
              <a:solidFill>
                <a:schemeClr val="tx1"/>
              </a:solidFill>
            </a:rPr>
            <a:t>エントリー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489908</xdr:colOff>
      <xdr:row>84</xdr:row>
      <xdr:rowOff>164359</xdr:rowOff>
    </xdr:from>
    <xdr:to>
      <xdr:col>21</xdr:col>
      <xdr:colOff>399117</xdr:colOff>
      <xdr:row>88</xdr:row>
      <xdr:rowOff>104074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13936967" y="14283771"/>
          <a:ext cx="581562" cy="612068"/>
        </a:xfrm>
        <a:prstGeom prst="wedgeRoundRectCallout">
          <a:avLst>
            <a:gd name="adj1" fmla="val 62903"/>
            <a:gd name="adj2" fmla="val 162794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</a:rPr>
            <a:t>決済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476219</xdr:colOff>
      <xdr:row>82</xdr:row>
      <xdr:rowOff>0</xdr:rowOff>
    </xdr:from>
    <xdr:to>
      <xdr:col>23</xdr:col>
      <xdr:colOff>100853</xdr:colOff>
      <xdr:row>85</xdr:row>
      <xdr:rowOff>96896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14595631" y="13783235"/>
          <a:ext cx="969340" cy="601161"/>
        </a:xfrm>
        <a:prstGeom prst="wedgeRoundRectCallout">
          <a:avLst>
            <a:gd name="adj1" fmla="val -37820"/>
            <a:gd name="adj2" fmla="val 254638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</a:rPr>
            <a:t>売り</a:t>
          </a:r>
          <a:endParaRPr kumimoji="1" lang="en-US" altLang="ja-JP" sz="1200">
            <a:solidFill>
              <a:schemeClr val="tx1"/>
            </a:solidFill>
          </a:endParaRPr>
        </a:p>
        <a:p>
          <a:r>
            <a:rPr lang="ja-JP" altLang="en-US" sz="1200">
              <a:solidFill>
                <a:schemeClr val="tx1"/>
              </a:solidFill>
            </a:rPr>
            <a:t>エントリー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437467</xdr:colOff>
      <xdr:row>96</xdr:row>
      <xdr:rowOff>102258</xdr:rowOff>
    </xdr:from>
    <xdr:to>
      <xdr:col>22</xdr:col>
      <xdr:colOff>80277</xdr:colOff>
      <xdr:row>109</xdr:row>
      <xdr:rowOff>32489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CxnSpPr>
          <a:cxnSpLocks/>
        </xdr:cNvCxnSpPr>
      </xdr:nvCxnSpPr>
      <xdr:spPr>
        <a:xfrm flipV="1">
          <a:off x="14556879" y="16238729"/>
          <a:ext cx="315163" cy="211537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226437</xdr:colOff>
      <xdr:row>87</xdr:row>
      <xdr:rowOff>102885</xdr:rowOff>
    </xdr:from>
    <xdr:to>
      <xdr:col>22</xdr:col>
      <xdr:colOff>209624</xdr:colOff>
      <xdr:row>89</xdr:row>
      <xdr:rowOff>49020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CxnSpPr>
          <a:cxnSpLocks/>
        </xdr:cNvCxnSpPr>
      </xdr:nvCxnSpPr>
      <xdr:spPr>
        <a:xfrm>
          <a:off x="14345849" y="14726561"/>
          <a:ext cx="655540" cy="28231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286726</xdr:colOff>
      <xdr:row>85</xdr:row>
      <xdr:rowOff>96896</xdr:rowOff>
    </xdr:from>
    <xdr:to>
      <xdr:col>22</xdr:col>
      <xdr:colOff>288536</xdr:colOff>
      <xdr:row>89</xdr:row>
      <xdr:rowOff>49020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CxnSpPr>
          <a:cxnSpLocks/>
          <a:stCxn id="50" idx="2"/>
        </xdr:cNvCxnSpPr>
      </xdr:nvCxnSpPr>
      <xdr:spPr>
        <a:xfrm flipH="1">
          <a:off x="15078491" y="14384396"/>
          <a:ext cx="1810" cy="62447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33619</xdr:colOff>
      <xdr:row>108</xdr:row>
      <xdr:rowOff>56678</xdr:rowOff>
    </xdr:from>
    <xdr:to>
      <xdr:col>13</xdr:col>
      <xdr:colOff>582707</xdr:colOff>
      <xdr:row>113</xdr:row>
      <xdr:rowOff>123264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7429501" y="18210207"/>
          <a:ext cx="1893794" cy="907028"/>
        </a:xfrm>
        <a:prstGeom prst="wedgeRoundRectCallout">
          <a:avLst>
            <a:gd name="adj1" fmla="val 21199"/>
            <a:gd name="adj2" fmla="val -194732"/>
            <a:gd name="adj3" fmla="val 16667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solidFill>
                <a:schemeClr val="tx1"/>
              </a:solidFill>
            </a:rPr>
            <a:t>PM1:00</a:t>
          </a:r>
        </a:p>
        <a:p>
          <a:r>
            <a:rPr lang="ja-JP" altLang="en-US" sz="1200">
              <a:solidFill>
                <a:schemeClr val="tx1"/>
              </a:solidFill>
            </a:rPr>
            <a:t>ごろの食後の変動に</a:t>
          </a:r>
          <a:endParaRPr lang="en-US" altLang="ja-JP" sz="1200">
            <a:solidFill>
              <a:schemeClr val="tx1"/>
            </a:solidFill>
          </a:endParaRPr>
        </a:p>
        <a:p>
          <a:r>
            <a:rPr kumimoji="1" lang="ja-JP" altLang="en-US" sz="1200">
              <a:solidFill>
                <a:schemeClr val="tx1"/>
              </a:solidFill>
            </a:rPr>
            <a:t>ついていけず。</a:t>
          </a:r>
          <a:endParaRPr kumimoji="1" lang="en-US" altLang="ja-JP" sz="1200">
            <a:solidFill>
              <a:schemeClr val="tx1"/>
            </a:solidFill>
          </a:endParaRPr>
        </a:p>
        <a:p>
          <a:r>
            <a:rPr lang="ja-JP" altLang="en-US" sz="1200">
              <a:solidFill>
                <a:schemeClr val="tx1"/>
              </a:solidFill>
            </a:rPr>
            <a:t>要注意！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449890</xdr:colOff>
      <xdr:row>90</xdr:row>
      <xdr:rowOff>61677</xdr:rowOff>
    </xdr:from>
    <xdr:to>
      <xdr:col>20</xdr:col>
      <xdr:colOff>17478</xdr:colOff>
      <xdr:row>101</xdr:row>
      <xdr:rowOff>70984</xdr:rowOff>
    </xdr:to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 rot="1914632">
          <a:off x="8518125" y="15189618"/>
          <a:ext cx="4946412" cy="1858278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627390</xdr:colOff>
      <xdr:row>97</xdr:row>
      <xdr:rowOff>148549</xdr:rowOff>
    </xdr:from>
    <xdr:to>
      <xdr:col>21</xdr:col>
      <xdr:colOff>288281</xdr:colOff>
      <xdr:row>105</xdr:row>
      <xdr:rowOff>146429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 rot="19196205">
          <a:off x="11385037" y="16453108"/>
          <a:ext cx="3022656" cy="1342586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438727</xdr:colOff>
      <xdr:row>107</xdr:row>
      <xdr:rowOff>111700</xdr:rowOff>
    </xdr:from>
    <xdr:to>
      <xdr:col>17</xdr:col>
      <xdr:colOff>309694</xdr:colOff>
      <xdr:row>108</xdr:row>
      <xdr:rowOff>92173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CxnSpPr>
          <a:cxnSpLocks/>
          <a:stCxn id="46" idx="3"/>
          <a:endCxn id="56" idx="1"/>
        </xdr:cNvCxnSpPr>
      </xdr:nvCxnSpPr>
      <xdr:spPr>
        <a:xfrm flipV="1">
          <a:off x="11196374" y="18097141"/>
          <a:ext cx="543320" cy="14856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232606</xdr:colOff>
      <xdr:row>6</xdr:row>
      <xdr:rowOff>34814</xdr:rowOff>
    </xdr:from>
    <xdr:to>
      <xdr:col>6</xdr:col>
      <xdr:colOff>162236</xdr:colOff>
      <xdr:row>14</xdr:row>
      <xdr:rowOff>126531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A6D31B01-FAAF-4088-A444-0E2E5A451568}"/>
            </a:ext>
          </a:extLst>
        </xdr:cNvPr>
        <xdr:cNvSpPr/>
      </xdr:nvSpPr>
      <xdr:spPr>
        <a:xfrm>
          <a:off x="3594371" y="1043343"/>
          <a:ext cx="601983" cy="1436423"/>
        </a:xfrm>
        <a:prstGeom prst="rightBrace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162236</xdr:colOff>
      <xdr:row>10</xdr:row>
      <xdr:rowOff>80673</xdr:rowOff>
    </xdr:from>
    <xdr:to>
      <xdr:col>11</xdr:col>
      <xdr:colOff>605118</xdr:colOff>
      <xdr:row>30</xdr:row>
      <xdr:rowOff>89647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AE84C45-E589-4881-BA5B-1090A14A1A76}"/>
            </a:ext>
          </a:extLst>
        </xdr:cNvPr>
        <xdr:cNvCxnSpPr>
          <a:stCxn id="32" idx="1"/>
        </xdr:cNvCxnSpPr>
      </xdr:nvCxnSpPr>
      <xdr:spPr>
        <a:xfrm>
          <a:off x="4196354" y="1761555"/>
          <a:ext cx="3804646" cy="337073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291353</xdr:colOff>
      <xdr:row>18</xdr:row>
      <xdr:rowOff>22412</xdr:rowOff>
    </xdr:from>
    <xdr:to>
      <xdr:col>15</xdr:col>
      <xdr:colOff>627530</xdr:colOff>
      <xdr:row>24</xdr:row>
      <xdr:rowOff>33617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498CE68B-9EF9-4167-83CC-46AA9DC5BD33}"/>
            </a:ext>
          </a:extLst>
        </xdr:cNvPr>
        <xdr:cNvCxnSpPr/>
      </xdr:nvCxnSpPr>
      <xdr:spPr>
        <a:xfrm>
          <a:off x="3653118" y="3048000"/>
          <a:ext cx="7059706" cy="101973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56029</xdr:colOff>
      <xdr:row>43</xdr:row>
      <xdr:rowOff>134471</xdr:rowOff>
    </xdr:from>
    <xdr:to>
      <xdr:col>14</xdr:col>
      <xdr:colOff>291353</xdr:colOff>
      <xdr:row>48</xdr:row>
      <xdr:rowOff>156883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981C664B-5D6A-44A1-A3E9-CE1CAF1B8693}"/>
            </a:ext>
          </a:extLst>
        </xdr:cNvPr>
        <xdr:cNvCxnSpPr/>
      </xdr:nvCxnSpPr>
      <xdr:spPr>
        <a:xfrm>
          <a:off x="5434853" y="7362265"/>
          <a:ext cx="4269441" cy="86285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56029</xdr:colOff>
      <xdr:row>46</xdr:row>
      <xdr:rowOff>100853</xdr:rowOff>
    </xdr:from>
    <xdr:to>
      <xdr:col>14</xdr:col>
      <xdr:colOff>504265</xdr:colOff>
      <xdr:row>49</xdr:row>
      <xdr:rowOff>134470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81499611-116B-4435-A974-EF733F84DE26}"/>
            </a:ext>
          </a:extLst>
        </xdr:cNvPr>
        <xdr:cNvCxnSpPr/>
      </xdr:nvCxnSpPr>
      <xdr:spPr>
        <a:xfrm>
          <a:off x="5434853" y="7832912"/>
          <a:ext cx="4482353" cy="53788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324970</xdr:colOff>
      <xdr:row>55</xdr:row>
      <xdr:rowOff>89647</xdr:rowOff>
    </xdr:from>
    <xdr:to>
      <xdr:col>15</xdr:col>
      <xdr:colOff>526677</xdr:colOff>
      <xdr:row>62</xdr:row>
      <xdr:rowOff>78441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8E415D96-2405-4E79-9BFC-D50F5728871C}"/>
            </a:ext>
          </a:extLst>
        </xdr:cNvPr>
        <xdr:cNvCxnSpPr/>
      </xdr:nvCxnSpPr>
      <xdr:spPr>
        <a:xfrm flipV="1">
          <a:off x="3686735" y="9334500"/>
          <a:ext cx="6925236" cy="116541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392205</xdr:colOff>
      <xdr:row>57</xdr:row>
      <xdr:rowOff>123265</xdr:rowOff>
    </xdr:from>
    <xdr:to>
      <xdr:col>16</xdr:col>
      <xdr:colOff>560294</xdr:colOff>
      <xdr:row>72</xdr:row>
      <xdr:rowOff>56029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id="{09D1137F-7F7C-4296-97F6-02B31D32A726}"/>
            </a:ext>
          </a:extLst>
        </xdr:cNvPr>
        <xdr:cNvCxnSpPr/>
      </xdr:nvCxnSpPr>
      <xdr:spPr>
        <a:xfrm flipV="1">
          <a:off x="5098676" y="9704294"/>
          <a:ext cx="6219265" cy="245408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504264</xdr:colOff>
      <xdr:row>67</xdr:row>
      <xdr:rowOff>33617</xdr:rowOff>
    </xdr:from>
    <xdr:to>
      <xdr:col>18</xdr:col>
      <xdr:colOff>168088</xdr:colOff>
      <xdr:row>77</xdr:row>
      <xdr:rowOff>123265</xdr:rowOff>
    </xdr:to>
    <xdr:cxnSp macro="">
      <xdr:nvCxnSpPr>
        <xdr:cNvPr id="61" name="直線矢印コネクタ 60">
          <a:extLst>
            <a:ext uri="{FF2B5EF4-FFF2-40B4-BE49-F238E27FC236}">
              <a16:creationId xmlns:a16="http://schemas.microsoft.com/office/drawing/2014/main" id="{EA4805B2-F907-4C31-A783-E642591C9352}"/>
            </a:ext>
          </a:extLst>
        </xdr:cNvPr>
        <xdr:cNvCxnSpPr/>
      </xdr:nvCxnSpPr>
      <xdr:spPr>
        <a:xfrm flipV="1">
          <a:off x="3866029" y="11295529"/>
          <a:ext cx="8404412" cy="177053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649941</xdr:colOff>
      <xdr:row>64</xdr:row>
      <xdr:rowOff>67235</xdr:rowOff>
    </xdr:from>
    <xdr:to>
      <xdr:col>21</xdr:col>
      <xdr:colOff>302559</xdr:colOff>
      <xdr:row>86</xdr:row>
      <xdr:rowOff>112059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F6DC8F88-42F0-4ED6-AD2E-242399CDB1EF}"/>
            </a:ext>
          </a:extLst>
        </xdr:cNvPr>
        <xdr:cNvCxnSpPr/>
      </xdr:nvCxnSpPr>
      <xdr:spPr>
        <a:xfrm flipV="1">
          <a:off x="4684059" y="10824882"/>
          <a:ext cx="9737912" cy="374276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6724</xdr:colOff>
      <xdr:row>69</xdr:row>
      <xdr:rowOff>62753</xdr:rowOff>
    </xdr:from>
    <xdr:to>
      <xdr:col>24</xdr:col>
      <xdr:colOff>414617</xdr:colOff>
      <xdr:row>75</xdr:row>
      <xdr:rowOff>145676</xdr:rowOff>
    </xdr:to>
    <xdr:cxnSp macro="">
      <xdr:nvCxnSpPr>
        <xdr:cNvPr id="63" name="直線矢印コネクタ 62">
          <a:extLst>
            <a:ext uri="{FF2B5EF4-FFF2-40B4-BE49-F238E27FC236}">
              <a16:creationId xmlns:a16="http://schemas.microsoft.com/office/drawing/2014/main" id="{B98A6174-51CB-4DAD-A931-236547801F7F}"/>
            </a:ext>
          </a:extLst>
        </xdr:cNvPr>
        <xdr:cNvCxnSpPr/>
      </xdr:nvCxnSpPr>
      <xdr:spPr>
        <a:xfrm flipH="1" flipV="1">
          <a:off x="14126136" y="11660841"/>
          <a:ext cx="2424952" cy="109145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91</xdr:row>
      <xdr:rowOff>78442</xdr:rowOff>
    </xdr:from>
    <xdr:to>
      <xdr:col>12</xdr:col>
      <xdr:colOff>437030</xdr:colOff>
      <xdr:row>92</xdr:row>
      <xdr:rowOff>44823</xdr:rowOff>
    </xdr:to>
    <xdr:cxnSp macro="">
      <xdr:nvCxnSpPr>
        <xdr:cNvPr id="68" name="直線矢印コネクタ 67">
          <a:extLst>
            <a:ext uri="{FF2B5EF4-FFF2-40B4-BE49-F238E27FC236}">
              <a16:creationId xmlns:a16="http://schemas.microsoft.com/office/drawing/2014/main" id="{85FE6EEE-924E-4433-B861-C20E8F2ABE7C}"/>
            </a:ext>
          </a:extLst>
        </xdr:cNvPr>
        <xdr:cNvCxnSpPr/>
      </xdr:nvCxnSpPr>
      <xdr:spPr>
        <a:xfrm>
          <a:off x="3552265" y="15374471"/>
          <a:ext cx="4953000" cy="13447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145676</xdr:colOff>
      <xdr:row>91</xdr:row>
      <xdr:rowOff>145677</xdr:rowOff>
    </xdr:from>
    <xdr:to>
      <xdr:col>17</xdr:col>
      <xdr:colOff>414618</xdr:colOff>
      <xdr:row>101</xdr:row>
      <xdr:rowOff>112059</xdr:rowOff>
    </xdr:to>
    <xdr:cxnSp macro="">
      <xdr:nvCxnSpPr>
        <xdr:cNvPr id="71" name="直線矢印コネクタ 70">
          <a:extLst>
            <a:ext uri="{FF2B5EF4-FFF2-40B4-BE49-F238E27FC236}">
              <a16:creationId xmlns:a16="http://schemas.microsoft.com/office/drawing/2014/main" id="{5098299A-C475-4495-A4D5-560DD36B3955}"/>
            </a:ext>
          </a:extLst>
        </xdr:cNvPr>
        <xdr:cNvCxnSpPr/>
      </xdr:nvCxnSpPr>
      <xdr:spPr>
        <a:xfrm>
          <a:off x="3507441" y="15441706"/>
          <a:ext cx="8337177" cy="164726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668308</xdr:colOff>
      <xdr:row>102</xdr:row>
      <xdr:rowOff>134471</xdr:rowOff>
    </xdr:from>
    <xdr:to>
      <xdr:col>12</xdr:col>
      <xdr:colOff>537883</xdr:colOff>
      <xdr:row>119</xdr:row>
      <xdr:rowOff>151271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D0E2BCAA-3944-4CB8-9B52-43BD6A1DFE6F}"/>
            </a:ext>
          </a:extLst>
        </xdr:cNvPr>
        <xdr:cNvCxnSpPr>
          <a:cxnSpLocks/>
        </xdr:cNvCxnSpPr>
      </xdr:nvCxnSpPr>
      <xdr:spPr>
        <a:xfrm flipV="1">
          <a:off x="4030073" y="17279471"/>
          <a:ext cx="4576045" cy="28743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22411</xdr:colOff>
      <xdr:row>104</xdr:row>
      <xdr:rowOff>11206</xdr:rowOff>
    </xdr:from>
    <xdr:to>
      <xdr:col>21</xdr:col>
      <xdr:colOff>100853</xdr:colOff>
      <xdr:row>119</xdr:row>
      <xdr:rowOff>123265</xdr:rowOff>
    </xdr:to>
    <xdr:cxnSp macro="">
      <xdr:nvCxnSpPr>
        <xdr:cNvPr id="76" name="直線矢印コネクタ 75">
          <a:extLst>
            <a:ext uri="{FF2B5EF4-FFF2-40B4-BE49-F238E27FC236}">
              <a16:creationId xmlns:a16="http://schemas.microsoft.com/office/drawing/2014/main" id="{987447EA-70D8-43EB-BCA6-ED674BC01066}"/>
            </a:ext>
          </a:extLst>
        </xdr:cNvPr>
        <xdr:cNvCxnSpPr>
          <a:cxnSpLocks/>
        </xdr:cNvCxnSpPr>
      </xdr:nvCxnSpPr>
      <xdr:spPr>
        <a:xfrm flipV="1">
          <a:off x="4056529" y="17492382"/>
          <a:ext cx="10163736" cy="263338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92</xdr:row>
      <xdr:rowOff>0</xdr:rowOff>
    </xdr:from>
    <xdr:to>
      <xdr:col>10</xdr:col>
      <xdr:colOff>104775</xdr:colOff>
      <xdr:row>103</xdr:row>
      <xdr:rowOff>13608</xdr:rowOff>
    </xdr:to>
    <xdr:pic>
      <xdr:nvPicPr>
        <xdr:cNvPr id="2" name="Picture 1" descr="Graph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93225"/>
          <a:ext cx="7810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414617</xdr:colOff>
      <xdr:row>1</xdr:row>
      <xdr:rowOff>22412</xdr:rowOff>
    </xdr:from>
    <xdr:to>
      <xdr:col>20</xdr:col>
      <xdr:colOff>33617</xdr:colOff>
      <xdr:row>39</xdr:row>
      <xdr:rowOff>145676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85FB02E-7C11-4827-A31F-FD7B57627B9B}"/>
            </a:ext>
          </a:extLst>
        </xdr:cNvPr>
        <xdr:cNvSpPr/>
      </xdr:nvSpPr>
      <xdr:spPr>
        <a:xfrm>
          <a:off x="18243176" y="201706"/>
          <a:ext cx="381000" cy="6510617"/>
        </a:xfrm>
        <a:prstGeom prst="rightBrace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481852</xdr:colOff>
      <xdr:row>13</xdr:row>
      <xdr:rowOff>156883</xdr:rowOff>
    </xdr:from>
    <xdr:to>
      <xdr:col>25</xdr:col>
      <xdr:colOff>224118</xdr:colOff>
      <xdr:row>23</xdr:row>
      <xdr:rowOff>78441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C20FCCC-ABA1-4506-ABCB-A99ED56E6D3B}"/>
            </a:ext>
          </a:extLst>
        </xdr:cNvPr>
        <xdr:cNvSpPr/>
      </xdr:nvSpPr>
      <xdr:spPr>
        <a:xfrm>
          <a:off x="18971558" y="2353236"/>
          <a:ext cx="3552266" cy="1602440"/>
        </a:xfrm>
        <a:prstGeom prst="wedgeRoundRectCallout">
          <a:avLst>
            <a:gd name="adj1" fmla="val -65088"/>
            <a:gd name="adj2" fmla="val 19478"/>
            <a:gd name="adj3" fmla="val 16667"/>
          </a:avLst>
        </a:prstGeom>
        <a:solidFill>
          <a:srgbClr val="FFFFCC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初めてのデモ取引トライアル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・ツールの使い方含め実施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・ミス設定もあり、ロス多し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FIB</a:t>
          </a:r>
          <a:r>
            <a:rPr kumimoji="1" lang="ja-JP" altLang="en-US" sz="1100">
              <a:solidFill>
                <a:sysClr val="windowText" lastClr="000000"/>
              </a:solidFill>
            </a:rPr>
            <a:t>による設定で、本当に勝てるのか？？？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・まだまだ、トライアルをして課題抽出を行う。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・最終的には、今回はロスカットとなった。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459440</xdr:colOff>
      <xdr:row>41</xdr:row>
      <xdr:rowOff>22412</xdr:rowOff>
    </xdr:from>
    <xdr:to>
      <xdr:col>20</xdr:col>
      <xdr:colOff>190499</xdr:colOff>
      <xdr:row>73</xdr:row>
      <xdr:rowOff>56030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7E36FBAE-8FC7-436C-AF02-A81453F5DB3E}"/>
            </a:ext>
          </a:extLst>
        </xdr:cNvPr>
        <xdr:cNvSpPr/>
      </xdr:nvSpPr>
      <xdr:spPr>
        <a:xfrm>
          <a:off x="18187146" y="6925236"/>
          <a:ext cx="493059" cy="5591735"/>
        </a:xfrm>
        <a:prstGeom prst="rightBrace">
          <a:avLst/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667870</xdr:colOff>
      <xdr:row>50</xdr:row>
      <xdr:rowOff>29135</xdr:rowOff>
    </xdr:from>
    <xdr:to>
      <xdr:col>25</xdr:col>
      <xdr:colOff>410136</xdr:colOff>
      <xdr:row>59</xdr:row>
      <xdr:rowOff>118781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1F612A2A-7F88-4B0B-B05A-BDB347772CCD}"/>
            </a:ext>
          </a:extLst>
        </xdr:cNvPr>
        <xdr:cNvSpPr/>
      </xdr:nvSpPr>
      <xdr:spPr>
        <a:xfrm>
          <a:off x="19157576" y="8624047"/>
          <a:ext cx="3552266" cy="1602440"/>
        </a:xfrm>
        <a:prstGeom prst="wedgeRoundRectCallout">
          <a:avLst>
            <a:gd name="adj1" fmla="val -65088"/>
            <a:gd name="adj2" fmla="val 19478"/>
            <a:gd name="adj3" fmla="val 16667"/>
          </a:avLst>
        </a:prstGeom>
        <a:solidFill>
          <a:srgbClr val="FFFFCC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・分足でエントリーを考え、</a:t>
          </a:r>
          <a:r>
            <a:rPr kumimoji="1" lang="en-US" altLang="ja-JP" sz="1100">
              <a:solidFill>
                <a:sysClr val="windowText" lastClr="000000"/>
              </a:solidFill>
            </a:rPr>
            <a:t>30M,4H</a:t>
          </a:r>
          <a:r>
            <a:rPr kumimoji="1" lang="ja-JP" altLang="en-US" sz="1100">
              <a:solidFill>
                <a:sysClr val="windowText" lastClr="000000"/>
              </a:solidFill>
            </a:rPr>
            <a:t>を見ながら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エントリーを検討したものの、途中からレンジを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外れ混乱し、ロスを増加させた。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ロスと取り戻そうとしたら、さらに悪化。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このようなことが、実際の取引で起こらないように、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デモトレードを繰り返し、習熟度を上げたい。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zoomScaleSheetLayoutView="100" workbookViewId="0">
      <selection activeCell="A5" sqref="A5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19"/>
      <c r="B1" s="166" t="s">
        <v>0</v>
      </c>
      <c r="C1" s="167"/>
      <c r="D1" s="168"/>
      <c r="E1" s="118"/>
      <c r="F1" s="169" t="s">
        <v>0</v>
      </c>
      <c r="G1" s="170"/>
      <c r="H1" s="120"/>
    </row>
    <row r="2" spans="1:12" ht="25.5" customHeight="1">
      <c r="A2" s="121" t="s">
        <v>1</v>
      </c>
      <c r="B2" s="171">
        <v>200000</v>
      </c>
      <c r="C2" s="171"/>
      <c r="D2" s="171"/>
      <c r="E2" s="62" t="s">
        <v>2</v>
      </c>
      <c r="F2" s="172">
        <v>44613</v>
      </c>
      <c r="G2" s="173"/>
      <c r="H2" s="44"/>
      <c r="I2" s="44"/>
    </row>
    <row r="3" spans="1:12" ht="27" customHeight="1">
      <c r="A3" s="45" t="s">
        <v>3</v>
      </c>
      <c r="B3" s="174">
        <f>SUM(B2+D17)</f>
        <v>153073</v>
      </c>
      <c r="C3" s="174"/>
      <c r="D3" s="175"/>
      <c r="E3" s="46" t="s">
        <v>4</v>
      </c>
      <c r="F3" s="47">
        <v>0.02</v>
      </c>
      <c r="G3" s="48">
        <f>B3*F3</f>
        <v>3061.46</v>
      </c>
      <c r="H3" s="50" t="s">
        <v>5</v>
      </c>
      <c r="I3" s="51">
        <f>(B3-B2)</f>
        <v>-46927</v>
      </c>
      <c r="K3" s="122"/>
    </row>
    <row r="4" spans="1:12" s="101" customFormat="1" ht="17.25" customHeight="1">
      <c r="A4" s="96"/>
      <c r="B4" s="97"/>
      <c r="C4" s="97"/>
      <c r="D4" s="97"/>
      <c r="E4" s="98"/>
      <c r="F4" s="117" t="s">
        <v>0</v>
      </c>
      <c r="G4" s="97"/>
      <c r="H4" s="99"/>
      <c r="I4" s="100"/>
    </row>
    <row r="5" spans="1:12" ht="39" customHeight="1">
      <c r="A5" s="102"/>
      <c r="B5" s="103"/>
      <c r="C5" s="103"/>
      <c r="D5" s="115"/>
      <c r="E5" s="104"/>
      <c r="F5" s="116"/>
      <c r="G5" s="103"/>
      <c r="H5" s="105"/>
      <c r="I5" s="106"/>
      <c r="J5" s="107"/>
      <c r="K5" s="108"/>
      <c r="L5" s="108"/>
    </row>
    <row r="6" spans="1:12" ht="21" customHeight="1">
      <c r="A6" s="112" t="s">
        <v>6</v>
      </c>
      <c r="B6" s="110" t="s">
        <v>0</v>
      </c>
      <c r="C6" s="110" t="s">
        <v>0</v>
      </c>
      <c r="D6" s="111"/>
      <c r="E6" s="110" t="s">
        <v>0</v>
      </c>
      <c r="F6" s="113" t="s">
        <v>0</v>
      </c>
      <c r="G6" s="49"/>
      <c r="H6" s="44"/>
      <c r="I6" s="44"/>
      <c r="L6" s="109"/>
    </row>
    <row r="7" spans="1:12" ht="28.5">
      <c r="A7" s="114" t="s">
        <v>7</v>
      </c>
      <c r="B7" s="56" t="s">
        <v>8</v>
      </c>
      <c r="C7" s="57" t="s">
        <v>9</v>
      </c>
      <c r="D7" s="58" t="s">
        <v>10</v>
      </c>
      <c r="E7" s="59" t="s">
        <v>11</v>
      </c>
      <c r="F7" s="57" t="s">
        <v>12</v>
      </c>
      <c r="G7" s="59" t="s">
        <v>13</v>
      </c>
      <c r="H7" s="58" t="s">
        <v>14</v>
      </c>
      <c r="I7" s="60" t="s">
        <v>15</v>
      </c>
      <c r="J7" s="63" t="s">
        <v>16</v>
      </c>
      <c r="K7" s="57" t="s">
        <v>17</v>
      </c>
      <c r="L7" s="61" t="s">
        <v>18</v>
      </c>
    </row>
    <row r="8" spans="1:12" ht="24.95" customHeight="1">
      <c r="A8" s="53">
        <v>44613</v>
      </c>
      <c r="B8" s="64">
        <v>0</v>
      </c>
      <c r="C8" s="83">
        <f>IF(SUM('2022年2月_元資料'!P71,'2022年2月_元資料'!P40)&lt;0,SUM('2022年2月_元資料'!P71,'2022年2月_元資料'!P40),-SUM('2022年2月_元資料'!P71,'2022年2月_元資料'!P40))</f>
        <v>-46927</v>
      </c>
      <c r="D8" s="83">
        <f>IF(SUM(B8-C8)&lt;0,SUM(B8-C8),-(SUM(B8-C8)))</f>
        <v>-46927</v>
      </c>
      <c r="E8" s="66">
        <f>SUM('2022年2月_No.1'!D57,'2022年2月_No.2'!D48)</f>
        <v>28</v>
      </c>
      <c r="F8" s="67">
        <f>SUM('2022年2月_No.1'!D58,'2022年2月_No.2'!D49)</f>
        <v>41</v>
      </c>
      <c r="G8" s="66">
        <f t="shared" ref="G8:G16" si="0">SUM(E8+F8)</f>
        <v>69</v>
      </c>
      <c r="H8" s="68">
        <f t="shared" ref="H8:H16" si="1">E8/G8</f>
        <v>0.40579710144927539</v>
      </c>
      <c r="I8" s="69">
        <f t="shared" ref="I8:I16" si="2">B8/E8</f>
        <v>0</v>
      </c>
      <c r="J8" s="195">
        <f t="shared" ref="J8:J16" si="3">C8/F8</f>
        <v>-1144.560975609756</v>
      </c>
      <c r="K8" s="70">
        <f t="shared" ref="K8:K16" si="4">I8/J8</f>
        <v>0</v>
      </c>
      <c r="L8" s="71">
        <f t="shared" ref="L8:L16" si="5">B8/C8</f>
        <v>0</v>
      </c>
    </row>
    <row r="9" spans="1:12" ht="24.95" customHeight="1">
      <c r="A9" s="53">
        <v>44641</v>
      </c>
      <c r="B9" s="72"/>
      <c r="C9" s="73"/>
      <c r="D9" s="83">
        <f t="shared" ref="D8:D16" si="6">SUM(B9-C9)</f>
        <v>0</v>
      </c>
      <c r="E9" s="74"/>
      <c r="F9" s="74"/>
      <c r="G9" s="66">
        <f t="shared" si="0"/>
        <v>0</v>
      </c>
      <c r="H9" s="68" t="e">
        <f t="shared" si="1"/>
        <v>#DIV/0!</v>
      </c>
      <c r="I9" s="69" t="e">
        <f t="shared" si="2"/>
        <v>#DIV/0!</v>
      </c>
      <c r="J9" s="69" t="e">
        <f t="shared" si="3"/>
        <v>#DIV/0!</v>
      </c>
      <c r="K9" s="70" t="e">
        <f t="shared" si="4"/>
        <v>#DIV/0!</v>
      </c>
      <c r="L9" s="71" t="e">
        <f t="shared" si="5"/>
        <v>#DIV/0!</v>
      </c>
    </row>
    <row r="10" spans="1:12" ht="24.95" customHeight="1">
      <c r="A10" s="53">
        <v>44672</v>
      </c>
      <c r="B10" s="72"/>
      <c r="C10" s="73"/>
      <c r="D10" s="83">
        <f t="shared" si="6"/>
        <v>0</v>
      </c>
      <c r="E10" s="74"/>
      <c r="F10" s="74"/>
      <c r="G10" s="66">
        <f t="shared" si="0"/>
        <v>0</v>
      </c>
      <c r="H10" s="68" t="e">
        <f t="shared" si="1"/>
        <v>#DIV/0!</v>
      </c>
      <c r="I10" s="69" t="e">
        <f t="shared" si="2"/>
        <v>#DIV/0!</v>
      </c>
      <c r="J10" s="69" t="e">
        <f t="shared" si="3"/>
        <v>#DIV/0!</v>
      </c>
      <c r="K10" s="70" t="e">
        <f t="shared" si="4"/>
        <v>#DIV/0!</v>
      </c>
      <c r="L10" s="71" t="e">
        <f t="shared" si="5"/>
        <v>#DIV/0!</v>
      </c>
    </row>
    <row r="11" spans="1:12" ht="24.95" customHeight="1">
      <c r="A11" s="53">
        <v>44702</v>
      </c>
      <c r="B11" s="72"/>
      <c r="C11" s="73"/>
      <c r="D11" s="83">
        <f t="shared" si="6"/>
        <v>0</v>
      </c>
      <c r="E11" s="74"/>
      <c r="F11" s="74"/>
      <c r="G11" s="66">
        <f t="shared" si="0"/>
        <v>0</v>
      </c>
      <c r="H11" s="68" t="e">
        <f t="shared" si="1"/>
        <v>#DIV/0!</v>
      </c>
      <c r="I11" s="69" t="e">
        <f t="shared" si="2"/>
        <v>#DIV/0!</v>
      </c>
      <c r="J11" s="69" t="e">
        <f t="shared" si="3"/>
        <v>#DIV/0!</v>
      </c>
      <c r="K11" s="70" t="e">
        <f t="shared" si="4"/>
        <v>#DIV/0!</v>
      </c>
      <c r="L11" s="71" t="e">
        <f t="shared" si="5"/>
        <v>#DIV/0!</v>
      </c>
    </row>
    <row r="12" spans="1:12" ht="24.95" customHeight="1">
      <c r="A12" s="53"/>
      <c r="B12" s="72"/>
      <c r="C12" s="65"/>
      <c r="D12" s="83">
        <f t="shared" si="6"/>
        <v>0</v>
      </c>
      <c r="E12" s="74"/>
      <c r="F12" s="74"/>
      <c r="G12" s="66">
        <f t="shared" si="0"/>
        <v>0</v>
      </c>
      <c r="H12" s="68" t="e">
        <f t="shared" si="1"/>
        <v>#DIV/0!</v>
      </c>
      <c r="I12" s="69" t="e">
        <f t="shared" si="2"/>
        <v>#DIV/0!</v>
      </c>
      <c r="J12" s="69" t="e">
        <f t="shared" si="3"/>
        <v>#DIV/0!</v>
      </c>
      <c r="K12" s="70" t="e">
        <f t="shared" si="4"/>
        <v>#DIV/0!</v>
      </c>
      <c r="L12" s="71" t="e">
        <f t="shared" si="5"/>
        <v>#DIV/0!</v>
      </c>
    </row>
    <row r="13" spans="1:12" ht="24.95" customHeight="1">
      <c r="A13" s="54"/>
      <c r="B13" s="72"/>
      <c r="C13" s="73"/>
      <c r="D13" s="83">
        <f t="shared" si="6"/>
        <v>0</v>
      </c>
      <c r="E13" s="74"/>
      <c r="F13" s="74"/>
      <c r="G13" s="66">
        <f t="shared" si="0"/>
        <v>0</v>
      </c>
      <c r="H13" s="68" t="e">
        <f t="shared" si="1"/>
        <v>#DIV/0!</v>
      </c>
      <c r="I13" s="69" t="e">
        <f t="shared" si="2"/>
        <v>#DIV/0!</v>
      </c>
      <c r="J13" s="69" t="e">
        <f t="shared" si="3"/>
        <v>#DIV/0!</v>
      </c>
      <c r="K13" s="70" t="e">
        <f t="shared" si="4"/>
        <v>#DIV/0!</v>
      </c>
      <c r="L13" s="71" t="e">
        <f t="shared" si="5"/>
        <v>#DIV/0!</v>
      </c>
    </row>
    <row r="14" spans="1:12" ht="24.95" customHeight="1">
      <c r="A14" s="53"/>
      <c r="B14" s="72"/>
      <c r="C14" s="65"/>
      <c r="D14" s="83">
        <f t="shared" si="6"/>
        <v>0</v>
      </c>
      <c r="E14" s="74"/>
      <c r="F14" s="74"/>
      <c r="G14" s="66">
        <f t="shared" si="0"/>
        <v>0</v>
      </c>
      <c r="H14" s="68" t="e">
        <f t="shared" si="1"/>
        <v>#DIV/0!</v>
      </c>
      <c r="I14" s="69" t="e">
        <f t="shared" si="2"/>
        <v>#DIV/0!</v>
      </c>
      <c r="J14" s="69" t="e">
        <f t="shared" si="3"/>
        <v>#DIV/0!</v>
      </c>
      <c r="K14" s="70" t="e">
        <f t="shared" si="4"/>
        <v>#DIV/0!</v>
      </c>
      <c r="L14" s="71" t="e">
        <f t="shared" si="5"/>
        <v>#DIV/0!</v>
      </c>
    </row>
    <row r="15" spans="1:12" ht="24.95" customHeight="1">
      <c r="A15" s="54"/>
      <c r="B15" s="72"/>
      <c r="C15" s="65"/>
      <c r="D15" s="83">
        <f t="shared" si="6"/>
        <v>0</v>
      </c>
      <c r="E15" s="74"/>
      <c r="F15" s="74"/>
      <c r="G15" s="66">
        <f t="shared" si="0"/>
        <v>0</v>
      </c>
      <c r="H15" s="68" t="e">
        <f t="shared" si="1"/>
        <v>#DIV/0!</v>
      </c>
      <c r="I15" s="69" t="e">
        <f t="shared" si="2"/>
        <v>#DIV/0!</v>
      </c>
      <c r="J15" s="69" t="e">
        <f t="shared" si="3"/>
        <v>#DIV/0!</v>
      </c>
      <c r="K15" s="70" t="e">
        <f t="shared" si="4"/>
        <v>#DIV/0!</v>
      </c>
      <c r="L15" s="71" t="e">
        <f t="shared" si="5"/>
        <v>#DIV/0!</v>
      </c>
    </row>
    <row r="16" spans="1:12" ht="24.95" customHeight="1">
      <c r="A16" s="55"/>
      <c r="B16" s="75"/>
      <c r="C16" s="76"/>
      <c r="D16" s="84">
        <f t="shared" si="6"/>
        <v>0</v>
      </c>
      <c r="E16" s="77"/>
      <c r="F16" s="77"/>
      <c r="G16" s="78">
        <f t="shared" si="0"/>
        <v>0</v>
      </c>
      <c r="H16" s="79" t="e">
        <f t="shared" si="1"/>
        <v>#DIV/0!</v>
      </c>
      <c r="I16" s="80" t="e">
        <f t="shared" si="2"/>
        <v>#DIV/0!</v>
      </c>
      <c r="J16" s="80" t="e">
        <f t="shared" si="3"/>
        <v>#DIV/0!</v>
      </c>
      <c r="K16" s="81" t="e">
        <f t="shared" si="4"/>
        <v>#DIV/0!</v>
      </c>
      <c r="L16" s="82" t="e">
        <f t="shared" si="5"/>
        <v>#DIV/0!</v>
      </c>
    </row>
    <row r="17" spans="1:12" ht="24.95" customHeight="1">
      <c r="A17" s="85" t="s">
        <v>19</v>
      </c>
      <c r="B17" s="86">
        <f t="shared" ref="B17:G17" si="7">SUM(B8:B16)</f>
        <v>0</v>
      </c>
      <c r="C17" s="88">
        <f t="shared" si="7"/>
        <v>-46927</v>
      </c>
      <c r="D17" s="88">
        <f t="shared" si="7"/>
        <v>-46927</v>
      </c>
      <c r="E17" s="89">
        <f t="shared" si="7"/>
        <v>28</v>
      </c>
      <c r="F17" s="90">
        <f t="shared" si="7"/>
        <v>41</v>
      </c>
      <c r="G17" s="89">
        <f t="shared" si="7"/>
        <v>69</v>
      </c>
      <c r="H17" s="91" t="e">
        <f>AVERAGE(H8:H16)</f>
        <v>#DIV/0!</v>
      </c>
      <c r="I17" s="87" t="e">
        <f>AVERAGE(I8:I16)</f>
        <v>#DIV/0!</v>
      </c>
      <c r="J17" s="87" t="e">
        <f>AVERAGE(J8:J16)</f>
        <v>#DIV/0!</v>
      </c>
      <c r="K17" s="92" t="e">
        <f>AVERAGE(K8:K16)</f>
        <v>#DIV/0!</v>
      </c>
      <c r="L17" s="93" t="e">
        <f>AVERAGE(L8:L16)</f>
        <v>#DIV/0!</v>
      </c>
    </row>
    <row r="18" spans="1:12">
      <c r="A18" s="52"/>
      <c r="J18" s="94"/>
      <c r="K18" s="95" t="s">
        <v>20</v>
      </c>
      <c r="L18" s="95" t="s">
        <v>21</v>
      </c>
    </row>
    <row r="19" spans="1:12">
      <c r="A19" s="52"/>
    </row>
  </sheetData>
  <mergeCells count="5">
    <mergeCell ref="B1:D1"/>
    <mergeCell ref="F1:G1"/>
    <mergeCell ref="B2:D2"/>
    <mergeCell ref="F2:G2"/>
    <mergeCell ref="B3:D3"/>
  </mergeCells>
  <phoneticPr fontId="14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1EB76-AA20-4A9B-A379-08D0016931DE}">
  <dimension ref="A1:R81"/>
  <sheetViews>
    <sheetView zoomScale="85" zoomScaleNormal="85" zoomScaleSheetLayoutView="100" workbookViewId="0">
      <pane ySplit="1" topLeftCell="A2" activePane="bottomLeft" state="frozen"/>
      <selection pane="bottomLeft" activeCell="A2" sqref="A2"/>
    </sheetView>
  </sheetViews>
  <sheetFormatPr defaultColWidth="10" defaultRowHeight="13.5" customHeight="1"/>
  <cols>
    <col min="1" max="1" width="9.625" customWidth="1"/>
    <col min="2" max="2" width="8" customWidth="1"/>
    <col min="3" max="3" width="17.625" customWidth="1"/>
    <col min="4" max="4" width="19.5" customWidth="1"/>
    <col min="5" max="5" width="6.875" customWidth="1"/>
    <col min="6" max="6" width="17" customWidth="1"/>
    <col min="7" max="7" width="13.125" customWidth="1"/>
    <col min="8" max="8" width="11.25" customWidth="1"/>
    <col min="9" max="9" width="16.625" customWidth="1"/>
    <col min="11" max="11" width="18.375" customWidth="1"/>
    <col min="12" max="12" width="9" customWidth="1"/>
    <col min="15" max="15" width="11.5" customWidth="1"/>
    <col min="17" max="17" width="14.125" customWidth="1"/>
  </cols>
  <sheetData>
    <row r="1" spans="1:18" ht="14.25" thickBot="1">
      <c r="A1" s="37" t="s">
        <v>22</v>
      </c>
      <c r="B1" s="38" t="s">
        <v>23</v>
      </c>
      <c r="C1" s="38" t="s">
        <v>24</v>
      </c>
      <c r="D1" s="38" t="s">
        <v>25</v>
      </c>
      <c r="E1" s="38" t="s">
        <v>26</v>
      </c>
      <c r="F1" s="38" t="s">
        <v>27</v>
      </c>
      <c r="G1" s="38" t="s">
        <v>28</v>
      </c>
      <c r="H1" s="38" t="s">
        <v>29</v>
      </c>
      <c r="I1" s="38" t="s">
        <v>30</v>
      </c>
      <c r="J1" s="38" t="s">
        <v>31</v>
      </c>
      <c r="K1" s="38" t="s">
        <v>32</v>
      </c>
      <c r="L1" s="38" t="s">
        <v>33</v>
      </c>
      <c r="M1" s="38" t="s">
        <v>34</v>
      </c>
      <c r="N1" s="124" t="s">
        <v>35</v>
      </c>
      <c r="O1" s="39" t="s">
        <v>36</v>
      </c>
      <c r="P1" s="161" t="s">
        <v>396</v>
      </c>
      <c r="Q1" s="161" t="s">
        <v>397</v>
      </c>
    </row>
    <row r="2" spans="1:18">
      <c r="A2" t="str">
        <f>'202202実績_1'!E6</f>
        <v>usdjpy</v>
      </c>
      <c r="B2" t="str">
        <f>IF('202202実績_1'!C6="sell","売り","買い")</f>
        <v>売り</v>
      </c>
      <c r="C2" s="163">
        <f>'202202実績_1'!D6/0.01*1000</f>
        <v>1000</v>
      </c>
      <c r="D2" t="s">
        <v>284</v>
      </c>
      <c r="E2" t="s">
        <v>328</v>
      </c>
      <c r="F2" s="156" t="str">
        <f>'202202実績_1'!B6</f>
        <v>2022.02.21 06:48:49</v>
      </c>
      <c r="G2">
        <f>'202202実績_1'!F6</f>
        <v>114.983</v>
      </c>
      <c r="H2" t="s">
        <v>328</v>
      </c>
      <c r="I2" s="156" t="str">
        <f>'202202実績_1'!I6</f>
        <v>2022.02.21 09:52:00</v>
      </c>
      <c r="J2">
        <f>'202202実績_1'!J6</f>
        <v>114.952</v>
      </c>
      <c r="K2" t="s">
        <v>401</v>
      </c>
      <c r="L2" t="str">
        <f>IF('202202実績_1'!R6="〇","勝ち","負け")</f>
        <v>勝ち</v>
      </c>
      <c r="M2" s="164">
        <f>IF(SUM('202202実績_1'!O6)&gt;0,('202202実績_1'!O6/0.01/1000),"")</f>
        <v>3.1</v>
      </c>
      <c r="N2" s="157" t="str">
        <f>IF(SUM('202202実績_1'!O6)&gt;0,"",('202202実績_1'!O6/0.01/1000))</f>
        <v/>
      </c>
      <c r="O2" s="158">
        <f>SUM('202202実績_1'!O6)</f>
        <v>31</v>
      </c>
      <c r="P2" s="158" t="b">
        <f>COUNT('202202実績_1'!P6)&gt;0</f>
        <v>1</v>
      </c>
      <c r="Q2" s="158"/>
      <c r="R2">
        <v>1</v>
      </c>
    </row>
    <row r="3" spans="1:18">
      <c r="A3" t="str">
        <f>'202202実績_1'!E7</f>
        <v>usdjpy</v>
      </c>
      <c r="B3" t="str">
        <f>IF('202202実績_1'!C7="sell","売り","買い")</f>
        <v>売り</v>
      </c>
      <c r="C3" s="163">
        <f>'202202実績_1'!D7/0.01*1000</f>
        <v>2000</v>
      </c>
      <c r="D3" t="s">
        <v>284</v>
      </c>
      <c r="E3" t="s">
        <v>329</v>
      </c>
      <c r="F3" s="156" t="str">
        <f>'202202実績_1'!B7</f>
        <v>2022.02.21 14:15:17</v>
      </c>
      <c r="G3">
        <f>'202202実績_1'!F7</f>
        <v>114.89</v>
      </c>
      <c r="H3" t="s">
        <v>329</v>
      </c>
      <c r="I3" s="156" t="str">
        <f>'202202実績_1'!I7</f>
        <v>2022.02.21 14:27:15</v>
      </c>
      <c r="J3">
        <f>'202202実績_1'!J7</f>
        <v>114.94499999999999</v>
      </c>
      <c r="K3" t="s">
        <v>403</v>
      </c>
      <c r="L3" t="str">
        <f>IF('202202実績_1'!R7="〇","勝ち","負け")</f>
        <v>負け</v>
      </c>
      <c r="M3" s="157" t="str">
        <f>IF(SUM('202202実績_1'!O7)&gt;0,('202202実績_1'!O7/0.01/1000),"")</f>
        <v/>
      </c>
      <c r="N3" s="157">
        <f>IF(SUM('202202実績_1'!O7)&gt;0,"",('202202実績_1'!O7/0.01/1000))</f>
        <v>-11</v>
      </c>
      <c r="O3" s="158">
        <f>SUM('202202実績_1'!O7)</f>
        <v>-110</v>
      </c>
      <c r="P3" s="158">
        <f>SUM('202202実績_1'!P7)</f>
        <v>-79</v>
      </c>
      <c r="Q3" s="158" t="s">
        <v>399</v>
      </c>
      <c r="R3">
        <v>2</v>
      </c>
    </row>
    <row r="4" spans="1:18">
      <c r="A4" t="str">
        <f>'202202実績_1'!E8</f>
        <v>usdjpy</v>
      </c>
      <c r="B4" t="str">
        <f>IF('202202実績_1'!C8="sell","売り","買い")</f>
        <v>売り</v>
      </c>
      <c r="C4" s="163">
        <f>'202202実績_1'!D8/0.01*1000</f>
        <v>2000</v>
      </c>
      <c r="D4" t="s">
        <v>284</v>
      </c>
      <c r="E4" t="s">
        <v>330</v>
      </c>
      <c r="F4" s="156" t="str">
        <f>'202202実績_1'!B8</f>
        <v>2022.02.21 14:30:46</v>
      </c>
      <c r="G4">
        <f>'202202実績_1'!F8</f>
        <v>114.91800000000001</v>
      </c>
      <c r="H4" t="s">
        <v>330</v>
      </c>
      <c r="I4" s="156" t="str">
        <f>'202202実績_1'!I8</f>
        <v>2022.02.21 16:37:11</v>
      </c>
      <c r="J4">
        <f>'202202実績_1'!J8</f>
        <v>114.852</v>
      </c>
      <c r="K4" t="s">
        <v>401</v>
      </c>
      <c r="L4" t="str">
        <f>IF('202202実績_1'!R8="〇","勝ち","負け")</f>
        <v>勝ち</v>
      </c>
      <c r="M4" s="157">
        <f>IF(SUM('202202実績_1'!O8)&gt;0,('202202実績_1'!O8/0.01/1000),"")</f>
        <v>13.2</v>
      </c>
      <c r="N4" s="157" t="str">
        <f>IF(SUM('202202実績_1'!O8)&gt;0,"",('202202実績_1'!O8/0.01/1000))</f>
        <v/>
      </c>
      <c r="O4" s="158">
        <f>SUM('202202実績_1'!O8)</f>
        <v>132</v>
      </c>
      <c r="P4" s="158">
        <f>SUM('202202実績_1'!P8)</f>
        <v>53</v>
      </c>
      <c r="Q4" s="158"/>
      <c r="R4">
        <v>3</v>
      </c>
    </row>
    <row r="5" spans="1:18">
      <c r="A5" t="str">
        <f>'202202実績_1'!E9</f>
        <v>usdjpy</v>
      </c>
      <c r="B5" t="str">
        <f>IF('202202実績_1'!C9="sell","売り","買い")</f>
        <v>買い</v>
      </c>
      <c r="C5" s="163">
        <f>'202202実績_1'!D9/0.01*1000</f>
        <v>5000</v>
      </c>
      <c r="D5" t="s">
        <v>284</v>
      </c>
      <c r="E5" t="s">
        <v>331</v>
      </c>
      <c r="F5" s="156" t="str">
        <f>'202202実績_1'!B9</f>
        <v>2022.02.22 01:51:22</v>
      </c>
      <c r="G5">
        <f>'202202実績_1'!F9</f>
        <v>114.592</v>
      </c>
      <c r="H5" t="s">
        <v>331</v>
      </c>
      <c r="I5" s="156" t="str">
        <f>'202202実績_1'!I9</f>
        <v>2022.02.22 01:57:53</v>
      </c>
      <c r="J5">
        <f>'202202実績_1'!J9</f>
        <v>114.623</v>
      </c>
      <c r="K5" t="s">
        <v>403</v>
      </c>
      <c r="L5" t="str">
        <f>IF('202202実績_1'!R9="〇","勝ち","負け")</f>
        <v>勝ち</v>
      </c>
      <c r="M5" s="157">
        <f>IF(SUM('202202実績_1'!O9)&gt;0,('202202実績_1'!O9/0.01/1000),"")</f>
        <v>15.5</v>
      </c>
      <c r="N5" s="157" t="str">
        <f>IF(SUM('202202実績_1'!O9)&gt;0,"",('202202実績_1'!O9/0.01/1000))</f>
        <v/>
      </c>
      <c r="O5" s="158">
        <f>SUM('202202実績_1'!O9)</f>
        <v>155</v>
      </c>
      <c r="P5" s="158">
        <f>SUM('202202実績_1'!P9)</f>
        <v>208</v>
      </c>
      <c r="Q5" s="158" t="s">
        <v>404</v>
      </c>
      <c r="R5">
        <v>4</v>
      </c>
    </row>
    <row r="6" spans="1:18">
      <c r="A6" t="str">
        <f>'202202実績_1'!E10</f>
        <v>usdjpy</v>
      </c>
      <c r="B6" t="str">
        <f>IF('202202実績_1'!C10="sell","売り","買い")</f>
        <v>買い</v>
      </c>
      <c r="C6" s="163">
        <f>'202202実績_1'!D10/0.01*1000</f>
        <v>5000</v>
      </c>
      <c r="D6" t="s">
        <v>284</v>
      </c>
      <c r="E6" t="s">
        <v>332</v>
      </c>
      <c r="F6" s="156" t="str">
        <f>'202202実績_1'!B10</f>
        <v>2022.02.22 01:58:47</v>
      </c>
      <c r="G6">
        <f>'202202実績_1'!F10</f>
        <v>114.619</v>
      </c>
      <c r="H6" t="s">
        <v>332</v>
      </c>
      <c r="I6" s="156" t="str">
        <f>'202202実績_1'!I10</f>
        <v>2022.02.22 02:10:02</v>
      </c>
      <c r="J6">
        <f>'202202実績_1'!J10</f>
        <v>114.54</v>
      </c>
      <c r="K6" t="s">
        <v>403</v>
      </c>
      <c r="L6" t="str">
        <f>IF('202202実績_1'!R10="〇","勝ち","負け")</f>
        <v>負け</v>
      </c>
      <c r="M6" s="157" t="str">
        <f>IF(SUM('202202実績_1'!O10)&gt;0,('202202実績_1'!O10/0.01/1000),"")</f>
        <v/>
      </c>
      <c r="N6" s="157">
        <f>IF(SUM('202202実績_1'!O10)&gt;0,"",('202202実績_1'!O10/0.01/1000))</f>
        <v>-39.5</v>
      </c>
      <c r="O6" s="158">
        <f>SUM('202202実績_1'!O10)</f>
        <v>-395</v>
      </c>
      <c r="P6" s="158">
        <f>SUM('202202実績_1'!P10)</f>
        <v>-187</v>
      </c>
      <c r="Q6" s="158" t="s">
        <v>399</v>
      </c>
      <c r="R6">
        <v>5</v>
      </c>
    </row>
    <row r="7" spans="1:18">
      <c r="A7" t="str">
        <f>'202202実績_1'!E11</f>
        <v>usdjpy</v>
      </c>
      <c r="B7" t="str">
        <f>IF('202202実績_1'!C11="sell","売り","買い")</f>
        <v>売り</v>
      </c>
      <c r="C7" s="163">
        <f>'202202実績_1'!D11/0.01*1000</f>
        <v>5000</v>
      </c>
      <c r="D7" t="s">
        <v>284</v>
      </c>
      <c r="E7" t="s">
        <v>333</v>
      </c>
      <c r="F7" s="156" t="str">
        <f>'202202実績_1'!B11</f>
        <v>2022.02.22 02:09:16</v>
      </c>
      <c r="G7">
        <f>'202202実績_1'!F11</f>
        <v>114.55800000000001</v>
      </c>
      <c r="H7" t="s">
        <v>333</v>
      </c>
      <c r="I7" s="156" t="str">
        <f>'202202実績_1'!I11</f>
        <v>2022.02.22 03:41:52</v>
      </c>
      <c r="J7">
        <f>'202202実績_1'!J11</f>
        <v>114.69</v>
      </c>
      <c r="K7" t="s">
        <v>401</v>
      </c>
      <c r="L7" t="str">
        <f>IF('202202実績_1'!R11="〇","勝ち","負け")</f>
        <v>負け</v>
      </c>
      <c r="M7" s="157" t="str">
        <f>IF(SUM('202202実績_1'!O11)&gt;0,('202202実績_1'!O11/0.01/1000),"")</f>
        <v/>
      </c>
      <c r="N7" s="157">
        <f>IF(SUM('202202実績_1'!O11)&gt;0,"",('202202実績_1'!O11/0.01/1000))</f>
        <v>-66</v>
      </c>
      <c r="O7" s="158">
        <f>SUM('202202実績_1'!O11)</f>
        <v>-660</v>
      </c>
      <c r="P7" s="158">
        <f>SUM('202202実績_1'!P11)</f>
        <v>-847</v>
      </c>
      <c r="Q7" s="158"/>
      <c r="R7">
        <v>6</v>
      </c>
    </row>
    <row r="8" spans="1:18">
      <c r="A8" t="str">
        <f>'202202実績_1'!E12</f>
        <v>usdjpy</v>
      </c>
      <c r="B8" t="str">
        <f>IF('202202実績_1'!C12="sell","売り","買い")</f>
        <v>売り</v>
      </c>
      <c r="C8" s="163">
        <f>'202202実績_1'!D12/0.01*1000</f>
        <v>5000</v>
      </c>
      <c r="D8" t="s">
        <v>284</v>
      </c>
      <c r="E8" t="s">
        <v>334</v>
      </c>
      <c r="F8" s="156" t="str">
        <f>'202202実績_1'!B12</f>
        <v>2022.02.22 02:21:06</v>
      </c>
      <c r="G8">
        <f>'202202実績_1'!F12</f>
        <v>114.57</v>
      </c>
      <c r="H8" t="s">
        <v>334</v>
      </c>
      <c r="I8" s="156" t="str">
        <f>'202202実績_1'!I12</f>
        <v>2022.02.22 03:38:45</v>
      </c>
      <c r="J8">
        <f>'202202実績_1'!J12</f>
        <v>114.708</v>
      </c>
      <c r="K8" t="s">
        <v>401</v>
      </c>
      <c r="L8" t="str">
        <f>IF('202202実績_1'!R12="〇","勝ち","負け")</f>
        <v>負け</v>
      </c>
      <c r="M8" s="157" t="str">
        <f>IF(SUM('202202実績_1'!O12)&gt;0,('202202実績_1'!O12/0.01/1000),"")</f>
        <v/>
      </c>
      <c r="N8" s="157">
        <f>IF(SUM('202202実績_1'!O12)&gt;0,"",('202202実績_1'!O12/0.01/1000))</f>
        <v>-69</v>
      </c>
      <c r="O8" s="158">
        <f>SUM('202202実績_1'!O12)</f>
        <v>-690</v>
      </c>
      <c r="P8" s="158">
        <f>SUM('202202実績_1'!P12)</f>
        <v>-1537</v>
      </c>
      <c r="Q8" s="158"/>
      <c r="R8">
        <v>7</v>
      </c>
    </row>
    <row r="9" spans="1:18">
      <c r="A9" t="str">
        <f>'202202実績_1'!E13</f>
        <v>usdjpy</v>
      </c>
      <c r="B9" t="str">
        <f>IF('202202実績_1'!C13="sell","売り","買い")</f>
        <v>買い</v>
      </c>
      <c r="C9" s="163">
        <f>'202202実績_1'!D13/0.01*1000</f>
        <v>5000</v>
      </c>
      <c r="D9" t="s">
        <v>284</v>
      </c>
      <c r="E9" t="s">
        <v>335</v>
      </c>
      <c r="F9" s="156" t="str">
        <f>'202202実績_1'!B13</f>
        <v>2022.02.22 03:36:57</v>
      </c>
      <c r="G9">
        <f>'202202実績_1'!F13</f>
        <v>114.721</v>
      </c>
      <c r="H9" t="s">
        <v>335</v>
      </c>
      <c r="I9" s="156" t="str">
        <f>'202202実績_1'!I13</f>
        <v>2022.02.22 06:12:18</v>
      </c>
      <c r="J9">
        <f>'202202実績_1'!J13</f>
        <v>114.639</v>
      </c>
      <c r="K9" t="s">
        <v>403</v>
      </c>
      <c r="L9" t="str">
        <f>IF('202202実績_1'!R13="〇","勝ち","負け")</f>
        <v>負け</v>
      </c>
      <c r="M9" s="157" t="str">
        <f>IF(SUM('202202実績_1'!O13)&gt;0,('202202実績_1'!O13/0.01/1000),"")</f>
        <v/>
      </c>
      <c r="N9" s="157">
        <f>IF(SUM('202202実績_1'!O13)&gt;0,"",('202202実績_1'!O13/0.01/1000))</f>
        <v>-41</v>
      </c>
      <c r="O9" s="158">
        <f>SUM('202202実績_1'!O13)</f>
        <v>-410</v>
      </c>
      <c r="P9" s="158">
        <f>SUM('202202実績_1'!P13)</f>
        <v>-1947</v>
      </c>
      <c r="Q9" s="158" t="s">
        <v>399</v>
      </c>
      <c r="R9">
        <v>8</v>
      </c>
    </row>
    <row r="10" spans="1:18">
      <c r="A10" t="str">
        <f>'202202実績_1'!E14</f>
        <v>usdjpy</v>
      </c>
      <c r="B10" t="str">
        <f>IF('202202実績_1'!C14="sell","売り","買い")</f>
        <v>売り</v>
      </c>
      <c r="C10" s="163">
        <f>'202202実績_1'!D14/0.01*1000</f>
        <v>5000</v>
      </c>
      <c r="D10" t="s">
        <v>284</v>
      </c>
      <c r="E10" t="s">
        <v>336</v>
      </c>
      <c r="F10" s="156" t="str">
        <f>'202202実績_1'!B14</f>
        <v>2022.02.22 06:10:46</v>
      </c>
      <c r="G10">
        <f>'202202実績_1'!F14</f>
        <v>114.651</v>
      </c>
      <c r="H10" t="s">
        <v>336</v>
      </c>
      <c r="I10" s="156" t="str">
        <f>'202202実績_1'!I14</f>
        <v>2022.02.22 08:42:29</v>
      </c>
      <c r="J10">
        <f>'202202実績_1'!J14</f>
        <v>114.776</v>
      </c>
      <c r="K10" t="s">
        <v>403</v>
      </c>
      <c r="L10" t="str">
        <f>IF('202202実績_1'!R14="〇","勝ち","負け")</f>
        <v>負け</v>
      </c>
      <c r="M10" s="157" t="str">
        <f>IF(SUM('202202実績_1'!O14)&gt;0,('202202実績_1'!O14/0.01/1000),"")</f>
        <v/>
      </c>
      <c r="N10" s="157">
        <f>IF(SUM('202202実績_1'!O14)&gt;0,"",('202202実績_1'!O14/0.01/1000))</f>
        <v>-62.5</v>
      </c>
      <c r="O10" s="158">
        <f>SUM('202202実績_1'!O14)</f>
        <v>-625</v>
      </c>
      <c r="P10" s="158">
        <f>SUM('202202実績_1'!P14)</f>
        <v>-2572</v>
      </c>
      <c r="Q10" s="158" t="s">
        <v>399</v>
      </c>
      <c r="R10">
        <v>9</v>
      </c>
    </row>
    <row r="11" spans="1:18">
      <c r="A11" t="str">
        <f>'202202実績_1'!E15</f>
        <v>usdjpy</v>
      </c>
      <c r="B11" t="str">
        <f>IF('202202実績_1'!C15="sell","売り","買い")</f>
        <v>売り</v>
      </c>
      <c r="C11" s="163">
        <f>'202202実績_1'!D15/0.01*1000</f>
        <v>5000</v>
      </c>
      <c r="D11" t="s">
        <v>284</v>
      </c>
      <c r="E11" t="s">
        <v>337</v>
      </c>
      <c r="F11" s="156" t="str">
        <f>'202202実績_1'!B15</f>
        <v>2022.02.22 06:11:04</v>
      </c>
      <c r="G11">
        <f>'202202実績_1'!F15</f>
        <v>114.64400000000001</v>
      </c>
      <c r="H11" t="s">
        <v>337</v>
      </c>
      <c r="I11" s="156" t="str">
        <f>'202202実績_1'!I15</f>
        <v>2022.02.22 06:11:51</v>
      </c>
      <c r="J11">
        <f>'202202実績_1'!J15</f>
        <v>114.658</v>
      </c>
      <c r="K11" t="s">
        <v>403</v>
      </c>
      <c r="L11" t="str">
        <f>IF('202202実績_1'!R15="〇","勝ち","負け")</f>
        <v>負け</v>
      </c>
      <c r="M11" s="157" t="str">
        <f>IF(SUM('202202実績_1'!O15)&gt;0,('202202実績_1'!O15/0.01/1000),"")</f>
        <v/>
      </c>
      <c r="N11" s="157">
        <f>IF(SUM('202202実績_1'!O15)&gt;0,"",('202202実績_1'!O15/0.01/1000))</f>
        <v>-7</v>
      </c>
      <c r="O11" s="158">
        <f>SUM('202202実績_1'!O15)</f>
        <v>-70</v>
      </c>
      <c r="P11" s="158">
        <f>SUM('202202実績_1'!P15)</f>
        <v>-2642</v>
      </c>
      <c r="Q11" s="158" t="s">
        <v>399</v>
      </c>
      <c r="R11">
        <v>10</v>
      </c>
    </row>
    <row r="12" spans="1:18">
      <c r="A12" t="str">
        <f>'202202実績_1'!E16</f>
        <v>usdjpy</v>
      </c>
      <c r="B12" t="str">
        <f>IF('202202実績_1'!C16="sell","売り","買い")</f>
        <v>売り</v>
      </c>
      <c r="C12" s="163">
        <f>'202202実績_1'!D16/0.01*1000</f>
        <v>5000</v>
      </c>
      <c r="D12" t="s">
        <v>284</v>
      </c>
      <c r="E12" t="s">
        <v>338</v>
      </c>
      <c r="F12" s="156" t="str">
        <f>'202202実績_1'!B16</f>
        <v>2022.02.22 07:10:33</v>
      </c>
      <c r="G12">
        <f>'202202実績_1'!F16</f>
        <v>114.68899999999999</v>
      </c>
      <c r="H12" t="s">
        <v>338</v>
      </c>
      <c r="I12" s="156" t="str">
        <f>'202202実績_1'!I16</f>
        <v>2022.02.22 08:44:00</v>
      </c>
      <c r="J12">
        <f>'202202実績_1'!J16</f>
        <v>114.76</v>
      </c>
      <c r="K12" t="s">
        <v>403</v>
      </c>
      <c r="L12" t="str">
        <f>IF('202202実績_1'!R16="〇","勝ち","負け")</f>
        <v>負け</v>
      </c>
      <c r="M12" s="157" t="str">
        <f>IF(SUM('202202実績_1'!O16)&gt;0,('202202実績_1'!O16/0.01/1000),"")</f>
        <v/>
      </c>
      <c r="N12" s="157">
        <f>IF(SUM('202202実績_1'!O16)&gt;0,"",('202202実績_1'!O16/0.01/1000))</f>
        <v>-35.5</v>
      </c>
      <c r="O12" s="158">
        <f>SUM('202202実績_1'!O16)</f>
        <v>-355</v>
      </c>
      <c r="P12" s="158">
        <f>SUM('202202実績_1'!P16)</f>
        <v>-2997</v>
      </c>
      <c r="Q12" s="158" t="s">
        <v>399</v>
      </c>
      <c r="R12">
        <v>11</v>
      </c>
    </row>
    <row r="13" spans="1:18">
      <c r="A13" t="str">
        <f>'202202実績_1'!E17</f>
        <v>usdjpy</v>
      </c>
      <c r="B13" t="str">
        <f>IF('202202実績_1'!C17="sell","売り","買い")</f>
        <v>売り</v>
      </c>
      <c r="C13" s="163">
        <f>'202202実績_1'!D17/0.01*1000</f>
        <v>5000</v>
      </c>
      <c r="D13" t="s">
        <v>284</v>
      </c>
      <c r="E13" t="s">
        <v>339</v>
      </c>
      <c r="F13" s="156" t="str">
        <f>'202202実績_1'!B17</f>
        <v>2022.02.22 07:32:07</v>
      </c>
      <c r="G13">
        <f>'202202実績_1'!F17</f>
        <v>114.714</v>
      </c>
      <c r="H13" t="s">
        <v>339</v>
      </c>
      <c r="I13" s="156" t="str">
        <f>'202202実績_1'!I17</f>
        <v>2022.02.22 08:38:23</v>
      </c>
      <c r="J13">
        <f>'202202実績_1'!J17</f>
        <v>114.79</v>
      </c>
      <c r="K13" t="s">
        <v>403</v>
      </c>
      <c r="L13" t="str">
        <f>IF('202202実績_1'!R17="〇","勝ち","負け")</f>
        <v>負け</v>
      </c>
      <c r="M13" s="157" t="str">
        <f>IF(SUM('202202実績_1'!O17)&gt;0,('202202実績_1'!O17/0.01/1000),"")</f>
        <v/>
      </c>
      <c r="N13" s="157">
        <f>IF(SUM('202202実績_1'!O17)&gt;0,"",('202202実績_1'!O17/0.01/1000))</f>
        <v>-38</v>
      </c>
      <c r="O13" s="158">
        <f>SUM('202202実績_1'!O17)</f>
        <v>-380</v>
      </c>
      <c r="P13" s="158">
        <f>SUM('202202実績_1'!P17)</f>
        <v>-3377</v>
      </c>
      <c r="Q13" s="158" t="s">
        <v>399</v>
      </c>
      <c r="R13">
        <v>12</v>
      </c>
    </row>
    <row r="14" spans="1:18">
      <c r="A14" t="str">
        <f>'202202実績_1'!E18</f>
        <v>usdjpy</v>
      </c>
      <c r="B14" t="str">
        <f>IF('202202実績_1'!C18="sell","売り","買い")</f>
        <v>売り</v>
      </c>
      <c r="C14" s="163">
        <f>'202202実績_1'!D18/0.01*1000</f>
        <v>5000</v>
      </c>
      <c r="D14" t="s">
        <v>284</v>
      </c>
      <c r="E14" t="s">
        <v>340</v>
      </c>
      <c r="F14" s="156" t="str">
        <f>'202202実績_1'!B18</f>
        <v>2022.02.22 08:42:44</v>
      </c>
      <c r="G14">
        <f>'202202実績_1'!F18</f>
        <v>114.759</v>
      </c>
      <c r="H14" t="s">
        <v>340</v>
      </c>
      <c r="I14" s="156" t="str">
        <f>'202202実績_1'!I18</f>
        <v>2022.02.22 09:08:51</v>
      </c>
      <c r="J14">
        <f>'202202実績_1'!J18</f>
        <v>114.70399999999999</v>
      </c>
      <c r="K14" t="s">
        <v>401</v>
      </c>
      <c r="L14" t="str">
        <f>IF('202202実績_1'!R18="〇","勝ち","負け")</f>
        <v>勝ち</v>
      </c>
      <c r="M14" s="157">
        <f>IF(SUM('202202実績_1'!O18)&gt;0,('202202実績_1'!O18/0.01/1000),"")</f>
        <v>27.5</v>
      </c>
      <c r="N14" s="157" t="str">
        <f>IF(SUM('202202実績_1'!O18)&gt;0,"",('202202実績_1'!O18/0.01/1000))</f>
        <v/>
      </c>
      <c r="O14" s="158">
        <f>SUM('202202実績_1'!O18)</f>
        <v>275</v>
      </c>
      <c r="P14" s="158">
        <f>SUM('202202実績_1'!P18)</f>
        <v>-3102</v>
      </c>
      <c r="Q14" s="158"/>
      <c r="R14">
        <v>13</v>
      </c>
    </row>
    <row r="15" spans="1:18">
      <c r="A15" t="str">
        <f>'202202実績_1'!E19</f>
        <v>usdjpy</v>
      </c>
      <c r="B15" t="str">
        <f>IF('202202実績_1'!C19="sell","売り","買い")</f>
        <v>売り</v>
      </c>
      <c r="C15" s="163">
        <f>'202202実績_1'!D19/0.01*1000</f>
        <v>5000</v>
      </c>
      <c r="D15" t="s">
        <v>284</v>
      </c>
      <c r="E15" t="s">
        <v>341</v>
      </c>
      <c r="F15" s="156" t="str">
        <f>'202202実績_1'!B19</f>
        <v>2022.02.22 08:43:51</v>
      </c>
      <c r="G15">
        <f>'202202実績_1'!F19</f>
        <v>114.745</v>
      </c>
      <c r="H15" t="s">
        <v>341</v>
      </c>
      <c r="I15" s="156" t="str">
        <f>'202202実績_1'!I19</f>
        <v>2022.02.22 09:05:54</v>
      </c>
      <c r="J15">
        <f>'202202実績_1'!J19</f>
        <v>114.669</v>
      </c>
      <c r="K15" t="s">
        <v>401</v>
      </c>
      <c r="L15" t="str">
        <f>IF('202202実績_1'!R19="〇","勝ち","負け")</f>
        <v>勝ち</v>
      </c>
      <c r="M15" s="157">
        <f>IF(SUM('202202実績_1'!O19)&gt;0,('202202実績_1'!O19/0.01/1000),"")</f>
        <v>38</v>
      </c>
      <c r="N15" s="157" t="str">
        <f>IF(SUM('202202実績_1'!O19)&gt;0,"",('202202実績_1'!O19/0.01/1000))</f>
        <v/>
      </c>
      <c r="O15" s="158">
        <f>SUM('202202実績_1'!O19)</f>
        <v>380</v>
      </c>
      <c r="P15" s="158">
        <f>SUM('202202実績_1'!P19)</f>
        <v>-2722</v>
      </c>
      <c r="Q15" s="158"/>
      <c r="R15">
        <v>14</v>
      </c>
    </row>
    <row r="16" spans="1:18">
      <c r="A16" t="str">
        <f>'202202実績_1'!E20</f>
        <v>gbpjpy</v>
      </c>
      <c r="B16" t="str">
        <f>IF('202202実績_1'!C20="sell","売り","買い")</f>
        <v>売り</v>
      </c>
      <c r="C16" s="163">
        <f>'202202実績_1'!D20/0.01*1000</f>
        <v>5000</v>
      </c>
      <c r="D16" t="s">
        <v>284</v>
      </c>
      <c r="E16" t="s">
        <v>342</v>
      </c>
      <c r="F16" s="156" t="str">
        <f>'202202実績_1'!B20</f>
        <v>2022.02.22 12:52:36</v>
      </c>
      <c r="G16">
        <f>'202202実績_1'!F20</f>
        <v>156.09399999999999</v>
      </c>
      <c r="H16" t="s">
        <v>342</v>
      </c>
      <c r="I16" s="156" t="str">
        <f>'202202実績_1'!I20</f>
        <v>2022.02.22 14:46:20</v>
      </c>
      <c r="J16">
        <f>'202202実績_1'!J20</f>
        <v>155.935</v>
      </c>
      <c r="K16" t="s">
        <v>403</v>
      </c>
      <c r="L16" t="str">
        <f>IF('202202実績_1'!R20="〇","勝ち","負け")</f>
        <v>勝ち</v>
      </c>
      <c r="M16" s="157">
        <f>IF(SUM('202202実績_1'!O20)&gt;0,('202202実績_1'!O20/0.01/1000),"")</f>
        <v>79.5</v>
      </c>
      <c r="N16" s="157" t="str">
        <f>IF(SUM('202202実績_1'!O20)&gt;0,"",('202202実績_1'!O20/0.01/1000))</f>
        <v/>
      </c>
      <c r="O16" s="158">
        <f>SUM('202202実績_1'!O20)</f>
        <v>795</v>
      </c>
      <c r="P16" s="158">
        <f>SUM('202202実績_1'!P20)</f>
        <v>-1927</v>
      </c>
      <c r="Q16" s="158" t="s">
        <v>404</v>
      </c>
      <c r="R16">
        <v>15</v>
      </c>
    </row>
    <row r="17" spans="1:18">
      <c r="A17" t="str">
        <f>'202202実績_1'!E21</f>
        <v>gbpjpy</v>
      </c>
      <c r="B17" t="str">
        <f>IF('202202実績_1'!C21="sell","売り","買い")</f>
        <v>売り</v>
      </c>
      <c r="C17" s="163">
        <f>'202202実績_1'!D21/0.01*1000</f>
        <v>5000</v>
      </c>
      <c r="D17" t="s">
        <v>284</v>
      </c>
      <c r="E17" t="s">
        <v>343</v>
      </c>
      <c r="F17" s="156" t="str">
        <f>'202202実績_1'!B21</f>
        <v>2022.02.22 14:13:47</v>
      </c>
      <c r="G17">
        <f>'202202実績_1'!F21</f>
        <v>156.03899999999999</v>
      </c>
      <c r="H17" t="s">
        <v>343</v>
      </c>
      <c r="I17" s="156" t="str">
        <f>'202202実績_1'!I21</f>
        <v>2022.02.22 14:42:54</v>
      </c>
      <c r="J17">
        <f>'202202実績_1'!J21</f>
        <v>155.91800000000001</v>
      </c>
      <c r="K17" t="s">
        <v>403</v>
      </c>
      <c r="L17" t="str">
        <f>IF('202202実績_1'!R21="〇","勝ち","負け")</f>
        <v>勝ち</v>
      </c>
      <c r="M17" s="157">
        <f>IF(SUM('202202実績_1'!O21)&gt;0,('202202実績_1'!O21/0.01/1000),"")</f>
        <v>60.5</v>
      </c>
      <c r="N17" s="157" t="str">
        <f>IF(SUM('202202実績_1'!O21)&gt;0,"",('202202実績_1'!O21/0.01/1000))</f>
        <v/>
      </c>
      <c r="O17" s="158">
        <f>SUM('202202実績_1'!O21)</f>
        <v>605</v>
      </c>
      <c r="P17" s="158">
        <f>SUM('202202実績_1'!P21)</f>
        <v>-1322</v>
      </c>
      <c r="Q17" s="158" t="s">
        <v>404</v>
      </c>
      <c r="R17">
        <v>16</v>
      </c>
    </row>
    <row r="18" spans="1:18">
      <c r="A18" t="str">
        <f>'202202実績_1'!E22</f>
        <v>gbpjpy</v>
      </c>
      <c r="B18" t="str">
        <f>IF('202202実績_1'!C22="sell","売り","買い")</f>
        <v>売り</v>
      </c>
      <c r="C18" s="163">
        <f>'202202実績_1'!D22/0.01*1000</f>
        <v>5000</v>
      </c>
      <c r="D18" t="s">
        <v>284</v>
      </c>
      <c r="E18" t="s">
        <v>344</v>
      </c>
      <c r="F18" s="156" t="str">
        <f>'202202実績_1'!B22</f>
        <v>2022.02.22 15:24:37</v>
      </c>
      <c r="G18">
        <f>'202202実績_1'!F22</f>
        <v>156.012</v>
      </c>
      <c r="H18" t="s">
        <v>344</v>
      </c>
      <c r="I18" s="156" t="str">
        <f>'202202実績_1'!I22</f>
        <v>2022.02.22 15:35:54</v>
      </c>
      <c r="J18">
        <f>'202202実績_1'!J22</f>
        <v>156.00899999999999</v>
      </c>
      <c r="K18" t="s">
        <v>403</v>
      </c>
      <c r="L18" t="str">
        <f>IF('202202実績_1'!R22="〇","勝ち","負け")</f>
        <v>勝ち</v>
      </c>
      <c r="M18" s="157">
        <f>IF(SUM('202202実績_1'!O22)&gt;0,('202202実績_1'!O22/0.01/1000),"")</f>
        <v>1.5</v>
      </c>
      <c r="N18" s="157" t="str">
        <f>IF(SUM('202202実績_1'!O22)&gt;0,"",('202202実績_1'!O22/0.01/1000))</f>
        <v/>
      </c>
      <c r="O18" s="158">
        <f>SUM('202202実績_1'!O22)</f>
        <v>15</v>
      </c>
      <c r="P18" s="158">
        <f>SUM('202202実績_1'!P22)</f>
        <v>-1307</v>
      </c>
      <c r="Q18" s="158" t="s">
        <v>404</v>
      </c>
      <c r="R18">
        <v>17</v>
      </c>
    </row>
    <row r="19" spans="1:18">
      <c r="A19" t="str">
        <f>'202202実績_1'!E23</f>
        <v>gbpjpy</v>
      </c>
      <c r="B19" t="str">
        <f>IF('202202実績_1'!C23="sell","売り","買い")</f>
        <v>売り</v>
      </c>
      <c r="C19" s="163">
        <f>'202202実績_1'!D23/0.01*1000</f>
        <v>5000</v>
      </c>
      <c r="D19" t="s">
        <v>284</v>
      </c>
      <c r="E19" t="s">
        <v>345</v>
      </c>
      <c r="F19" s="156" t="str">
        <f>'202202実績_1'!B23</f>
        <v>2022.02.22 15:26:03</v>
      </c>
      <c r="G19">
        <f>'202202実績_1'!F23</f>
        <v>156.03899999999999</v>
      </c>
      <c r="H19" t="s">
        <v>345</v>
      </c>
      <c r="I19" s="156" t="str">
        <f>'202202実績_1'!I23</f>
        <v>2022.02.22 15:35:43</v>
      </c>
      <c r="J19">
        <f>'202202実績_1'!J23</f>
        <v>155.98400000000001</v>
      </c>
      <c r="K19" t="s">
        <v>403</v>
      </c>
      <c r="L19" t="str">
        <f>IF('202202実績_1'!R23="〇","勝ち","負け")</f>
        <v>勝ち</v>
      </c>
      <c r="M19" s="157">
        <f>IF(SUM('202202実績_1'!O23)&gt;0,('202202実績_1'!O23/0.01/1000),"")</f>
        <v>27.5</v>
      </c>
      <c r="N19" s="157" t="str">
        <f>IF(SUM('202202実績_1'!O23)&gt;0,"",('202202実績_1'!O23/0.01/1000))</f>
        <v/>
      </c>
      <c r="O19" s="158">
        <f>SUM('202202実績_1'!O23)</f>
        <v>275</v>
      </c>
      <c r="P19" s="158">
        <f>SUM('202202実績_1'!P23)</f>
        <v>-1032</v>
      </c>
      <c r="Q19" s="158" t="s">
        <v>404</v>
      </c>
      <c r="R19">
        <v>18</v>
      </c>
    </row>
    <row r="20" spans="1:18">
      <c r="A20" t="str">
        <f>'202202実績_1'!E24</f>
        <v>gbpjpy</v>
      </c>
      <c r="B20" t="str">
        <f>IF('202202実績_1'!C24="sell","売り","買い")</f>
        <v>買い</v>
      </c>
      <c r="C20" s="163">
        <f>'202202実績_1'!D24/0.01*1000</f>
        <v>5000</v>
      </c>
      <c r="D20" t="s">
        <v>284</v>
      </c>
      <c r="E20" t="s">
        <v>346</v>
      </c>
      <c r="F20" s="156" t="str">
        <f>'202202実績_1'!B24</f>
        <v>2022.02.22 15:34:35</v>
      </c>
      <c r="G20">
        <f>'202202実績_1'!F24</f>
        <v>155.97200000000001</v>
      </c>
      <c r="H20" t="s">
        <v>346</v>
      </c>
      <c r="I20" s="156" t="str">
        <f>'202202実績_1'!I24</f>
        <v>2022.02.22 15:39:16</v>
      </c>
      <c r="J20">
        <f>'202202実績_1'!J24</f>
        <v>156.04</v>
      </c>
      <c r="K20" t="s">
        <v>403</v>
      </c>
      <c r="L20" t="str">
        <f>IF('202202実績_1'!R24="〇","勝ち","負け")</f>
        <v>勝ち</v>
      </c>
      <c r="M20" s="157">
        <f>IF(SUM('202202実績_1'!O24)&gt;0,('202202実績_1'!O24/0.01/1000),"")</f>
        <v>34</v>
      </c>
      <c r="N20" s="157" t="str">
        <f>IF(SUM('202202実績_1'!O24)&gt;0,"",('202202実績_1'!O24/0.01/1000))</f>
        <v/>
      </c>
      <c r="O20" s="158">
        <f>SUM('202202実績_1'!O24)</f>
        <v>340</v>
      </c>
      <c r="P20" s="158">
        <f>SUM('202202実績_1'!P24)</f>
        <v>-692</v>
      </c>
      <c r="Q20" s="158" t="s">
        <v>404</v>
      </c>
      <c r="R20">
        <v>19</v>
      </c>
    </row>
    <row r="21" spans="1:18">
      <c r="A21" t="str">
        <f>'202202実績_1'!E25</f>
        <v>gbpjpy</v>
      </c>
      <c r="B21" t="str">
        <f>IF('202202実績_1'!C25="sell","売り","買い")</f>
        <v>買い</v>
      </c>
      <c r="C21" s="163">
        <f>'202202実績_1'!D25/0.01*1000</f>
        <v>5000</v>
      </c>
      <c r="D21" t="s">
        <v>284</v>
      </c>
      <c r="E21" t="s">
        <v>347</v>
      </c>
      <c r="F21" s="156" t="str">
        <f>'202202実績_1'!B25</f>
        <v>2022.02.22 15:35:02</v>
      </c>
      <c r="G21">
        <f>'202202実績_1'!F25</f>
        <v>155.965</v>
      </c>
      <c r="H21" t="s">
        <v>347</v>
      </c>
      <c r="I21" s="156" t="str">
        <f>'202202実績_1'!I25</f>
        <v>2022.02.22 15:35:34</v>
      </c>
      <c r="J21">
        <f>'202202実績_1'!J25</f>
        <v>155.92400000000001</v>
      </c>
      <c r="K21" t="s">
        <v>403</v>
      </c>
      <c r="L21" t="str">
        <f>IF('202202実績_1'!R25="〇","勝ち","負け")</f>
        <v>負け</v>
      </c>
      <c r="M21" s="157" t="str">
        <f>IF(SUM('202202実績_1'!O25)&gt;0,('202202実績_1'!O25/0.01/1000),"")</f>
        <v/>
      </c>
      <c r="N21" s="157">
        <f>IF(SUM('202202実績_1'!O25)&gt;0,"",('202202実績_1'!O25/0.01/1000))</f>
        <v>-20.5</v>
      </c>
      <c r="O21" s="158">
        <f>SUM('202202実績_1'!O25)</f>
        <v>-205</v>
      </c>
      <c r="P21" s="158">
        <f>SUM('202202実績_1'!P25)</f>
        <v>-897</v>
      </c>
      <c r="Q21" s="158" t="s">
        <v>399</v>
      </c>
      <c r="R21">
        <v>20</v>
      </c>
    </row>
    <row r="22" spans="1:18">
      <c r="A22" t="str">
        <f>'202202実績_1'!E26</f>
        <v>usdjpy</v>
      </c>
      <c r="B22" t="str">
        <f>IF('202202実績_1'!C26="sell","売り","買い")</f>
        <v>買い</v>
      </c>
      <c r="C22" s="163">
        <f>'202202実績_1'!D26/0.01*1000</f>
        <v>5000</v>
      </c>
      <c r="D22" t="s">
        <v>284</v>
      </c>
      <c r="E22" t="s">
        <v>348</v>
      </c>
      <c r="F22" s="156" t="str">
        <f>'202202実績_1'!B26</f>
        <v>2022.02.23 01:28:25</v>
      </c>
      <c r="G22">
        <f>'202202実績_1'!F26</f>
        <v>115.09099999999999</v>
      </c>
      <c r="H22" t="s">
        <v>348</v>
      </c>
      <c r="I22" s="156" t="str">
        <f>'202202実績_1'!I26</f>
        <v>2022.02.23 03:25:58</v>
      </c>
      <c r="J22">
        <f>'202202実績_1'!J26</f>
        <v>115.023</v>
      </c>
      <c r="K22" t="s">
        <v>403</v>
      </c>
      <c r="L22" t="str">
        <f>IF('202202実績_1'!R26="〇","勝ち","負け")</f>
        <v>負け</v>
      </c>
      <c r="M22" s="157" t="str">
        <f>IF(SUM('202202実績_1'!O26)&gt;0,('202202実績_1'!O26/0.01/1000),"")</f>
        <v/>
      </c>
      <c r="N22" s="157">
        <f>IF(SUM('202202実績_1'!O26)&gt;0,"",('202202実績_1'!O26/0.01/1000))</f>
        <v>-34</v>
      </c>
      <c r="O22" s="158">
        <f>SUM('202202実績_1'!O26)</f>
        <v>-340</v>
      </c>
      <c r="P22" s="158">
        <f>SUM('202202実績_1'!P26)</f>
        <v>-1237</v>
      </c>
      <c r="Q22" s="158" t="s">
        <v>399</v>
      </c>
      <c r="R22">
        <v>21</v>
      </c>
    </row>
    <row r="23" spans="1:18">
      <c r="A23" t="str">
        <f>'202202実績_1'!E27</f>
        <v>usdjpy</v>
      </c>
      <c r="B23" t="str">
        <f>IF('202202実績_1'!C27="sell","売り","買い")</f>
        <v>買い</v>
      </c>
      <c r="C23" s="163">
        <f>'202202実績_1'!D27/0.01*1000</f>
        <v>5000</v>
      </c>
      <c r="D23" t="s">
        <v>284</v>
      </c>
      <c r="E23" t="s">
        <v>349</v>
      </c>
      <c r="F23" s="156" t="str">
        <f>'202202実績_1'!B27</f>
        <v>2022.02.23 02:29:39</v>
      </c>
      <c r="G23">
        <f>'202202実績_1'!F27</f>
        <v>115.081</v>
      </c>
      <c r="H23" t="s">
        <v>349</v>
      </c>
      <c r="I23" s="156" t="str">
        <f>'202202実績_1'!I27</f>
        <v>2022.02.23 03:26:01</v>
      </c>
      <c r="J23">
        <f>'202202実績_1'!J27</f>
        <v>115.023</v>
      </c>
      <c r="K23" t="s">
        <v>403</v>
      </c>
      <c r="L23" t="str">
        <f>IF('202202実績_1'!R27="〇","勝ち","負け")</f>
        <v>負け</v>
      </c>
      <c r="M23" s="157" t="str">
        <f>IF(SUM('202202実績_1'!O27)&gt;0,('202202実績_1'!O27/0.01/1000),"")</f>
        <v/>
      </c>
      <c r="N23" s="157">
        <f>IF(SUM('202202実績_1'!O27)&gt;0,"",('202202実績_1'!O27/0.01/1000))</f>
        <v>-29</v>
      </c>
      <c r="O23" s="158">
        <f>SUM('202202実績_1'!O27)</f>
        <v>-290</v>
      </c>
      <c r="P23" s="158">
        <f>SUM('202202実績_1'!P27)</f>
        <v>-1527</v>
      </c>
      <c r="Q23" s="158" t="s">
        <v>399</v>
      </c>
      <c r="R23">
        <v>22</v>
      </c>
    </row>
    <row r="24" spans="1:18">
      <c r="A24" t="str">
        <f>'202202実績_1'!E28</f>
        <v>usdjpy</v>
      </c>
      <c r="B24" t="str">
        <f>IF('202202実績_1'!C28="sell","売り","買い")</f>
        <v>買い</v>
      </c>
      <c r="C24" s="163">
        <f>'202202実績_1'!D28/0.01*1000</f>
        <v>100000</v>
      </c>
      <c r="D24" t="s">
        <v>284</v>
      </c>
      <c r="E24" t="s">
        <v>350</v>
      </c>
      <c r="F24" s="156" t="str">
        <f>'202202実績_1'!B28</f>
        <v>2022.02.23 02:34:22</v>
      </c>
      <c r="G24">
        <f>'202202実績_1'!F28</f>
        <v>115.06</v>
      </c>
      <c r="H24" t="s">
        <v>350</v>
      </c>
      <c r="I24" s="156" t="str">
        <f>'202202実績_1'!I28</f>
        <v>2022.02.23 03:25:53</v>
      </c>
      <c r="J24">
        <f>'202202実績_1'!J28</f>
        <v>115.023</v>
      </c>
      <c r="K24" t="s">
        <v>403</v>
      </c>
      <c r="L24" t="str">
        <f>IF('202202実績_1'!R28="〇","勝ち","負け")</f>
        <v>負け</v>
      </c>
      <c r="M24" s="157" t="str">
        <f>IF(SUM('202202実績_1'!O28)&gt;0,('202202実績_1'!O28/0.01/1000),"")</f>
        <v/>
      </c>
      <c r="N24" s="159">
        <f>IF(SUM('202202実績_1'!O28)&gt;0,"",('202202実績_1'!O28/0.01/1000))</f>
        <v>-370</v>
      </c>
      <c r="O24" s="160">
        <f>SUM('202202実績_1'!O28)</f>
        <v>-3700</v>
      </c>
      <c r="P24" s="158">
        <f>SUM('202202実績_1'!P28)</f>
        <v>-5227</v>
      </c>
      <c r="Q24" s="158" t="s">
        <v>399</v>
      </c>
      <c r="R24">
        <v>23</v>
      </c>
    </row>
    <row r="25" spans="1:18">
      <c r="A25" t="str">
        <f>'202202実績_1'!E29</f>
        <v>usdjpy</v>
      </c>
      <c r="B25" t="str">
        <f>IF('202202実績_1'!C29="sell","売り","買い")</f>
        <v>買い</v>
      </c>
      <c r="C25" s="163">
        <f>'202202実績_1'!D29/0.01*1000</f>
        <v>100000</v>
      </c>
      <c r="D25" t="s">
        <v>284</v>
      </c>
      <c r="E25" t="s">
        <v>351</v>
      </c>
      <c r="F25" s="156" t="str">
        <f>'202202実績_1'!B29</f>
        <v>2022.02.23 03:07:14</v>
      </c>
      <c r="G25">
        <f>'202202実績_1'!F29</f>
        <v>115.045</v>
      </c>
      <c r="H25" t="s">
        <v>351</v>
      </c>
      <c r="I25" s="156" t="str">
        <f>'202202実績_1'!I29</f>
        <v>2022.02.23 03:25:33</v>
      </c>
      <c r="J25">
        <f>'202202実績_1'!J29</f>
        <v>115.023</v>
      </c>
      <c r="K25" t="s">
        <v>403</v>
      </c>
      <c r="L25" t="str">
        <f>IF('202202実績_1'!R29="〇","勝ち","負け")</f>
        <v>負け</v>
      </c>
      <c r="M25" s="157" t="str">
        <f>IF(SUM('202202実績_1'!O29)&gt;0,('202202実績_1'!O29/0.01/1000),"")</f>
        <v/>
      </c>
      <c r="N25" s="159">
        <f>IF(SUM('202202実績_1'!O29)&gt;0,"",('202202実績_1'!O29/0.01/1000))</f>
        <v>-220</v>
      </c>
      <c r="O25" s="160">
        <f>SUM('202202実績_1'!O29)</f>
        <v>-2200</v>
      </c>
      <c r="P25" s="158">
        <f>SUM('202202実績_1'!P29)</f>
        <v>-7427</v>
      </c>
      <c r="Q25" s="158" t="s">
        <v>399</v>
      </c>
      <c r="R25">
        <v>24</v>
      </c>
    </row>
    <row r="26" spans="1:18">
      <c r="A26" t="str">
        <f>'202202実績_1'!E30</f>
        <v>gbpjpy</v>
      </c>
      <c r="B26" t="str">
        <f>IF('202202実績_1'!C30="sell","売り","買い")</f>
        <v>売り</v>
      </c>
      <c r="C26" s="163">
        <f>'202202実績_1'!D30/0.01*1000</f>
        <v>100000</v>
      </c>
      <c r="D26" t="s">
        <v>284</v>
      </c>
      <c r="E26" t="s">
        <v>352</v>
      </c>
      <c r="F26" s="156" t="str">
        <f>'202202実績_1'!B30</f>
        <v>2022.02.23 04:05:47</v>
      </c>
      <c r="G26">
        <f>'202202実績_1'!F30</f>
        <v>156.48500000000001</v>
      </c>
      <c r="H26" t="s">
        <v>352</v>
      </c>
      <c r="I26" s="156" t="str">
        <f>'202202実績_1'!I30</f>
        <v>2022.02.23 04:49:50</v>
      </c>
      <c r="J26">
        <f>'202202実績_1'!J30</f>
        <v>156.357</v>
      </c>
      <c r="K26" t="s">
        <v>403</v>
      </c>
      <c r="L26" t="str">
        <f>IF('202202実績_1'!R30="〇","勝ち","負け")</f>
        <v>勝ち</v>
      </c>
      <c r="M26" s="157">
        <f>IF(SUM('202202実績_1'!O30)&gt;0,('202202実績_1'!O30/0.01/1000),"")</f>
        <v>1280</v>
      </c>
      <c r="N26" s="159" t="str">
        <f>IF(SUM('202202実績_1'!O30)&gt;0,"",('202202実績_1'!O30/0.01/1000))</f>
        <v/>
      </c>
      <c r="O26" s="160">
        <f>SUM('202202実績_1'!O30)</f>
        <v>12800</v>
      </c>
      <c r="P26" s="158">
        <f>SUM('202202実績_1'!P30)</f>
        <v>5373</v>
      </c>
      <c r="Q26" s="158" t="s">
        <v>404</v>
      </c>
      <c r="R26">
        <v>25</v>
      </c>
    </row>
    <row r="27" spans="1:18">
      <c r="A27" t="str">
        <f>'202202実績_1'!E31</f>
        <v>gbpjpy</v>
      </c>
      <c r="B27" t="str">
        <f>IF('202202実績_1'!C31="sell","売り","買い")</f>
        <v>買い</v>
      </c>
      <c r="C27" s="163">
        <f>'202202実績_1'!D31/0.01*1000</f>
        <v>100000</v>
      </c>
      <c r="D27" t="s">
        <v>284</v>
      </c>
      <c r="E27" t="s">
        <v>353</v>
      </c>
      <c r="F27" s="156" t="str">
        <f>'202202実績_1'!B31</f>
        <v>2022.02.23 04:50:05</v>
      </c>
      <c r="G27">
        <f>'202202実績_1'!F31</f>
        <v>156.36000000000001</v>
      </c>
      <c r="H27" t="s">
        <v>353</v>
      </c>
      <c r="I27" s="156" t="str">
        <f>'202202実績_1'!I31</f>
        <v>2022.02.23 05:51:44</v>
      </c>
      <c r="J27">
        <f>'202202実績_1'!J31</f>
        <v>156.28200000000001</v>
      </c>
      <c r="K27" t="s">
        <v>403</v>
      </c>
      <c r="L27" t="str">
        <f>IF('202202実績_1'!R31="〇","勝ち","負け")</f>
        <v>負け</v>
      </c>
      <c r="M27" s="157" t="str">
        <f>IF(SUM('202202実績_1'!O31)&gt;0,('202202実績_1'!O31/0.01/1000),"")</f>
        <v/>
      </c>
      <c r="N27" s="159">
        <f>IF(SUM('202202実績_1'!O31)&gt;0,"",('202202実績_1'!O31/0.01/1000))</f>
        <v>-780</v>
      </c>
      <c r="O27" s="160">
        <f>SUM('202202実績_1'!O31)</f>
        <v>-7800</v>
      </c>
      <c r="P27" s="158">
        <f>SUM('202202実績_1'!P31)</f>
        <v>-2427</v>
      </c>
      <c r="Q27" s="158" t="s">
        <v>399</v>
      </c>
      <c r="R27">
        <v>26</v>
      </c>
    </row>
    <row r="28" spans="1:18">
      <c r="A28" t="str">
        <f>'202202実績_1'!E32</f>
        <v>gbpjpy</v>
      </c>
      <c r="B28" t="str">
        <f>IF('202202実績_1'!C32="sell","売り","買い")</f>
        <v>買い</v>
      </c>
      <c r="C28" s="163">
        <f>'202202実績_1'!D32/0.01*1000</f>
        <v>100000</v>
      </c>
      <c r="D28" t="s">
        <v>284</v>
      </c>
      <c r="E28" t="s">
        <v>354</v>
      </c>
      <c r="F28" s="156" t="str">
        <f>'202202実績_1'!B32</f>
        <v>2022.02.23 05:02:33</v>
      </c>
      <c r="G28">
        <f>'202202実績_1'!F32</f>
        <v>156.346</v>
      </c>
      <c r="H28" t="s">
        <v>354</v>
      </c>
      <c r="I28" s="156" t="str">
        <f>'202202実績_1'!I32</f>
        <v>2022.02.23 05:51:47</v>
      </c>
      <c r="J28">
        <f>'202202実績_1'!J32</f>
        <v>156.28200000000001</v>
      </c>
      <c r="K28" t="s">
        <v>403</v>
      </c>
      <c r="L28" t="str">
        <f>IF('202202実績_1'!R32="〇","勝ち","負け")</f>
        <v>負け</v>
      </c>
      <c r="M28" s="157" t="str">
        <f>IF(SUM('202202実績_1'!O32)&gt;0,('202202実績_1'!O32/0.01/1000),"")</f>
        <v/>
      </c>
      <c r="N28" s="159">
        <f>IF(SUM('202202実績_1'!O32)&gt;0,"",('202202実績_1'!O32/0.01/1000))</f>
        <v>-640</v>
      </c>
      <c r="O28" s="160">
        <f>SUM('202202実績_1'!O32)</f>
        <v>-6400</v>
      </c>
      <c r="P28" s="158">
        <f>SUM('202202実績_1'!P32)</f>
        <v>-8827</v>
      </c>
      <c r="Q28" s="158" t="s">
        <v>399</v>
      </c>
      <c r="R28">
        <v>27</v>
      </c>
    </row>
    <row r="29" spans="1:18">
      <c r="A29" t="str">
        <f>'202202実績_1'!E33</f>
        <v>gbpjpy</v>
      </c>
      <c r="B29" t="str">
        <f>IF('202202実績_1'!C33="sell","売り","買い")</f>
        <v>買い</v>
      </c>
      <c r="C29" s="163">
        <f>'202202実績_1'!D33/0.01*1000</f>
        <v>100000</v>
      </c>
      <c r="D29" t="s">
        <v>284</v>
      </c>
      <c r="E29" t="s">
        <v>355</v>
      </c>
      <c r="F29" s="156" t="str">
        <f>'202202実績_1'!B33</f>
        <v>2022.02.23 05:19:09</v>
      </c>
      <c r="G29">
        <f>'202202実績_1'!F33</f>
        <v>156.352</v>
      </c>
      <c r="H29" t="s">
        <v>355</v>
      </c>
      <c r="I29" s="156" t="str">
        <f>'202202実績_1'!I33</f>
        <v>2022.02.23 05:51:51</v>
      </c>
      <c r="J29">
        <f>'202202実績_1'!J33</f>
        <v>156.28299999999999</v>
      </c>
      <c r="K29" t="s">
        <v>403</v>
      </c>
      <c r="L29" t="str">
        <f>IF('202202実績_1'!R33="〇","勝ち","負け")</f>
        <v>負け</v>
      </c>
      <c r="M29" s="157" t="str">
        <f>IF(SUM('202202実績_1'!O33)&gt;0,('202202実績_1'!O33/0.01/1000),"")</f>
        <v/>
      </c>
      <c r="N29" s="159">
        <f>IF(SUM('202202実績_1'!O33)&gt;0,"",('202202実績_1'!O33/0.01/1000))</f>
        <v>-690</v>
      </c>
      <c r="O29" s="160">
        <f>SUM('202202実績_1'!O33)</f>
        <v>-6900</v>
      </c>
      <c r="P29" s="158">
        <f>SUM('202202実績_1'!P33)</f>
        <v>-15727</v>
      </c>
      <c r="Q29" s="158" t="s">
        <v>399</v>
      </c>
      <c r="R29">
        <v>28</v>
      </c>
    </row>
    <row r="30" spans="1:18">
      <c r="A30" t="str">
        <f>'202202実績_1'!E34</f>
        <v>gbpjpy</v>
      </c>
      <c r="B30" t="str">
        <f>IF('202202実績_1'!C34="sell","売り","買い")</f>
        <v>売り</v>
      </c>
      <c r="C30" s="163">
        <f>'202202実績_1'!D34/0.01*1000</f>
        <v>100000</v>
      </c>
      <c r="D30" t="s">
        <v>284</v>
      </c>
      <c r="E30" t="s">
        <v>356</v>
      </c>
      <c r="F30" s="156" t="str">
        <f>'202202実績_1'!B34</f>
        <v>2022.02.23 06:00:03</v>
      </c>
      <c r="G30">
        <f>'202202実績_1'!F34</f>
        <v>156.34</v>
      </c>
      <c r="H30" t="s">
        <v>356</v>
      </c>
      <c r="I30" s="156" t="str">
        <f>'202202実績_1'!I34</f>
        <v>2022.02.23 06:15:11</v>
      </c>
      <c r="J30">
        <f>'202202実績_1'!J34</f>
        <v>156.37100000000001</v>
      </c>
      <c r="K30" t="s">
        <v>403</v>
      </c>
      <c r="L30" t="str">
        <f>IF('202202実績_1'!R34="〇","勝ち","負け")</f>
        <v>負け</v>
      </c>
      <c r="M30" s="157" t="str">
        <f>IF(SUM('202202実績_1'!O34)&gt;0,('202202実績_1'!O34/0.01/1000),"")</f>
        <v/>
      </c>
      <c r="N30" s="159">
        <f>IF(SUM('202202実績_1'!O34)&gt;0,"",('202202実績_1'!O34/0.01/1000))</f>
        <v>-310</v>
      </c>
      <c r="O30" s="160">
        <f>SUM('202202実績_1'!O34)</f>
        <v>-3100</v>
      </c>
      <c r="P30" s="158">
        <f>SUM('202202実績_1'!P34)</f>
        <v>-18827</v>
      </c>
      <c r="Q30" s="158" t="s">
        <v>399</v>
      </c>
      <c r="R30">
        <v>29</v>
      </c>
    </row>
    <row r="31" spans="1:18">
      <c r="A31" t="str">
        <f>'202202実績_1'!E35</f>
        <v>gbpjpy</v>
      </c>
      <c r="B31" t="str">
        <f>IF('202202実績_1'!C35="sell","売り","買い")</f>
        <v>売り</v>
      </c>
      <c r="C31" s="163">
        <f>'202202実績_1'!D35/0.01*1000</f>
        <v>100000</v>
      </c>
      <c r="D31" t="s">
        <v>284</v>
      </c>
      <c r="E31" t="s">
        <v>357</v>
      </c>
      <c r="F31" s="156" t="str">
        <f>'202202実績_1'!B35</f>
        <v>2022.02.23 06:00:12</v>
      </c>
      <c r="G31">
        <f>'202202実績_1'!F35</f>
        <v>156.34100000000001</v>
      </c>
      <c r="H31" t="s">
        <v>357</v>
      </c>
      <c r="I31" s="156" t="str">
        <f>'202202実績_1'!I35</f>
        <v>2022.02.23 06:15:11</v>
      </c>
      <c r="J31">
        <f>'202202実績_1'!J35</f>
        <v>156.37299999999999</v>
      </c>
      <c r="K31" t="s">
        <v>403</v>
      </c>
      <c r="L31" t="str">
        <f>IF('202202実績_1'!R35="〇","勝ち","負け")</f>
        <v>負け</v>
      </c>
      <c r="M31" s="157" t="str">
        <f>IF(SUM('202202実績_1'!O35)&gt;0,('202202実績_1'!O35/0.01/1000),"")</f>
        <v/>
      </c>
      <c r="N31" s="159">
        <f>IF(SUM('202202実績_1'!O35)&gt;0,"",('202202実績_1'!O35/0.01/1000))</f>
        <v>-320</v>
      </c>
      <c r="O31" s="160">
        <f>SUM('202202実績_1'!O35)</f>
        <v>-3200</v>
      </c>
      <c r="P31" s="158">
        <f>SUM('202202実績_1'!P35)</f>
        <v>-22027</v>
      </c>
      <c r="Q31" s="158" t="s">
        <v>399</v>
      </c>
      <c r="R31">
        <v>30</v>
      </c>
    </row>
    <row r="32" spans="1:18">
      <c r="A32" t="str">
        <f>'202202実績_1'!E36</f>
        <v>gbpjpy</v>
      </c>
      <c r="B32" t="str">
        <f>IF('202202実績_1'!C36="sell","売り","買い")</f>
        <v>売り</v>
      </c>
      <c r="C32" s="163">
        <f>'202202実績_1'!D36/0.01*1000</f>
        <v>100000</v>
      </c>
      <c r="D32" t="s">
        <v>284</v>
      </c>
      <c r="E32" t="s">
        <v>358</v>
      </c>
      <c r="F32" s="156" t="str">
        <f>'202202実績_1'!B36</f>
        <v>2022.02.23 06:01:14</v>
      </c>
      <c r="G32">
        <f>'202202実績_1'!F36</f>
        <v>156.32900000000001</v>
      </c>
      <c r="H32" t="s">
        <v>358</v>
      </c>
      <c r="I32" s="156" t="str">
        <f>'202202実績_1'!I36</f>
        <v>2022.02.23 06:15:11</v>
      </c>
      <c r="J32">
        <f>'202202実績_1'!J36</f>
        <v>156.37299999999999</v>
      </c>
      <c r="K32" t="s">
        <v>403</v>
      </c>
      <c r="L32" t="str">
        <f>IF('202202実績_1'!R36="〇","勝ち","負け")</f>
        <v>負け</v>
      </c>
      <c r="M32" s="157" t="str">
        <f>IF(SUM('202202実績_1'!O36)&gt;0,('202202実績_1'!O36/0.01/1000),"")</f>
        <v/>
      </c>
      <c r="N32" s="159">
        <f>IF(SUM('202202実績_1'!O36)&gt;0,"",('202202実績_1'!O36/0.01/1000))</f>
        <v>-440</v>
      </c>
      <c r="O32" s="160">
        <f>SUM('202202実績_1'!O36)</f>
        <v>-4400</v>
      </c>
      <c r="P32" s="158">
        <f>SUM('202202実績_1'!P36)</f>
        <v>-26427</v>
      </c>
      <c r="Q32" s="158" t="s">
        <v>399</v>
      </c>
      <c r="R32">
        <v>31</v>
      </c>
    </row>
    <row r="33" spans="1:18">
      <c r="A33" t="str">
        <f>'202202実績_1'!E37</f>
        <v>gbpjpy</v>
      </c>
      <c r="B33" t="str">
        <f>IF('202202実績_1'!C37="sell","売り","買い")</f>
        <v>売り</v>
      </c>
      <c r="C33" s="163">
        <f>'202202実績_1'!D37/0.01*1000</f>
        <v>100000</v>
      </c>
      <c r="D33" t="s">
        <v>284</v>
      </c>
      <c r="E33" t="s">
        <v>359</v>
      </c>
      <c r="F33" s="156" t="str">
        <f>'202202実績_1'!B37</f>
        <v>2022.02.23 06:16:35</v>
      </c>
      <c r="G33">
        <f>'202202実績_1'!F37</f>
        <v>156.339</v>
      </c>
      <c r="H33" t="s">
        <v>359</v>
      </c>
      <c r="I33" s="156" t="str">
        <f>'202202実績_1'!I37</f>
        <v>2022.02.23 06:48:06</v>
      </c>
      <c r="J33">
        <f>'202202実績_1'!J37</f>
        <v>156.40600000000001</v>
      </c>
      <c r="K33" t="s">
        <v>403</v>
      </c>
      <c r="L33" t="str">
        <f>IF('202202実績_1'!R37="〇","勝ち","負け")</f>
        <v>負け</v>
      </c>
      <c r="M33" s="157" t="str">
        <f>IF(SUM('202202実績_1'!O37)&gt;0,('202202実績_1'!O37/0.01/1000),"")</f>
        <v/>
      </c>
      <c r="N33" s="159">
        <f>IF(SUM('202202実績_1'!O37)&gt;0,"",('202202実績_1'!O37/0.01/1000))</f>
        <v>-670</v>
      </c>
      <c r="O33" s="160">
        <f>SUM('202202実績_1'!O37)</f>
        <v>-6700</v>
      </c>
      <c r="P33" s="158">
        <f>SUM('202202実績_1'!P37)</f>
        <v>-33127</v>
      </c>
      <c r="Q33" s="158" t="s">
        <v>399</v>
      </c>
      <c r="R33">
        <v>32</v>
      </c>
    </row>
    <row r="34" spans="1:18">
      <c r="A34" t="str">
        <f>'202202実績_1'!E38</f>
        <v>gbpjpy</v>
      </c>
      <c r="B34" t="str">
        <f>IF('202202実績_1'!C38="sell","売り","買い")</f>
        <v>売り</v>
      </c>
      <c r="C34" s="163">
        <f>'202202実績_1'!D38/0.01*1000</f>
        <v>100000</v>
      </c>
      <c r="D34" t="s">
        <v>284</v>
      </c>
      <c r="E34" t="s">
        <v>360</v>
      </c>
      <c r="F34" s="156" t="str">
        <f>'202202実績_1'!B38</f>
        <v>2022.02.23 06:16:40</v>
      </c>
      <c r="G34">
        <f>'202202実績_1'!F38</f>
        <v>156.33699999999999</v>
      </c>
      <c r="H34" t="s">
        <v>360</v>
      </c>
      <c r="I34" s="156" t="str">
        <f>'202202実績_1'!I38</f>
        <v>2022.02.23 06:48:06</v>
      </c>
      <c r="J34">
        <f>'202202実績_1'!J38</f>
        <v>156.40600000000001</v>
      </c>
      <c r="K34" t="s">
        <v>403</v>
      </c>
      <c r="L34" t="str">
        <f>IF('202202実績_1'!R38="〇","勝ち","負け")</f>
        <v>負け</v>
      </c>
      <c r="M34" s="157" t="str">
        <f>IF(SUM('202202実績_1'!O38)&gt;0,('202202実績_1'!O38/0.01/1000),"")</f>
        <v/>
      </c>
      <c r="N34" s="159">
        <f>IF(SUM('202202実績_1'!O38)&gt;0,"",('202202実績_1'!O38/0.01/1000))</f>
        <v>-690</v>
      </c>
      <c r="O34" s="160">
        <f>SUM('202202実績_1'!O38)</f>
        <v>-6900</v>
      </c>
      <c r="P34" s="158">
        <f>SUM('202202実績_1'!P38)</f>
        <v>-40027</v>
      </c>
      <c r="Q34" s="158" t="s">
        <v>399</v>
      </c>
      <c r="R34">
        <v>33</v>
      </c>
    </row>
    <row r="35" spans="1:18">
      <c r="A35" t="str">
        <f>'202202実績_1'!E39</f>
        <v>gbpjpy</v>
      </c>
      <c r="B35" t="str">
        <f>IF('202202実績_1'!C39="sell","売り","買い")</f>
        <v>売り</v>
      </c>
      <c r="C35" s="163">
        <f>'202202実績_1'!D39/0.01*1000</f>
        <v>100000</v>
      </c>
      <c r="D35" t="s">
        <v>284</v>
      </c>
      <c r="E35" t="s">
        <v>361</v>
      </c>
      <c r="F35" s="156" t="str">
        <f>'202202実績_1'!B39</f>
        <v>2022.02.23 06:16:45</v>
      </c>
      <c r="G35">
        <f>'202202実績_1'!F39</f>
        <v>156.33699999999999</v>
      </c>
      <c r="H35" t="s">
        <v>361</v>
      </c>
      <c r="I35" s="156" t="str">
        <f>'202202実績_1'!I39</f>
        <v>2022.02.23 06:48:06</v>
      </c>
      <c r="J35">
        <f>'202202実績_1'!J39</f>
        <v>156.40600000000001</v>
      </c>
      <c r="K35" t="s">
        <v>403</v>
      </c>
      <c r="L35" t="str">
        <f>IF('202202実績_1'!R39="〇","勝ち","負け")</f>
        <v>負け</v>
      </c>
      <c r="M35" s="157" t="str">
        <f>IF(SUM('202202実績_1'!O39)&gt;0,('202202実績_1'!O39/0.01/1000),"")</f>
        <v/>
      </c>
      <c r="N35" s="159">
        <f>IF(SUM('202202実績_1'!O39)&gt;0,"",('202202実績_1'!O39/0.01/1000))</f>
        <v>-690</v>
      </c>
      <c r="O35" s="160">
        <f>SUM('202202実績_1'!O39)</f>
        <v>-6900</v>
      </c>
      <c r="P35" s="158">
        <f>SUM('202202実績_1'!P39)</f>
        <v>-46927</v>
      </c>
      <c r="Q35" s="158" t="s">
        <v>399</v>
      </c>
      <c r="R35">
        <v>34</v>
      </c>
    </row>
    <row r="36" spans="1:18">
      <c r="A36" t="str">
        <f>'202202実績_1'!E40</f>
        <v>gbpjpy</v>
      </c>
      <c r="B36" t="str">
        <f>IF('202202実績_1'!C40="sell","売り","買い")</f>
        <v>買い</v>
      </c>
      <c r="C36" s="163">
        <f>'202202実績_1'!D40/0.01*1000</f>
        <v>100000</v>
      </c>
      <c r="D36" t="s">
        <v>284</v>
      </c>
      <c r="E36" t="s">
        <v>362</v>
      </c>
      <c r="F36" s="156" t="str">
        <f>'202202実績_1'!B40</f>
        <v>2022.02.23 07:11:39</v>
      </c>
      <c r="G36">
        <f>'202202実績_1'!F40</f>
        <v>156.447</v>
      </c>
      <c r="H36" t="s">
        <v>362</v>
      </c>
      <c r="I36" s="156" t="str">
        <f>'202202実績_1'!I40</f>
        <v>2022.02.23 08:53:23</v>
      </c>
      <c r="J36">
        <f>'202202実績_1'!J40</f>
        <v>156.41999999999999</v>
      </c>
      <c r="K36" t="s">
        <v>403</v>
      </c>
      <c r="L36" t="str">
        <f>IF('202202実績_1'!R40="〇","勝ち","負け")</f>
        <v>負け</v>
      </c>
      <c r="M36" s="157" t="str">
        <f>IF(SUM('202202実績_1'!O40)&gt;0,('202202実績_1'!O40/0.01/1000),"")</f>
        <v/>
      </c>
      <c r="N36" s="159">
        <f>IF(SUM('202202実績_1'!O40)&gt;0,"",('202202実績_1'!O40/0.01/1000))</f>
        <v>-270</v>
      </c>
      <c r="O36" s="160">
        <f>SUM('202202実績_1'!O40)</f>
        <v>-2700</v>
      </c>
      <c r="P36" s="158">
        <f>SUM('202202実績_1'!P40)</f>
        <v>-49627</v>
      </c>
      <c r="Q36" s="158" t="s">
        <v>399</v>
      </c>
      <c r="R36">
        <v>35</v>
      </c>
    </row>
    <row r="37" spans="1:18">
      <c r="A37" t="str">
        <f>'202202実績_1'!E41</f>
        <v>gbpjpy</v>
      </c>
      <c r="B37" t="str">
        <f>IF('202202実績_1'!C41="sell","売り","買い")</f>
        <v>買い</v>
      </c>
      <c r="C37" s="163">
        <f>'202202実績_1'!D41/0.01*1000</f>
        <v>100000</v>
      </c>
      <c r="D37" t="s">
        <v>284</v>
      </c>
      <c r="E37" t="s">
        <v>363</v>
      </c>
      <c r="F37" s="156" t="str">
        <f>'202202実績_1'!B41</f>
        <v>2022.02.23 07:13:32</v>
      </c>
      <c r="G37">
        <f>'202202実績_1'!F41</f>
        <v>156.446</v>
      </c>
      <c r="H37" t="s">
        <v>363</v>
      </c>
      <c r="I37" s="156" t="str">
        <f>'202202実績_1'!I41</f>
        <v>2022.02.23 08:53:36</v>
      </c>
      <c r="J37">
        <f>'202202実績_1'!J41</f>
        <v>156.417</v>
      </c>
      <c r="K37" t="s">
        <v>403</v>
      </c>
      <c r="L37" t="str">
        <f>IF('202202実績_1'!R41="〇","勝ち","負け")</f>
        <v>負け</v>
      </c>
      <c r="M37" s="157" t="str">
        <f>IF(SUM('202202実績_1'!O41)&gt;0,('202202実績_1'!O41/0.01/1000),"")</f>
        <v/>
      </c>
      <c r="N37" s="159">
        <f>IF(SUM('202202実績_1'!O41)&gt;0,"",('202202実績_1'!O41/0.01/1000))</f>
        <v>-290</v>
      </c>
      <c r="O37" s="160">
        <f>SUM('202202実績_1'!O41)</f>
        <v>-2900</v>
      </c>
      <c r="P37" s="158">
        <f>SUM('202202実績_1'!P41)</f>
        <v>-52527</v>
      </c>
      <c r="Q37" s="158" t="s">
        <v>399</v>
      </c>
      <c r="R37">
        <v>36</v>
      </c>
    </row>
    <row r="38" spans="1:18">
      <c r="A38" t="str">
        <f>'202202実績_1'!E42</f>
        <v>gbpjpy</v>
      </c>
      <c r="B38" t="str">
        <f>IF('202202実績_1'!C42="sell","売り","買い")</f>
        <v>買い</v>
      </c>
      <c r="C38" s="163">
        <f>'202202実績_1'!D42/0.01*1000</f>
        <v>200000</v>
      </c>
      <c r="D38" t="s">
        <v>284</v>
      </c>
      <c r="E38" t="s">
        <v>364</v>
      </c>
      <c r="F38" s="156" t="str">
        <f>'202202実績_1'!B42</f>
        <v>2022.02.23 08:56:46</v>
      </c>
      <c r="G38">
        <f>'202202実績_1'!F42</f>
        <v>156.41999999999999</v>
      </c>
      <c r="H38" t="s">
        <v>364</v>
      </c>
      <c r="I38" s="156" t="str">
        <f>'202202実績_1'!I42</f>
        <v>2022.02.23 09:38:37</v>
      </c>
      <c r="J38">
        <f>'202202実績_1'!J42</f>
        <v>156.48599999999999</v>
      </c>
      <c r="K38" t="s">
        <v>403</v>
      </c>
      <c r="L38" t="str">
        <f>IF('202202実績_1'!R42="〇","勝ち","負け")</f>
        <v>勝ち</v>
      </c>
      <c r="M38" s="157">
        <f>IF(SUM('202202実績_1'!O42)&gt;0,('202202実績_1'!O42/0.01/1000),"")</f>
        <v>1320</v>
      </c>
      <c r="N38" s="159" t="str">
        <f>IF(SUM('202202実績_1'!O42)&gt;0,"",('202202実績_1'!O42/0.01/1000))</f>
        <v/>
      </c>
      <c r="O38" s="160">
        <f>SUM('202202実績_1'!O42)</f>
        <v>13200</v>
      </c>
      <c r="P38" s="158">
        <f>SUM('202202実績_1'!P42)</f>
        <v>-39327</v>
      </c>
      <c r="Q38" s="158" t="s">
        <v>404</v>
      </c>
      <c r="R38">
        <v>37</v>
      </c>
    </row>
    <row r="39" spans="1:18">
      <c r="A39" t="str">
        <f>'202202実績_1'!E43</f>
        <v>gbpjpy</v>
      </c>
      <c r="B39" t="str">
        <f>IF('202202実績_1'!C43="sell","売り","買い")</f>
        <v>売り</v>
      </c>
      <c r="C39" s="163">
        <f>'202202実績_1'!D43/0.01*1000</f>
        <v>200000</v>
      </c>
      <c r="D39" t="s">
        <v>284</v>
      </c>
      <c r="E39" t="s">
        <v>365</v>
      </c>
      <c r="F39" s="156" t="str">
        <f>'202202実績_1'!B43</f>
        <v>2022.02.23 09:39:01</v>
      </c>
      <c r="G39">
        <f>'202202実績_1'!F43</f>
        <v>156.488</v>
      </c>
      <c r="H39" t="s">
        <v>365</v>
      </c>
      <c r="I39" s="156" t="str">
        <f>'202202実績_1'!I43</f>
        <v>2022.02.23 11:09:00</v>
      </c>
      <c r="J39">
        <f>'202202実績_1'!J43</f>
        <v>156.77000000000001</v>
      </c>
      <c r="K39" t="s">
        <v>403</v>
      </c>
      <c r="L39" t="str">
        <f>IF('202202実績_1'!R43="〇","勝ち","負け")</f>
        <v>負け</v>
      </c>
      <c r="M39" s="157" t="str">
        <f>IF(SUM('202202実績_1'!O43)&gt;0,('202202実績_1'!O43/0.01/1000),"")</f>
        <v/>
      </c>
      <c r="N39" s="159">
        <f>IF(SUM('202202実績_1'!O43)&gt;0,"",('202202実績_1'!O43/0.01/1000))</f>
        <v>-5640</v>
      </c>
      <c r="O39" s="160">
        <f>SUM('202202実績_1'!O43)</f>
        <v>-56400</v>
      </c>
      <c r="P39" s="158">
        <f>SUM('202202実績_1'!P43)</f>
        <v>-95727</v>
      </c>
      <c r="Q39" s="158" t="s">
        <v>399</v>
      </c>
      <c r="R39">
        <v>38</v>
      </c>
    </row>
    <row r="40" spans="1:18">
      <c r="A40" t="str">
        <f>'202202実績_1'!E44</f>
        <v>gbpjpy</v>
      </c>
      <c r="B40" t="str">
        <f>IF('202202実績_1'!C44="sell","売り","買い")</f>
        <v>買い</v>
      </c>
      <c r="C40" s="163">
        <f>'202202実績_1'!D44/0.01*1000</f>
        <v>200000</v>
      </c>
      <c r="D40" t="s">
        <v>284</v>
      </c>
      <c r="E40" t="s">
        <v>366</v>
      </c>
      <c r="F40" s="156" t="str">
        <f>'202202実績_1'!B44</f>
        <v>2022.02.23 11:59:20</v>
      </c>
      <c r="G40">
        <f>'202202実績_1'!F44</f>
        <v>156.553</v>
      </c>
      <c r="H40" t="s">
        <v>366</v>
      </c>
      <c r="I40" s="156" t="str">
        <f>'202202実績_1'!I44</f>
        <v>2022.02.23 12:53:14</v>
      </c>
      <c r="J40">
        <f>'202202実績_1'!J44</f>
        <v>156.44</v>
      </c>
      <c r="K40" t="s">
        <v>403</v>
      </c>
      <c r="L40" t="str">
        <f>IF('202202実績_1'!R44="〇","勝ち","負け")</f>
        <v>負け</v>
      </c>
      <c r="M40" s="157" t="str">
        <f>IF(SUM('202202実績_1'!O44)&gt;0,('202202実績_1'!O44/0.01/1000),"")</f>
        <v/>
      </c>
      <c r="N40" s="159">
        <f>IF(SUM('202202実績_1'!O44)&gt;0,"",('202202実績_1'!O44/0.01/1000))</f>
        <v>-2260</v>
      </c>
      <c r="O40" s="160">
        <f>SUM('202202実績_1'!O44)</f>
        <v>-22600</v>
      </c>
      <c r="P40" s="158">
        <f>SUM('202202実績_1'!P44)</f>
        <v>-118327</v>
      </c>
      <c r="Q40" s="158" t="s">
        <v>398</v>
      </c>
      <c r="R40">
        <v>39</v>
      </c>
    </row>
    <row r="41" spans="1:18">
      <c r="C41" s="163"/>
      <c r="F41" s="156"/>
      <c r="I41" s="156"/>
      <c r="M41" s="157"/>
      <c r="N41" s="157"/>
      <c r="O41" s="157"/>
      <c r="P41" s="157"/>
      <c r="Q41" s="158"/>
    </row>
    <row r="42" spans="1:18">
      <c r="C42" s="147"/>
      <c r="F42" s="156"/>
      <c r="I42" s="156"/>
      <c r="M42" s="157"/>
      <c r="N42" s="159"/>
      <c r="O42" s="160"/>
      <c r="P42" s="158"/>
      <c r="Q42" s="158"/>
    </row>
    <row r="43" spans="1:18">
      <c r="C43" s="147"/>
      <c r="F43" s="156"/>
      <c r="I43" s="156"/>
      <c r="M43" s="157"/>
      <c r="N43" s="159"/>
      <c r="O43" s="160"/>
      <c r="P43" s="158"/>
      <c r="Q43" s="158"/>
    </row>
    <row r="44" spans="1:18" ht="14.25" thickBo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1"/>
      <c r="N44" s="41"/>
      <c r="O44" s="40"/>
    </row>
    <row r="45" spans="1:18" ht="14.25" thickTop="1">
      <c r="L45" s="42" t="s">
        <v>37</v>
      </c>
      <c r="M45" s="9">
        <v>75</v>
      </c>
      <c r="N45" s="9"/>
      <c r="O45">
        <v>7500</v>
      </c>
    </row>
    <row r="46" spans="1:18">
      <c r="B46">
        <f>COUNTIF('202202実績_1'!V6:V44,"buy")</f>
        <v>16</v>
      </c>
      <c r="M46" s="9"/>
      <c r="N46" s="9"/>
    </row>
    <row r="47" spans="1:18">
      <c r="M47" s="9"/>
      <c r="N47" s="9"/>
    </row>
    <row r="49" spans="3:14">
      <c r="L49" s="10"/>
      <c r="M49" s="11"/>
      <c r="N49" s="11"/>
    </row>
    <row r="52" spans="3:14" ht="14.25" thickBot="1">
      <c r="C52" s="176" t="s">
        <v>38</v>
      </c>
      <c r="D52" s="177"/>
      <c r="F52" s="178" t="s">
        <v>39</v>
      </c>
      <c r="G52" s="179"/>
      <c r="H52" s="162" t="s">
        <v>40</v>
      </c>
      <c r="I52" s="29" t="s">
        <v>41</v>
      </c>
    </row>
    <row r="53" spans="3:14">
      <c r="C53" s="4" t="s">
        <v>42</v>
      </c>
      <c r="D53" s="5" t="s">
        <v>429</v>
      </c>
      <c r="F53" s="4" t="s">
        <v>87</v>
      </c>
      <c r="G53" s="13">
        <f>COUNTIF('202202実績_1'!E6:E44,"usdjpy")</f>
        <v>18</v>
      </c>
      <c r="H53" s="19">
        <v>7</v>
      </c>
      <c r="I53" s="22">
        <v>11</v>
      </c>
    </row>
    <row r="54" spans="3:14">
      <c r="C54" s="2" t="s">
        <v>43</v>
      </c>
      <c r="D54" s="1">
        <f>COUNTIF('202202実績_1'!V6:V44,"buy")</f>
        <v>16</v>
      </c>
      <c r="F54" s="2" t="s">
        <v>431</v>
      </c>
      <c r="G54" s="15">
        <f>COUNTIF('202202実績_1'!E6:E44,"gbpjpy")</f>
        <v>21</v>
      </c>
      <c r="H54" s="20">
        <v>9</v>
      </c>
      <c r="I54" s="16">
        <v>12</v>
      </c>
    </row>
    <row r="55" spans="3:14">
      <c r="C55" s="2" t="s">
        <v>44</v>
      </c>
      <c r="D55" s="1">
        <f>COUNTIF('202202実績_1'!V6:V44,"sell")</f>
        <v>23</v>
      </c>
      <c r="F55" s="2"/>
      <c r="G55" s="15"/>
      <c r="H55" s="20"/>
      <c r="I55" s="16"/>
    </row>
    <row r="56" spans="3:14">
      <c r="C56" s="2" t="s">
        <v>45</v>
      </c>
      <c r="D56" s="1">
        <f>SUM(D54:D55)</f>
        <v>39</v>
      </c>
      <c r="F56" s="2"/>
      <c r="G56" s="15"/>
      <c r="H56" s="20"/>
      <c r="I56" s="16"/>
    </row>
    <row r="57" spans="3:14">
      <c r="C57" s="2" t="s">
        <v>46</v>
      </c>
      <c r="D57" s="1">
        <f>COUNTIF('202202実績_1'!R6:R44,"〇")</f>
        <v>12</v>
      </c>
      <c r="F57" s="2"/>
      <c r="G57" s="15"/>
      <c r="H57" s="20"/>
      <c r="I57" s="16"/>
    </row>
    <row r="58" spans="3:14">
      <c r="C58" s="2" t="s">
        <v>47</v>
      </c>
      <c r="D58" s="191">
        <f>COUNTIF('202202実績_1'!R6:R44,"X")</f>
        <v>27</v>
      </c>
      <c r="F58" s="2"/>
      <c r="G58" s="15"/>
      <c r="H58" s="20"/>
      <c r="I58" s="16"/>
    </row>
    <row r="59" spans="3:14">
      <c r="C59" s="2" t="s">
        <v>48</v>
      </c>
      <c r="D59" s="1">
        <f>COUNTIF('202202実績_1'!R6:R44,"-")</f>
        <v>0</v>
      </c>
      <c r="F59" s="2"/>
      <c r="G59" s="15"/>
      <c r="H59" s="20"/>
      <c r="I59" s="16"/>
    </row>
    <row r="60" spans="3:14">
      <c r="C60" s="7" t="s">
        <v>49</v>
      </c>
      <c r="D60" s="8">
        <f>COUNTIF('202202実績_1'!R6:R44,"継続")</f>
        <v>0</v>
      </c>
      <c r="F60" s="2"/>
      <c r="G60" s="15"/>
      <c r="H60" s="20"/>
      <c r="I60" s="16"/>
    </row>
    <row r="61" spans="3:14">
      <c r="C61" s="2" t="s">
        <v>50</v>
      </c>
      <c r="D61" s="192">
        <f>100000+P40</f>
        <v>-18327</v>
      </c>
      <c r="F61" s="2"/>
      <c r="G61" s="15"/>
      <c r="H61" s="20"/>
      <c r="I61" s="16"/>
    </row>
    <row r="62" spans="3:14">
      <c r="C62" s="2" t="s">
        <v>51</v>
      </c>
      <c r="D62" s="192">
        <f>SUM(P40)</f>
        <v>-118327</v>
      </c>
      <c r="F62" s="2"/>
      <c r="G62" s="15"/>
      <c r="H62" s="20"/>
      <c r="I62" s="16"/>
    </row>
    <row r="63" spans="3:14">
      <c r="C63" s="2" t="s">
        <v>52</v>
      </c>
      <c r="D63" s="192">
        <f>D62</f>
        <v>-118327</v>
      </c>
      <c r="F63" s="4"/>
      <c r="G63" s="13"/>
      <c r="H63" s="19"/>
      <c r="I63" s="14"/>
    </row>
    <row r="64" spans="3:14">
      <c r="C64" s="2" t="s">
        <v>15</v>
      </c>
      <c r="D64" s="12">
        <f>D61/D56</f>
        <v>-469.92307692307691</v>
      </c>
      <c r="F64" s="2"/>
      <c r="G64" s="15"/>
      <c r="H64" s="20"/>
      <c r="I64" s="16"/>
    </row>
    <row r="65" spans="3:10">
      <c r="C65" s="2" t="s">
        <v>16</v>
      </c>
      <c r="D65" s="12">
        <f>D62/D56</f>
        <v>-3034.0256410256411</v>
      </c>
      <c r="F65" s="2"/>
      <c r="G65" s="15"/>
      <c r="H65" s="20"/>
      <c r="I65" s="16"/>
    </row>
    <row r="66" spans="3:10">
      <c r="C66" s="2" t="s">
        <v>53</v>
      </c>
      <c r="D66" s="1">
        <v>7</v>
      </c>
      <c r="F66" s="2"/>
      <c r="G66" s="15"/>
      <c r="H66" s="20"/>
      <c r="I66" s="16"/>
    </row>
    <row r="67" spans="3:10">
      <c r="C67" s="2" t="s">
        <v>54</v>
      </c>
      <c r="D67" s="1">
        <v>11</v>
      </c>
      <c r="F67" s="2"/>
      <c r="G67" s="15"/>
      <c r="H67" s="20"/>
      <c r="I67" s="16"/>
    </row>
    <row r="68" spans="3:10">
      <c r="C68" s="2" t="s">
        <v>55</v>
      </c>
      <c r="D68" s="193">
        <v>1320</v>
      </c>
      <c r="F68" s="2"/>
      <c r="G68" s="15"/>
      <c r="H68" s="20"/>
      <c r="I68" s="16"/>
    </row>
    <row r="69" spans="3:10" ht="14.25" thickBot="1">
      <c r="C69" s="3" t="s">
        <v>14</v>
      </c>
      <c r="D69" s="6">
        <f>D57/D56</f>
        <v>0.30769230769230771</v>
      </c>
      <c r="F69" s="2"/>
      <c r="G69" s="15"/>
      <c r="H69" s="20"/>
      <c r="I69" s="16"/>
    </row>
    <row r="70" spans="3:10">
      <c r="F70" s="2"/>
      <c r="G70" s="15"/>
      <c r="H70" s="20"/>
      <c r="I70" s="16"/>
    </row>
    <row r="71" spans="3:10" ht="14.25" thickBot="1">
      <c r="F71" s="3"/>
      <c r="G71" s="17"/>
      <c r="H71" s="21"/>
      <c r="I71" s="18"/>
    </row>
    <row r="72" spans="3:10" ht="14.25" thickBot="1">
      <c r="F72" s="36" t="s">
        <v>37</v>
      </c>
      <c r="G72" s="43">
        <f>SUM(G53:G71)</f>
        <v>39</v>
      </c>
      <c r="H72" s="43">
        <f>SUM(H53:H71)</f>
        <v>16</v>
      </c>
      <c r="I72" s="43">
        <f>SUM(I53:I71)</f>
        <v>23</v>
      </c>
    </row>
    <row r="75" spans="3:10" ht="14.25" thickBot="1">
      <c r="F75" s="178" t="s">
        <v>56</v>
      </c>
      <c r="G75" s="179"/>
      <c r="H75" s="162" t="s">
        <v>40</v>
      </c>
      <c r="I75" s="27" t="s">
        <v>41</v>
      </c>
      <c r="J75" s="28" t="s">
        <v>57</v>
      </c>
    </row>
    <row r="76" spans="3:10">
      <c r="F76" s="4" t="s">
        <v>58</v>
      </c>
      <c r="G76" s="13">
        <v>0</v>
      </c>
      <c r="H76" s="19">
        <v>0</v>
      </c>
      <c r="I76" s="23">
        <v>0</v>
      </c>
      <c r="J76" s="24">
        <v>0</v>
      </c>
    </row>
    <row r="77" spans="3:10">
      <c r="F77" s="2" t="s">
        <v>59</v>
      </c>
      <c r="G77" s="15">
        <v>0</v>
      </c>
      <c r="H77" s="15">
        <v>0</v>
      </c>
      <c r="I77" s="20">
        <v>0</v>
      </c>
      <c r="J77" s="25">
        <v>0</v>
      </c>
    </row>
    <row r="78" spans="3:10">
      <c r="F78" s="2" t="s">
        <v>60</v>
      </c>
      <c r="G78" s="15">
        <v>0</v>
      </c>
      <c r="H78" s="15">
        <v>0</v>
      </c>
      <c r="I78" s="20">
        <v>0</v>
      </c>
      <c r="J78" s="25">
        <v>0</v>
      </c>
    </row>
    <row r="79" spans="3:10">
      <c r="F79" s="2" t="s">
        <v>61</v>
      </c>
      <c r="G79" s="15">
        <v>0</v>
      </c>
      <c r="H79" s="15">
        <v>0</v>
      </c>
      <c r="I79" s="20">
        <v>0</v>
      </c>
      <c r="J79" s="25">
        <v>0</v>
      </c>
    </row>
    <row r="80" spans="3:10" ht="14.25" thickBot="1">
      <c r="F80" s="31" t="s">
        <v>62</v>
      </c>
      <c r="G80" s="32">
        <v>0</v>
      </c>
      <c r="H80" s="32">
        <v>0</v>
      </c>
      <c r="I80" s="33">
        <v>0</v>
      </c>
      <c r="J80" s="34">
        <v>0</v>
      </c>
    </row>
    <row r="81" spans="6:10" ht="14.25" thickBot="1">
      <c r="F81" s="30" t="s">
        <v>37</v>
      </c>
      <c r="G81" s="30"/>
      <c r="H81" s="30"/>
      <c r="I81" s="35"/>
      <c r="J81" s="123">
        <f>SUM(J76:J80)</f>
        <v>0</v>
      </c>
    </row>
  </sheetData>
  <autoFilter ref="A1:R40" xr:uid="{83B1EB76-AA20-4A9B-A379-08D0016931DE}"/>
  <mergeCells count="3">
    <mergeCell ref="C52:D52"/>
    <mergeCell ref="F52:G52"/>
    <mergeCell ref="F75:G75"/>
  </mergeCells>
  <phoneticPr fontId="14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718C-B343-4371-BB96-3C8EF00D8165}">
  <dimension ref="A1:R72"/>
  <sheetViews>
    <sheetView zoomScale="85" zoomScaleNormal="85" zoomScaleSheetLayoutView="100" workbookViewId="0">
      <pane ySplit="1" topLeftCell="A2" activePane="bottomLeft" state="frozen"/>
      <selection pane="bottomLeft" activeCell="A2" sqref="A2"/>
    </sheetView>
  </sheetViews>
  <sheetFormatPr defaultColWidth="10" defaultRowHeight="13.5" customHeight="1"/>
  <cols>
    <col min="1" max="1" width="9.625" customWidth="1"/>
    <col min="2" max="2" width="8" customWidth="1"/>
    <col min="3" max="3" width="17.625" customWidth="1"/>
    <col min="4" max="4" width="19.5" customWidth="1"/>
    <col min="5" max="5" width="6.875" customWidth="1"/>
    <col min="6" max="6" width="17" customWidth="1"/>
    <col min="7" max="7" width="13.125" customWidth="1"/>
    <col min="8" max="8" width="11.25" customWidth="1"/>
    <col min="9" max="9" width="16.625" customWidth="1"/>
    <col min="11" max="11" width="18.375" customWidth="1"/>
    <col min="12" max="12" width="9" customWidth="1"/>
    <col min="15" max="15" width="11.5" customWidth="1"/>
    <col min="17" max="17" width="14.125" customWidth="1"/>
  </cols>
  <sheetData>
    <row r="1" spans="1:18" ht="14.25" thickBot="1">
      <c r="A1" s="37" t="s">
        <v>22</v>
      </c>
      <c r="B1" s="38" t="s">
        <v>23</v>
      </c>
      <c r="C1" s="38" t="s">
        <v>24</v>
      </c>
      <c r="D1" s="38" t="s">
        <v>25</v>
      </c>
      <c r="E1" s="38" t="s">
        <v>26</v>
      </c>
      <c r="F1" s="38" t="s">
        <v>27</v>
      </c>
      <c r="G1" s="38" t="s">
        <v>28</v>
      </c>
      <c r="H1" s="38" t="s">
        <v>29</v>
      </c>
      <c r="I1" s="38" t="s">
        <v>30</v>
      </c>
      <c r="J1" s="38" t="s">
        <v>31</v>
      </c>
      <c r="K1" s="38" t="s">
        <v>32</v>
      </c>
      <c r="L1" s="38" t="s">
        <v>33</v>
      </c>
      <c r="M1" s="38" t="s">
        <v>34</v>
      </c>
      <c r="N1" s="124" t="s">
        <v>35</v>
      </c>
      <c r="O1" s="39" t="s">
        <v>36</v>
      </c>
      <c r="P1" s="161" t="s">
        <v>396</v>
      </c>
      <c r="Q1" s="161" t="s">
        <v>397</v>
      </c>
    </row>
    <row r="2" spans="1:18" ht="27">
      <c r="A2" t="str">
        <f>'202202実績_1'!E46</f>
        <v>gbpjpy</v>
      </c>
      <c r="B2" t="str">
        <f>IF('202202実績_1'!C46="sell","売り","買い")</f>
        <v>買い</v>
      </c>
      <c r="C2" s="163">
        <f>'202202実績_1'!D46/0.01*1000</f>
        <v>200000</v>
      </c>
      <c r="D2" t="s">
        <v>284</v>
      </c>
      <c r="E2" t="s">
        <v>367</v>
      </c>
      <c r="F2" s="156" t="str">
        <f>'202202実績_1'!B46</f>
        <v>2022.02.23 12:11:20</v>
      </c>
      <c r="G2">
        <f>'202202実績_1'!F46</f>
        <v>156.488</v>
      </c>
      <c r="H2" t="s">
        <v>367</v>
      </c>
      <c r="I2" s="156" t="str">
        <f>'202202実績_1'!I46</f>
        <v>2022.02.23 12:54:25</v>
      </c>
      <c r="J2">
        <f>'202202実績_1'!J46</f>
        <v>156.435</v>
      </c>
      <c r="K2" t="s">
        <v>403</v>
      </c>
      <c r="L2" t="str">
        <f>IF('202202実績_1'!R46="〇","勝ち","負け")</f>
        <v>負け</v>
      </c>
      <c r="M2" s="157" t="str">
        <f>IF(SUM('202202実績_1'!O46)&gt;0,('202202実績_1'!O46/0.01/1000),"")</f>
        <v/>
      </c>
      <c r="N2" s="159">
        <f>IF(SUM('202202実績_1'!O46)&gt;0,"",('202202実績_1'!O46/0.01/1000))</f>
        <v>-1060</v>
      </c>
      <c r="O2" s="160">
        <f>SUM('202202実績_1'!O46)</f>
        <v>-10600</v>
      </c>
      <c r="P2" s="158">
        <f>SUM('202202実績_1'!P46)</f>
        <v>-10600</v>
      </c>
      <c r="Q2" s="165" t="s">
        <v>405</v>
      </c>
      <c r="R2">
        <v>41</v>
      </c>
    </row>
    <row r="3" spans="1:18">
      <c r="A3" t="str">
        <f>'202202実績_1'!E47</f>
        <v>gbpjpy</v>
      </c>
      <c r="B3" t="str">
        <f>IF('202202実績_1'!C47="sell","売り","買い")</f>
        <v>買い</v>
      </c>
      <c r="C3" s="163">
        <f>'202202実績_1'!D47/0.01*1000</f>
        <v>200000</v>
      </c>
      <c r="D3" t="s">
        <v>284</v>
      </c>
      <c r="E3" t="s">
        <v>368</v>
      </c>
      <c r="F3" s="156" t="str">
        <f>'202202実績_1'!B47</f>
        <v>2022.02.23 12:56:30</v>
      </c>
      <c r="G3">
        <f>'202202実績_1'!F47</f>
        <v>156.512</v>
      </c>
      <c r="H3" t="s">
        <v>368</v>
      </c>
      <c r="I3" s="156" t="str">
        <f>'202202実績_1'!I47</f>
        <v>2022.02.23 13:27:36</v>
      </c>
      <c r="J3">
        <f>'202202実績_1'!J47</f>
        <v>156.59200000000001</v>
      </c>
      <c r="K3" t="s">
        <v>403</v>
      </c>
      <c r="L3" t="str">
        <f>IF('202202実績_1'!R47="〇","勝ち","負け")</f>
        <v>勝ち</v>
      </c>
      <c r="M3" s="157">
        <f>IF(SUM('202202実績_1'!O47)&gt;0,('202202実績_1'!O47/0.01/1000),"")</f>
        <v>1600</v>
      </c>
      <c r="N3" s="159" t="str">
        <f>IF(SUM('202202実績_1'!O47)&gt;0,"",('202202実績_1'!O47/0.01/1000))</f>
        <v/>
      </c>
      <c r="O3" s="160">
        <f>SUM('202202実績_1'!O47)</f>
        <v>16000</v>
      </c>
      <c r="P3" s="158">
        <f>SUM('202202実績_1'!P47)</f>
        <v>5400</v>
      </c>
      <c r="Q3" s="158" t="s">
        <v>404</v>
      </c>
      <c r="R3">
        <v>42</v>
      </c>
    </row>
    <row r="4" spans="1:18">
      <c r="A4" t="str">
        <f>'202202実績_1'!E47</f>
        <v>gbpjpy</v>
      </c>
      <c r="B4" t="str">
        <f>IF('202202実績_1'!C47="sell","売り","買い")</f>
        <v>買い</v>
      </c>
      <c r="C4" s="163">
        <f>'202202実績_1'!D48/0.01*1000</f>
        <v>200000</v>
      </c>
      <c r="D4" t="s">
        <v>284</v>
      </c>
      <c r="E4" t="s">
        <v>368</v>
      </c>
      <c r="F4" s="156" t="str">
        <f>'202202実績_1'!B47</f>
        <v>2022.02.23 12:56:30</v>
      </c>
      <c r="G4">
        <f>'202202実績_1'!F47</f>
        <v>156.512</v>
      </c>
      <c r="H4" t="s">
        <v>368</v>
      </c>
      <c r="I4" s="156" t="str">
        <f>'202202実績_1'!I47</f>
        <v>2022.02.23 13:27:36</v>
      </c>
      <c r="J4">
        <f>'202202実績_1'!J47</f>
        <v>156.59200000000001</v>
      </c>
      <c r="K4" t="s">
        <v>403</v>
      </c>
      <c r="L4" t="str">
        <f>IF('202202実績_1'!R47="〇","勝ち","負け")</f>
        <v>勝ち</v>
      </c>
      <c r="M4" s="157">
        <f>IF(SUM('202202実績_1'!O48)&gt;0,('202202実績_1'!O48/0.01/1000),"")</f>
        <v>1600</v>
      </c>
      <c r="N4" s="159" t="str">
        <f>IF(SUM('202202実績_1'!O48)&gt;0,"",('202202実績_1'!O48/0.01/1000))</f>
        <v/>
      </c>
      <c r="O4" s="160">
        <f>SUM('202202実績_1'!O48)</f>
        <v>16000</v>
      </c>
      <c r="P4" s="158">
        <f>SUM('202202実績_1'!P48)</f>
        <v>21400</v>
      </c>
      <c r="Q4" s="158" t="s">
        <v>404</v>
      </c>
      <c r="R4">
        <v>43</v>
      </c>
    </row>
    <row r="5" spans="1:18">
      <c r="A5" t="str">
        <f>'202202実績_1'!E48</f>
        <v>gbpjpy</v>
      </c>
      <c r="B5" t="str">
        <f>IF('202202実績_1'!C48="sell","売り","買い")</f>
        <v>売り</v>
      </c>
      <c r="C5" s="163">
        <f>'202202実績_1'!D49/0.01*1000</f>
        <v>200000</v>
      </c>
      <c r="D5" t="s">
        <v>284</v>
      </c>
      <c r="E5" t="s">
        <v>369</v>
      </c>
      <c r="F5" s="156" t="str">
        <f>'202202実績_1'!B48</f>
        <v>2022.02.23 13:30:39</v>
      </c>
      <c r="G5">
        <f>'202202実績_1'!F48</f>
        <v>156.52699999999999</v>
      </c>
      <c r="H5" t="s">
        <v>369</v>
      </c>
      <c r="I5" s="156" t="str">
        <f>'202202実績_1'!I48</f>
        <v>2022.02.23 13:46:20</v>
      </c>
      <c r="J5">
        <f>'202202実績_1'!J48</f>
        <v>156.447</v>
      </c>
      <c r="K5" t="s">
        <v>403</v>
      </c>
      <c r="L5" t="str">
        <f>IF('202202実績_1'!R48="〇","勝ち","負け")</f>
        <v>勝ち</v>
      </c>
      <c r="M5" s="157" t="str">
        <f>IF(SUM('202202実績_1'!O49)&gt;0,('202202実績_1'!O49/0.01/1000),"")</f>
        <v/>
      </c>
      <c r="N5" s="159">
        <f>IF(SUM('202202実績_1'!O49)&gt;0,"",('202202実績_1'!O49/0.01/1000))</f>
        <v>-120</v>
      </c>
      <c r="O5" s="160">
        <f>SUM('202202実績_1'!O49)</f>
        <v>-1200</v>
      </c>
      <c r="P5" s="158">
        <f>SUM('202202実績_1'!P49)</f>
        <v>20200</v>
      </c>
      <c r="Q5" s="158" t="s">
        <v>404</v>
      </c>
      <c r="R5">
        <v>44</v>
      </c>
    </row>
    <row r="6" spans="1:18">
      <c r="A6" t="str">
        <f>'202202実績_1'!E49</f>
        <v>gbpjpy</v>
      </c>
      <c r="B6" t="str">
        <f>IF('202202実績_1'!C49="sell","売り","買い")</f>
        <v>買い</v>
      </c>
      <c r="C6" s="163">
        <f>'202202実績_1'!D50/0.01*1000</f>
        <v>100000</v>
      </c>
      <c r="D6" t="s">
        <v>284</v>
      </c>
      <c r="E6" t="s">
        <v>370</v>
      </c>
      <c r="F6" s="156" t="str">
        <f>'202202実績_1'!B49</f>
        <v>2022.02.23 13:57:27</v>
      </c>
      <c r="G6">
        <f>'202202実績_1'!F49</f>
        <v>156.411</v>
      </c>
      <c r="H6" t="s">
        <v>370</v>
      </c>
      <c r="I6" s="156" t="str">
        <f>'202202実績_1'!I49</f>
        <v>2022.02.23 14:22:41</v>
      </c>
      <c r="J6">
        <f>'202202実績_1'!J49</f>
        <v>156.405</v>
      </c>
      <c r="K6" t="s">
        <v>403</v>
      </c>
      <c r="L6" t="str">
        <f>IF('202202実績_1'!R49="〇","勝ち","負け")</f>
        <v>負け</v>
      </c>
      <c r="M6" s="157">
        <f>IF(SUM('202202実績_1'!O50)&gt;0,('202202実績_1'!O50/0.01/1000),"")</f>
        <v>600</v>
      </c>
      <c r="N6" s="159" t="str">
        <f>IF(SUM('202202実績_1'!O50)&gt;0,"",('202202実績_1'!O50/0.01/1000))</f>
        <v/>
      </c>
      <c r="O6" s="160">
        <f>SUM('202202実績_1'!O50)</f>
        <v>6000</v>
      </c>
      <c r="P6" s="158">
        <f>SUM('202202実績_1'!P50)</f>
        <v>26200</v>
      </c>
      <c r="Q6" s="158" t="s">
        <v>404</v>
      </c>
      <c r="R6">
        <v>45</v>
      </c>
    </row>
    <row r="7" spans="1:18">
      <c r="A7" t="str">
        <f>'202202実績_1'!E50</f>
        <v>gbpjpy</v>
      </c>
      <c r="B7" t="str">
        <f>IF('202202実績_1'!C50="sell","売り","買い")</f>
        <v>買い</v>
      </c>
      <c r="C7" s="163">
        <f>'202202実績_1'!D51/0.01*1000</f>
        <v>100000</v>
      </c>
      <c r="D7" t="s">
        <v>284</v>
      </c>
      <c r="E7" t="s">
        <v>371</v>
      </c>
      <c r="F7" s="156" t="str">
        <f>'202202実績_1'!B50</f>
        <v>2022.02.23 15:01:41</v>
      </c>
      <c r="G7">
        <f>'202202実績_1'!F50</f>
        <v>156.37799999999999</v>
      </c>
      <c r="H7" t="s">
        <v>371</v>
      </c>
      <c r="I7" s="156" t="str">
        <f>'202202実績_1'!I50</f>
        <v>2022.02.23 15:12:37</v>
      </c>
      <c r="J7">
        <f>'202202実績_1'!J50</f>
        <v>156.43799999999999</v>
      </c>
      <c r="K7" t="s">
        <v>403</v>
      </c>
      <c r="L7" t="str">
        <f>IF('202202実績_1'!R50="〇","勝ち","負け")</f>
        <v>勝ち</v>
      </c>
      <c r="M7" s="157">
        <f>IF(SUM('202202実績_1'!O51)&gt;0,('202202実績_1'!O51/0.01/1000),"")</f>
        <v>610</v>
      </c>
      <c r="N7" s="159" t="str">
        <f>IF(SUM('202202実績_1'!O51)&gt;0,"",('202202実績_1'!O51/0.01/1000))</f>
        <v/>
      </c>
      <c r="O7" s="160">
        <f>SUM('202202実績_1'!O51)</f>
        <v>6100</v>
      </c>
      <c r="P7" s="158">
        <f>SUM('202202実績_1'!P51)</f>
        <v>32300</v>
      </c>
      <c r="Q7" s="158" t="s">
        <v>404</v>
      </c>
      <c r="R7">
        <v>46</v>
      </c>
    </row>
    <row r="8" spans="1:18">
      <c r="A8" t="str">
        <f>'202202実績_1'!E51</f>
        <v>gbpjpy</v>
      </c>
      <c r="B8" t="str">
        <f>IF('202202実績_1'!C51="sell","売り","買い")</f>
        <v>売り</v>
      </c>
      <c r="C8" s="163">
        <f>'202202実績_1'!D52/0.01*1000</f>
        <v>100000</v>
      </c>
      <c r="D8" t="s">
        <v>284</v>
      </c>
      <c r="E8" t="s">
        <v>372</v>
      </c>
      <c r="F8" s="156" t="str">
        <f>'202202実績_1'!B51</f>
        <v>2022.02.23 15:20:28</v>
      </c>
      <c r="G8">
        <f>'202202実績_1'!F51</f>
        <v>156.464</v>
      </c>
      <c r="H8" t="s">
        <v>372</v>
      </c>
      <c r="I8" s="156" t="str">
        <f>'202202実績_1'!I51</f>
        <v>2022.02.23 16:15:08</v>
      </c>
      <c r="J8">
        <f>'202202実績_1'!J51</f>
        <v>156.40299999999999</v>
      </c>
      <c r="K8" t="s">
        <v>403</v>
      </c>
      <c r="L8" t="str">
        <f>IF('202202実績_1'!R51="〇","勝ち","負け")</f>
        <v>勝ち</v>
      </c>
      <c r="M8" s="157">
        <f>IF(SUM('202202実績_1'!O52)&gt;0,('202202実績_1'!O52/0.01/1000),"")</f>
        <v>900</v>
      </c>
      <c r="N8" s="159" t="str">
        <f>IF(SUM('202202実績_1'!O52)&gt;0,"",('202202実績_1'!O52/0.01/1000))</f>
        <v/>
      </c>
      <c r="O8" s="160">
        <f>SUM('202202実績_1'!O52)</f>
        <v>9000</v>
      </c>
      <c r="P8" s="158">
        <f>SUM('202202実績_1'!P52)</f>
        <v>41300</v>
      </c>
      <c r="Q8" s="158" t="s">
        <v>404</v>
      </c>
      <c r="R8">
        <v>47</v>
      </c>
    </row>
    <row r="9" spans="1:18">
      <c r="A9" t="str">
        <f>'202202実績_1'!E52</f>
        <v>gbpjpy</v>
      </c>
      <c r="B9" t="str">
        <f>IF('202202実績_1'!C52="sell","売り","買い")</f>
        <v>買い</v>
      </c>
      <c r="C9" s="163">
        <f>'202202実績_1'!D53/0.01*1000</f>
        <v>100000</v>
      </c>
      <c r="D9" t="s">
        <v>284</v>
      </c>
      <c r="E9" t="s">
        <v>373</v>
      </c>
      <c r="F9" s="156" t="str">
        <f>'202202実績_1'!B52</f>
        <v>2022.02.23 16:29:22</v>
      </c>
      <c r="G9">
        <f>'202202実績_1'!F52</f>
        <v>156.42400000000001</v>
      </c>
      <c r="H9" t="s">
        <v>373</v>
      </c>
      <c r="I9" s="156" t="str">
        <f>'202202実績_1'!I52</f>
        <v>2022.02.23 16:46:05</v>
      </c>
      <c r="J9">
        <f>'202202実績_1'!J52</f>
        <v>156.51400000000001</v>
      </c>
      <c r="K9" t="s">
        <v>403</v>
      </c>
      <c r="L9" t="str">
        <f>IF('202202実績_1'!R52="〇","勝ち","負け")</f>
        <v>勝ち</v>
      </c>
      <c r="M9" s="157">
        <f>IF(SUM('202202実績_1'!O53)&gt;0,('202202実績_1'!O53/0.01/1000),"")</f>
        <v>1010</v>
      </c>
      <c r="N9" s="159" t="str">
        <f>IF(SUM('202202実績_1'!O53)&gt;0,"",('202202実績_1'!O53/0.01/1000))</f>
        <v/>
      </c>
      <c r="O9" s="160">
        <f>SUM('202202実績_1'!O53)</f>
        <v>10100</v>
      </c>
      <c r="P9" s="158">
        <f>SUM('202202実績_1'!P53)</f>
        <v>51400</v>
      </c>
      <c r="Q9" s="158" t="s">
        <v>404</v>
      </c>
      <c r="R9">
        <v>48</v>
      </c>
    </row>
    <row r="10" spans="1:18">
      <c r="A10" t="str">
        <f>'202202実績_1'!E53</f>
        <v>gbpjpy</v>
      </c>
      <c r="B10" t="str">
        <f>IF('202202実績_1'!C53="sell","売り","買い")</f>
        <v>買い</v>
      </c>
      <c r="C10" s="163">
        <f>'202202実績_1'!D54/0.01*1000</f>
        <v>100000</v>
      </c>
      <c r="D10" t="s">
        <v>284</v>
      </c>
      <c r="E10" t="s">
        <v>374</v>
      </c>
      <c r="F10" s="156" t="str">
        <f>'202202実績_1'!B53</f>
        <v>2022.02.23 16:32:19</v>
      </c>
      <c r="G10">
        <f>'202202実績_1'!F53</f>
        <v>156.387</v>
      </c>
      <c r="H10" t="s">
        <v>374</v>
      </c>
      <c r="I10" s="156" t="str">
        <f>'202202実績_1'!I53</f>
        <v>2022.02.23 16:46:56</v>
      </c>
      <c r="J10">
        <f>'202202実績_1'!J53</f>
        <v>156.488</v>
      </c>
      <c r="K10" t="s">
        <v>403</v>
      </c>
      <c r="L10" t="str">
        <f>IF('202202実績_1'!R53="〇","勝ち","負け")</f>
        <v>勝ち</v>
      </c>
      <c r="M10" s="157" t="str">
        <f>IF(SUM('202202実績_1'!O54)&gt;0,('202202実績_1'!O54/0.01/1000),"")</f>
        <v/>
      </c>
      <c r="N10" s="159">
        <f>IF(SUM('202202実績_1'!O54)&gt;0,"",('202202実績_1'!O54/0.01/1000))</f>
        <v>-1570</v>
      </c>
      <c r="O10" s="160">
        <f>SUM('202202実績_1'!O54)</f>
        <v>-15700</v>
      </c>
      <c r="P10" s="158">
        <f>SUM('202202実績_1'!P54)</f>
        <v>35700</v>
      </c>
      <c r="Q10" s="158" t="s">
        <v>404</v>
      </c>
      <c r="R10">
        <v>49</v>
      </c>
    </row>
    <row r="11" spans="1:18">
      <c r="A11" t="str">
        <f>'202202実績_1'!E54</f>
        <v>gbpjpy</v>
      </c>
      <c r="B11" t="str">
        <f>IF('202202実績_1'!C54="sell","売り","買い")</f>
        <v>売り</v>
      </c>
      <c r="C11" s="163">
        <f>'202202実績_1'!D55/0.01*1000</f>
        <v>100000</v>
      </c>
      <c r="D11" t="s">
        <v>284</v>
      </c>
      <c r="E11" t="s">
        <v>375</v>
      </c>
      <c r="F11" s="156" t="str">
        <f>'202202実績_1'!B54</f>
        <v>2022.02.24 00:13:49</v>
      </c>
      <c r="G11">
        <f>'202202実績_1'!F54</f>
        <v>155.702</v>
      </c>
      <c r="H11" t="s">
        <v>375</v>
      </c>
      <c r="I11" s="156" t="str">
        <f>'202202実績_1'!I54</f>
        <v>2022.02.24 00:29:49</v>
      </c>
      <c r="J11">
        <f>'202202実績_1'!J54</f>
        <v>155.85900000000001</v>
      </c>
      <c r="K11" t="s">
        <v>403</v>
      </c>
      <c r="L11" t="str">
        <f>IF('202202実績_1'!R54="〇","勝ち","負け")</f>
        <v>負け</v>
      </c>
      <c r="M11" s="157" t="str">
        <f>IF(SUM('202202実績_1'!O55)&gt;0,('202202実績_1'!O55/0.01/1000),"")</f>
        <v/>
      </c>
      <c r="N11" s="159">
        <f>IF(SUM('202202実績_1'!O55)&gt;0,"",('202202実績_1'!O55/0.01/1000))</f>
        <v>-1840</v>
      </c>
      <c r="O11" s="160">
        <f>SUM('202202実績_1'!O55)</f>
        <v>-18400</v>
      </c>
      <c r="P11" s="158">
        <f>SUM('202202実績_1'!P55)</f>
        <v>17300</v>
      </c>
      <c r="Q11" s="158" t="s">
        <v>399</v>
      </c>
      <c r="R11">
        <v>50</v>
      </c>
    </row>
    <row r="12" spans="1:18">
      <c r="A12" t="str">
        <f>'202202実績_1'!E55</f>
        <v>gbpjpy</v>
      </c>
      <c r="B12" t="str">
        <f>IF('202202実績_1'!C55="sell","売り","買い")</f>
        <v>買い</v>
      </c>
      <c r="C12" s="163">
        <f>'202202実績_1'!D56/0.01*1000</f>
        <v>100000</v>
      </c>
      <c r="D12" t="s">
        <v>284</v>
      </c>
      <c r="E12" t="s">
        <v>376</v>
      </c>
      <c r="F12" s="156" t="str">
        <f>'202202実績_1'!B55</f>
        <v>2022.02.24 01:09:54</v>
      </c>
      <c r="G12">
        <f>'202202実績_1'!F55</f>
        <v>155.68299999999999</v>
      </c>
      <c r="H12" t="s">
        <v>376</v>
      </c>
      <c r="I12" s="156" t="str">
        <f>'202202実績_1'!I55</f>
        <v>2022.02.24 03:04:11</v>
      </c>
      <c r="J12">
        <f>'202202実績_1'!J55</f>
        <v>155.499</v>
      </c>
      <c r="K12" t="s">
        <v>403</v>
      </c>
      <c r="L12" t="str">
        <f>IF('202202実績_1'!R55="〇","勝ち","負け")</f>
        <v>負け</v>
      </c>
      <c r="M12" s="157">
        <f>IF(SUM('202202実績_1'!O56)&gt;0,('202202実績_1'!O56/0.01/1000),"")</f>
        <v>8460</v>
      </c>
      <c r="N12" s="159" t="str">
        <f>IF(SUM('202202実績_1'!O56)&gt;0,"",('202202実績_1'!O56/0.01/1000))</f>
        <v/>
      </c>
      <c r="O12" s="160">
        <f>SUM('202202実績_1'!O56)</f>
        <v>84600</v>
      </c>
      <c r="P12" s="158">
        <f>SUM('202202実績_1'!P56)</f>
        <v>101900</v>
      </c>
      <c r="Q12" s="158" t="s">
        <v>399</v>
      </c>
      <c r="R12">
        <v>51</v>
      </c>
    </row>
    <row r="13" spans="1:18">
      <c r="A13" t="str">
        <f>'202202実績_1'!E56</f>
        <v>gbpjpy</v>
      </c>
      <c r="B13" t="str">
        <f>IF('202202実績_1'!C56="sell","売り","買い")</f>
        <v>売り</v>
      </c>
      <c r="C13" s="163">
        <f>'202202実績_1'!D57/0.01*1000</f>
        <v>100000</v>
      </c>
      <c r="D13" t="s">
        <v>284</v>
      </c>
      <c r="E13" t="s">
        <v>377</v>
      </c>
      <c r="F13" s="156" t="str">
        <f>'202202実績_1'!B56</f>
        <v>2022.02.24 03:42:11</v>
      </c>
      <c r="G13">
        <f>'202202実績_1'!F56</f>
        <v>155.63300000000001</v>
      </c>
      <c r="H13" t="s">
        <v>377</v>
      </c>
      <c r="I13" s="156" t="str">
        <f>'202202実績_1'!I56</f>
        <v>2022.02.24 06:13:25</v>
      </c>
      <c r="J13">
        <f>'202202実績_1'!J56</f>
        <v>154.78700000000001</v>
      </c>
      <c r="K13" t="s">
        <v>403</v>
      </c>
      <c r="L13" t="str">
        <f>IF('202202実績_1'!R56="〇","勝ち","負け")</f>
        <v>勝ち</v>
      </c>
      <c r="M13" s="157">
        <f>IF(SUM('202202実績_1'!O57)&gt;0,('202202実績_1'!O57/0.01/1000),"")</f>
        <v>7450</v>
      </c>
      <c r="N13" s="159" t="str">
        <f>IF(SUM('202202実績_1'!O57)&gt;0,"",('202202実績_1'!O57/0.01/1000))</f>
        <v/>
      </c>
      <c r="O13" s="160">
        <f>SUM('202202実績_1'!O57)</f>
        <v>74500</v>
      </c>
      <c r="P13" s="158">
        <f>SUM('202202実績_1'!P57)</f>
        <v>176400</v>
      </c>
      <c r="Q13" s="158" t="s">
        <v>404</v>
      </c>
      <c r="R13">
        <v>52</v>
      </c>
    </row>
    <row r="14" spans="1:18">
      <c r="A14" t="str">
        <f>'202202実績_1'!E57</f>
        <v>gbpjpy</v>
      </c>
      <c r="B14" t="str">
        <f>IF('202202実績_1'!C57="sell","売り","買い")</f>
        <v>売り</v>
      </c>
      <c r="C14" s="163">
        <f>'202202実績_1'!D58/0.01*1000</f>
        <v>200000</v>
      </c>
      <c r="D14" t="s">
        <v>284</v>
      </c>
      <c r="E14" t="s">
        <v>378</v>
      </c>
      <c r="F14" s="156" t="str">
        <f>'202202実績_1'!B57</f>
        <v>2022.02.24 04:59:02</v>
      </c>
      <c r="G14">
        <f>'202202実績_1'!F57</f>
        <v>155.53100000000001</v>
      </c>
      <c r="H14" t="s">
        <v>378</v>
      </c>
      <c r="I14" s="156" t="str">
        <f>'202202実績_1'!I57</f>
        <v>2022.02.24 06:13:29</v>
      </c>
      <c r="J14">
        <f>'202202実績_1'!J57</f>
        <v>154.786</v>
      </c>
      <c r="K14" t="s">
        <v>403</v>
      </c>
      <c r="L14" t="str">
        <f>IF('202202実績_1'!R57="〇","勝ち","負け")</f>
        <v>勝ち</v>
      </c>
      <c r="M14" s="157" t="str">
        <f>IF(SUM('202202実績_1'!O58)&gt;0,('202202実績_1'!O58/0.01/1000),"")</f>
        <v/>
      </c>
      <c r="N14" s="159">
        <f>IF(SUM('202202実績_1'!O58)&gt;0,"",('202202実績_1'!O58/0.01/1000))</f>
        <v>-5300</v>
      </c>
      <c r="O14" s="160">
        <f>SUM('202202実績_1'!O58)</f>
        <v>-53000</v>
      </c>
      <c r="P14" s="158">
        <f>SUM('202202実績_1'!P58)</f>
        <v>123400</v>
      </c>
      <c r="Q14" s="158" t="s">
        <v>404</v>
      </c>
      <c r="R14">
        <v>53</v>
      </c>
    </row>
    <row r="15" spans="1:18">
      <c r="A15" t="str">
        <f>'202202実績_1'!E58</f>
        <v>gbpjpy</v>
      </c>
      <c r="B15" t="str">
        <f>IF('202202実績_1'!C58="sell","売り","買い")</f>
        <v>売り</v>
      </c>
      <c r="C15" s="163">
        <f>'202202実績_1'!D59/0.01*1000</f>
        <v>200000</v>
      </c>
      <c r="D15" t="s">
        <v>284</v>
      </c>
      <c r="E15" t="s">
        <v>379</v>
      </c>
      <c r="F15" s="156" t="str">
        <f>'202202実績_1'!B58</f>
        <v>2022.02.24 06:20:55</v>
      </c>
      <c r="G15">
        <f>'202202実績_1'!F58</f>
        <v>154.512</v>
      </c>
      <c r="H15" t="s">
        <v>379</v>
      </c>
      <c r="I15" s="156" t="str">
        <f>'202202実績_1'!I58</f>
        <v>2022.02.24 08:09:43</v>
      </c>
      <c r="J15">
        <f>'202202実績_1'!J58</f>
        <v>154.77699999999999</v>
      </c>
      <c r="K15" t="s">
        <v>403</v>
      </c>
      <c r="L15" t="str">
        <f>IF('202202実績_1'!R58="〇","勝ち","負け")</f>
        <v>負け</v>
      </c>
      <c r="M15" s="157" t="str">
        <f>IF(SUM('202202実績_1'!O59)&gt;0,('202202実績_1'!O59/0.01/1000),"")</f>
        <v/>
      </c>
      <c r="N15" s="159">
        <f>IF(SUM('202202実績_1'!O59)&gt;0,"",('202202実績_1'!O59/0.01/1000))</f>
        <v>-3780</v>
      </c>
      <c r="O15" s="160">
        <f>SUM('202202実績_1'!O59)</f>
        <v>-37800</v>
      </c>
      <c r="P15" s="158">
        <f>SUM('202202実績_1'!P59)</f>
        <v>85600</v>
      </c>
      <c r="Q15" s="158" t="s">
        <v>399</v>
      </c>
      <c r="R15">
        <v>54</v>
      </c>
    </row>
    <row r="16" spans="1:18">
      <c r="A16" t="str">
        <f>'202202実績_1'!E59</f>
        <v>gbpjpy</v>
      </c>
      <c r="B16" t="str">
        <f>IF('202202実績_1'!C59="sell","売り","買い")</f>
        <v>買い</v>
      </c>
      <c r="C16" s="163">
        <f>'202202実績_1'!D60/0.01*1000</f>
        <v>200000</v>
      </c>
      <c r="D16" t="s">
        <v>284</v>
      </c>
      <c r="E16" t="s">
        <v>380</v>
      </c>
      <c r="F16" s="156" t="str">
        <f>'202202実績_1'!B59</f>
        <v>2022.02.24 08:10:02</v>
      </c>
      <c r="G16">
        <f>'202202実績_1'!F59</f>
        <v>154.82499999999999</v>
      </c>
      <c r="H16" t="s">
        <v>380</v>
      </c>
      <c r="I16" s="156" t="str">
        <f>'202202実績_1'!I59</f>
        <v>2022.02.24 08:14:07</v>
      </c>
      <c r="J16">
        <f>'202202実績_1'!J59</f>
        <v>154.636</v>
      </c>
      <c r="K16" t="s">
        <v>403</v>
      </c>
      <c r="L16" t="str">
        <f>IF('202202実績_1'!R59="〇","勝ち","負け")</f>
        <v>負け</v>
      </c>
      <c r="M16" s="157">
        <f>IF(SUM('202202実績_1'!O60)&gt;0,('202202実績_1'!O60/0.01/1000),"")</f>
        <v>13640</v>
      </c>
      <c r="N16" s="159" t="str">
        <f>IF(SUM('202202実績_1'!O60)&gt;0,"",('202202実績_1'!O60/0.01/1000))</f>
        <v/>
      </c>
      <c r="O16" s="160">
        <f>SUM('202202実績_1'!O60)</f>
        <v>136400</v>
      </c>
      <c r="P16" s="158">
        <f>SUM('202202実績_1'!P60)</f>
        <v>222000</v>
      </c>
      <c r="Q16" s="158" t="s">
        <v>399</v>
      </c>
      <c r="R16">
        <v>55</v>
      </c>
    </row>
    <row r="17" spans="1:18">
      <c r="A17" t="str">
        <f>'202202実績_1'!E60</f>
        <v>gbpjpy</v>
      </c>
      <c r="B17" t="str">
        <f>IF('202202実績_1'!C60="sell","売り","買い")</f>
        <v>売り</v>
      </c>
      <c r="C17" s="163">
        <f>'202202実績_1'!D61/0.01*1000</f>
        <v>200000</v>
      </c>
      <c r="D17" t="s">
        <v>284</v>
      </c>
      <c r="E17" t="s">
        <v>381</v>
      </c>
      <c r="F17" s="156" t="str">
        <f>'202202実績_1'!B60</f>
        <v>2022.02.24 09:23:31</v>
      </c>
      <c r="G17">
        <f>'202202実績_1'!F60</f>
        <v>154.44</v>
      </c>
      <c r="H17" t="s">
        <v>381</v>
      </c>
      <c r="I17" s="156" t="str">
        <f>'202202実績_1'!I60</f>
        <v>2022.02.24 16:53:22</v>
      </c>
      <c r="J17">
        <f>'202202実績_1'!J60</f>
        <v>153.75800000000001</v>
      </c>
      <c r="K17" t="s">
        <v>403</v>
      </c>
      <c r="L17" t="str">
        <f>IF('202202実績_1'!R60="〇","勝ち","負け")</f>
        <v>勝ち</v>
      </c>
      <c r="M17" s="157" t="str">
        <f>IF(SUM('202202実績_1'!O61)&gt;0,('202202実績_1'!O61/0.01/1000),"")</f>
        <v/>
      </c>
      <c r="N17" s="159">
        <f>IF(SUM('202202実績_1'!O61)&gt;0,"",('202202実績_1'!O61/0.01/1000))</f>
        <v>-420</v>
      </c>
      <c r="O17" s="160">
        <f>SUM('202202実績_1'!O61)</f>
        <v>-4200</v>
      </c>
      <c r="P17" s="158">
        <f>SUM('202202実績_1'!P61)</f>
        <v>217800</v>
      </c>
      <c r="Q17" s="158" t="s">
        <v>404</v>
      </c>
      <c r="R17">
        <v>56</v>
      </c>
    </row>
    <row r="18" spans="1:18">
      <c r="A18" t="str">
        <f>'202202実績_1'!E61</f>
        <v>gbpjpy</v>
      </c>
      <c r="B18" t="str">
        <f>IF('202202実績_1'!C61="sell","売り","買い")</f>
        <v>売り</v>
      </c>
      <c r="C18" s="163">
        <f>'202202実績_1'!D62/0.01*1000</f>
        <v>200000</v>
      </c>
      <c r="D18" t="s">
        <v>284</v>
      </c>
      <c r="E18" t="s">
        <v>382</v>
      </c>
      <c r="F18" s="156" t="str">
        <f>'202202実績_1'!B61</f>
        <v>2022.02.24 14:51:41</v>
      </c>
      <c r="G18">
        <f>'202202実績_1'!F61</f>
        <v>153.72900000000001</v>
      </c>
      <c r="H18" t="s">
        <v>382</v>
      </c>
      <c r="I18" s="156" t="str">
        <f>'202202実績_1'!I61</f>
        <v>2022.02.24 16:53:27</v>
      </c>
      <c r="J18">
        <f>'202202実績_1'!J61</f>
        <v>153.75</v>
      </c>
      <c r="K18" t="s">
        <v>403</v>
      </c>
      <c r="L18" t="str">
        <f>IF('202202実績_1'!R61="〇","勝ち","負け")</f>
        <v>負け</v>
      </c>
      <c r="M18" s="157" t="str">
        <f>IF(SUM('202202実績_1'!O62)&gt;0,('202202実績_1'!O62/0.01/1000),"")</f>
        <v/>
      </c>
      <c r="N18" s="159">
        <f>IF(SUM('202202実績_1'!O62)&gt;0,"",('202202実績_1'!O62/0.01/1000))</f>
        <v>-5360</v>
      </c>
      <c r="O18" s="160">
        <f>SUM('202202実績_1'!O62)</f>
        <v>-53600</v>
      </c>
      <c r="P18" s="158">
        <f>SUM('202202実績_1'!P62)</f>
        <v>164200</v>
      </c>
      <c r="Q18" s="158" t="s">
        <v>399</v>
      </c>
      <c r="R18">
        <v>57</v>
      </c>
    </row>
    <row r="19" spans="1:18">
      <c r="A19" t="str">
        <f>'202202実績_1'!E62</f>
        <v>gbpjpy</v>
      </c>
      <c r="B19" t="str">
        <f>IF('202202実績_1'!C62="sell","売り","買い")</f>
        <v>売り</v>
      </c>
      <c r="C19" s="163">
        <f>'202202実績_1'!D63/0.01*1000</f>
        <v>200000</v>
      </c>
      <c r="D19" t="s">
        <v>284</v>
      </c>
      <c r="E19" t="s">
        <v>383</v>
      </c>
      <c r="F19" s="156" t="str">
        <f>'202202実績_1'!B62</f>
        <v>2022.02.25 10:22:39</v>
      </c>
      <c r="G19">
        <f>'202202実績_1'!F62</f>
        <v>154.304</v>
      </c>
      <c r="H19" t="s">
        <v>383</v>
      </c>
      <c r="I19" s="156" t="str">
        <f>'202202実績_1'!I62</f>
        <v>2022.02.25 13:39:41</v>
      </c>
      <c r="J19">
        <f>'202202実績_1'!J62</f>
        <v>154.572</v>
      </c>
      <c r="K19" t="s">
        <v>403</v>
      </c>
      <c r="L19" t="str">
        <f>IF('202202実績_1'!R62="〇","勝ち","負け")</f>
        <v>負け</v>
      </c>
      <c r="M19" s="157" t="str">
        <f>IF(SUM('202202実績_1'!O63)&gt;0,('202202実績_1'!O63/0.01/1000),"")</f>
        <v/>
      </c>
      <c r="N19" s="159">
        <f>IF(SUM('202202実績_1'!O63)&gt;0,"",('202202実績_1'!O63/0.01/1000))</f>
        <v>-6820</v>
      </c>
      <c r="O19" s="160">
        <f>SUM('202202実績_1'!O63)</f>
        <v>-68200</v>
      </c>
      <c r="P19" s="158">
        <f>SUM('202202実績_1'!P63)</f>
        <v>96000</v>
      </c>
      <c r="Q19" s="158" t="s">
        <v>399</v>
      </c>
      <c r="R19">
        <v>58</v>
      </c>
    </row>
    <row r="20" spans="1:18">
      <c r="A20" t="str">
        <f>'202202実績_1'!E63</f>
        <v>gbpjpy</v>
      </c>
      <c r="B20" t="str">
        <f>IF('202202実績_1'!C63="sell","売り","買い")</f>
        <v>売り</v>
      </c>
      <c r="C20" s="163">
        <f>'202202実績_1'!D64/0.01*1000</f>
        <v>200000</v>
      </c>
      <c r="D20" t="s">
        <v>284</v>
      </c>
      <c r="E20" t="s">
        <v>384</v>
      </c>
      <c r="F20" s="156" t="str">
        <f>'202202実績_1'!B63</f>
        <v>2022.02.25 10:23:09</v>
      </c>
      <c r="G20">
        <f>'202202実績_1'!F63</f>
        <v>154.26400000000001</v>
      </c>
      <c r="H20" t="s">
        <v>384</v>
      </c>
      <c r="I20" s="156" t="str">
        <f>'202202実績_1'!I63</f>
        <v>2022.02.25 13:39:47</v>
      </c>
      <c r="J20">
        <f>'202202実績_1'!J63</f>
        <v>154.60499999999999</v>
      </c>
      <c r="K20" t="s">
        <v>403</v>
      </c>
      <c r="L20" t="str">
        <f>IF('202202実績_1'!R63="〇","勝ち","負け")</f>
        <v>負け</v>
      </c>
      <c r="M20" s="157" t="str">
        <f>IF(SUM('202202実績_1'!O64)&gt;0,('202202実績_1'!O64/0.01/1000),"")</f>
        <v/>
      </c>
      <c r="N20" s="159">
        <f>IF(SUM('202202実績_1'!O64)&gt;0,"",('202202実績_1'!O64/0.01/1000))</f>
        <v>-4720</v>
      </c>
      <c r="O20" s="160">
        <f>SUM('202202実績_1'!O64)</f>
        <v>-47200</v>
      </c>
      <c r="P20" s="158">
        <f>SUM('202202実績_1'!P64)</f>
        <v>48800</v>
      </c>
      <c r="Q20" s="158" t="s">
        <v>399</v>
      </c>
      <c r="R20">
        <v>59</v>
      </c>
    </row>
    <row r="21" spans="1:18">
      <c r="A21" t="str">
        <f>'202202実績_1'!E64</f>
        <v>gbpjpy</v>
      </c>
      <c r="B21" t="str">
        <f>IF('202202実績_1'!C64="sell","売り","買い")</f>
        <v>売り</v>
      </c>
      <c r="C21" s="163">
        <f>'202202実績_1'!D65/0.01*1000</f>
        <v>100000</v>
      </c>
      <c r="D21" t="s">
        <v>284</v>
      </c>
      <c r="E21" t="s">
        <v>385</v>
      </c>
      <c r="F21" s="156" t="str">
        <f>'202202実績_1'!B64</f>
        <v>2022.02.25 12:59:11</v>
      </c>
      <c r="G21">
        <f>'202202実績_1'!F64</f>
        <v>154.381</v>
      </c>
      <c r="H21" t="s">
        <v>385</v>
      </c>
      <c r="I21" s="156" t="str">
        <f>'202202実績_1'!I64</f>
        <v>2022.02.25 13:39:51</v>
      </c>
      <c r="J21">
        <f>'202202実績_1'!J64</f>
        <v>154.61699999999999</v>
      </c>
      <c r="K21" t="s">
        <v>403</v>
      </c>
      <c r="L21" t="str">
        <f>IF('202202実績_1'!R64="〇","勝ち","負け")</f>
        <v>負け</v>
      </c>
      <c r="M21" s="157">
        <f>IF(SUM('202202実績_1'!O65)&gt;0,('202202実績_1'!O65/0.01/1000),"")</f>
        <v>770</v>
      </c>
      <c r="N21" s="159" t="str">
        <f>IF(SUM('202202実績_1'!O65)&gt;0,"",('202202実績_1'!O65/0.01/1000))</f>
        <v/>
      </c>
      <c r="O21" s="160">
        <f>SUM('202202実績_1'!O65)</f>
        <v>7700</v>
      </c>
      <c r="P21" s="158">
        <f>SUM('202202実績_1'!P65)</f>
        <v>56500</v>
      </c>
      <c r="Q21" s="158" t="s">
        <v>399</v>
      </c>
      <c r="R21">
        <v>60</v>
      </c>
    </row>
    <row r="22" spans="1:18">
      <c r="A22" t="str">
        <f>'202202実績_1'!E65</f>
        <v>gbpjpy</v>
      </c>
      <c r="B22" t="str">
        <f>IF('202202実績_1'!C65="sell","売り","買い")</f>
        <v>売り</v>
      </c>
      <c r="C22" s="163">
        <f>'202202実績_1'!D66/0.01*1000</f>
        <v>100000</v>
      </c>
      <c r="D22" t="s">
        <v>284</v>
      </c>
      <c r="E22" t="s">
        <v>386</v>
      </c>
      <c r="F22" s="156" t="str">
        <f>'202202実績_1'!B65</f>
        <v>2022.02.25 14:53:51</v>
      </c>
      <c r="G22">
        <f>'202202実績_1'!F65</f>
        <v>154.946</v>
      </c>
      <c r="H22" t="s">
        <v>386</v>
      </c>
      <c r="I22" s="156" t="str">
        <f>'202202実績_1'!I65</f>
        <v>2022.02.25 15:23:32</v>
      </c>
      <c r="J22">
        <f>'202202実績_1'!J65</f>
        <v>154.869</v>
      </c>
      <c r="K22" t="s">
        <v>403</v>
      </c>
      <c r="L22" t="str">
        <f>IF('202202実績_1'!R65="〇","勝ち","負け")</f>
        <v>勝ち</v>
      </c>
      <c r="M22" s="157" t="str">
        <f>IF(SUM('202202実績_1'!O66)&gt;0,('202202実績_1'!O66/0.01/1000),"")</f>
        <v/>
      </c>
      <c r="N22" s="159">
        <f>IF(SUM('202202実績_1'!O66)&gt;0,"",('202202実績_1'!O66/0.01/1000))</f>
        <v>-1010</v>
      </c>
      <c r="O22" s="160">
        <f>SUM('202202実績_1'!O66)</f>
        <v>-10100</v>
      </c>
      <c r="P22" s="158">
        <f>SUM('202202実績_1'!P66)</f>
        <v>46400</v>
      </c>
      <c r="Q22" s="158" t="s">
        <v>404</v>
      </c>
      <c r="R22">
        <v>61</v>
      </c>
    </row>
    <row r="23" spans="1:18">
      <c r="A23" t="str">
        <f>'202202実績_1'!E66</f>
        <v>gbpjpy</v>
      </c>
      <c r="B23" t="str">
        <f>IF('202202実績_1'!C66="sell","売り","買い")</f>
        <v>買い</v>
      </c>
      <c r="C23" s="163">
        <f>'202202実績_1'!D67/0.01*1000</f>
        <v>100000</v>
      </c>
      <c r="D23" t="s">
        <v>284</v>
      </c>
      <c r="E23" t="s">
        <v>387</v>
      </c>
      <c r="F23" s="156" t="str">
        <f>'202202実績_1'!B66</f>
        <v>2022.02.25 15:34:01</v>
      </c>
      <c r="G23">
        <f>'202202実績_1'!F66</f>
        <v>154.875</v>
      </c>
      <c r="H23" t="s">
        <v>387</v>
      </c>
      <c r="I23" s="156" t="str">
        <f>'202202実績_1'!I66</f>
        <v>2022.02.25 15:40:49</v>
      </c>
      <c r="J23">
        <f>'202202実績_1'!J66</f>
        <v>154.774</v>
      </c>
      <c r="K23" t="s">
        <v>403</v>
      </c>
      <c r="L23" t="str">
        <f>IF('202202実績_1'!R66="〇","勝ち","負け")</f>
        <v>負け</v>
      </c>
      <c r="M23" s="157" t="str">
        <f>IF(SUM('202202実績_1'!O67)&gt;0,('202202実績_1'!O67/0.01/1000),"")</f>
        <v/>
      </c>
      <c r="N23" s="159">
        <f>IF(SUM('202202実績_1'!O67)&gt;0,"",('202202実績_1'!O67/0.01/1000))</f>
        <v>-800</v>
      </c>
      <c r="O23" s="160">
        <f>SUM('202202実績_1'!O67)</f>
        <v>-8000</v>
      </c>
      <c r="P23" s="158">
        <f>SUM('202202実績_1'!P67)</f>
        <v>38400</v>
      </c>
      <c r="Q23" s="158" t="s">
        <v>399</v>
      </c>
      <c r="R23">
        <v>62</v>
      </c>
    </row>
    <row r="24" spans="1:18">
      <c r="A24" t="str">
        <f>'202202実績_1'!E67</f>
        <v>gbpjpy</v>
      </c>
      <c r="B24" t="str">
        <f>IF('202202実績_1'!C67="sell","売り","買い")</f>
        <v>買い</v>
      </c>
      <c r="C24" s="163">
        <f>'202202実績_1'!D68/0.01*1000</f>
        <v>100000</v>
      </c>
      <c r="D24" t="s">
        <v>284</v>
      </c>
      <c r="E24" t="s">
        <v>388</v>
      </c>
      <c r="F24" s="156" t="str">
        <f>'202202実績_1'!B67</f>
        <v>2022.02.25 15:57:33</v>
      </c>
      <c r="G24">
        <f>'202202実績_1'!F67</f>
        <v>154.77500000000001</v>
      </c>
      <c r="H24" t="s">
        <v>388</v>
      </c>
      <c r="I24" s="156" t="str">
        <f>'202202実績_1'!I67</f>
        <v>2022.02.25 16:06:01</v>
      </c>
      <c r="J24">
        <f>'202202実績_1'!J67</f>
        <v>154.69499999999999</v>
      </c>
      <c r="K24" t="s">
        <v>403</v>
      </c>
      <c r="L24" t="str">
        <f>IF('202202実績_1'!R67="〇","勝ち","負け")</f>
        <v>負け</v>
      </c>
      <c r="M24" s="157" t="str">
        <f>IF(SUM('202202実績_1'!O68)&gt;0,('202202実績_1'!O68/0.01/1000),"")</f>
        <v/>
      </c>
      <c r="N24" s="159">
        <f>IF(SUM('202202実績_1'!O68)&gt;0,"",('202202実績_1'!O68/0.01/1000))</f>
        <v>-380</v>
      </c>
      <c r="O24" s="160">
        <f>SUM('202202実績_1'!O68)</f>
        <v>-3800</v>
      </c>
      <c r="P24" s="158">
        <f>SUM('202202実績_1'!P68)</f>
        <v>34600</v>
      </c>
      <c r="Q24" s="158" t="s">
        <v>399</v>
      </c>
      <c r="R24">
        <v>63</v>
      </c>
    </row>
    <row r="25" spans="1:18">
      <c r="A25" t="str">
        <f>'202202実績_1'!E68</f>
        <v>gbpjpy</v>
      </c>
      <c r="B25" t="str">
        <f>IF('202202実績_1'!C68="sell","売り","買い")</f>
        <v>売り</v>
      </c>
      <c r="C25" s="163">
        <f>'202202実績_1'!D69/0.01*1000</f>
        <v>100000</v>
      </c>
      <c r="D25" t="s">
        <v>284</v>
      </c>
      <c r="E25" t="s">
        <v>389</v>
      </c>
      <c r="F25" s="156" t="str">
        <f>'202202実績_1'!B68</f>
        <v>2022.02.25 16:05:05</v>
      </c>
      <c r="G25">
        <f>'202202実績_1'!F68</f>
        <v>154.70699999999999</v>
      </c>
      <c r="H25" t="s">
        <v>389</v>
      </c>
      <c r="I25" s="156" t="str">
        <f>'202202実績_1'!I68</f>
        <v>2022.02.25 16:05:25</v>
      </c>
      <c r="J25">
        <f>'202202実績_1'!J68</f>
        <v>154.745</v>
      </c>
      <c r="K25" t="s">
        <v>403</v>
      </c>
      <c r="L25" t="str">
        <f>IF('202202実績_1'!R68="〇","勝ち","負け")</f>
        <v>負け</v>
      </c>
      <c r="M25" s="157">
        <f>IF(SUM('202202実績_1'!O69)&gt;0,('202202実績_1'!O69/0.01/1000),"")</f>
        <v>690</v>
      </c>
      <c r="N25" s="159" t="str">
        <f>IF(SUM('202202実績_1'!O69)&gt;0,"",('202202実績_1'!O69/0.01/1000))</f>
        <v/>
      </c>
      <c r="O25" s="160">
        <f>SUM('202202実績_1'!O69)</f>
        <v>6900</v>
      </c>
      <c r="P25" s="158">
        <f>SUM('202202実績_1'!P69)</f>
        <v>41500</v>
      </c>
      <c r="Q25" s="158" t="s">
        <v>399</v>
      </c>
      <c r="R25">
        <v>64</v>
      </c>
    </row>
    <row r="26" spans="1:18">
      <c r="A26" t="str">
        <f>'202202実績_1'!E69</f>
        <v>gbpjpy</v>
      </c>
      <c r="B26" t="str">
        <f>IF('202202実績_1'!C69="sell","売り","買い")</f>
        <v>売り</v>
      </c>
      <c r="C26" s="163">
        <f>'202202実績_1'!D70/0.01*1000</f>
        <v>100000</v>
      </c>
      <c r="D26" t="s">
        <v>284</v>
      </c>
      <c r="E26" t="s">
        <v>390</v>
      </c>
      <c r="F26" s="156" t="str">
        <f>'202202実績_1'!B69</f>
        <v>2022.02.25 16:06:22</v>
      </c>
      <c r="G26">
        <f>'202202実績_1'!F69</f>
        <v>154.70599999999999</v>
      </c>
      <c r="H26" t="s">
        <v>390</v>
      </c>
      <c r="I26" s="156" t="str">
        <f>'202202実績_1'!I69</f>
        <v>2022.02.25 16:12:35</v>
      </c>
      <c r="J26">
        <f>'202202実績_1'!J69</f>
        <v>154.637</v>
      </c>
      <c r="K26" t="s">
        <v>403</v>
      </c>
      <c r="L26" t="str">
        <f>IF('202202実績_1'!R69="〇","勝ち","負け")</f>
        <v>勝ち</v>
      </c>
      <c r="M26" s="157" t="str">
        <f>IF(SUM('202202実績_1'!O70)&gt;0,('202202実績_1'!O70/0.01/1000),"")</f>
        <v/>
      </c>
      <c r="N26" s="159">
        <f>IF(SUM('202202実績_1'!O70)&gt;0,"",('202202実績_1'!O70/0.01/1000))</f>
        <v>-760</v>
      </c>
      <c r="O26" s="160">
        <f>SUM('202202実績_1'!O70)</f>
        <v>-7600</v>
      </c>
      <c r="P26" s="158">
        <f>SUM('202202実績_1'!P70)</f>
        <v>33900</v>
      </c>
      <c r="Q26" s="158" t="s">
        <v>404</v>
      </c>
      <c r="R26">
        <v>65</v>
      </c>
    </row>
    <row r="27" spans="1:18">
      <c r="A27" t="str">
        <f>'202202実績_1'!E70</f>
        <v>gbpjpy</v>
      </c>
      <c r="B27" t="str">
        <f>IF('202202実績_1'!C70="sell","売り","買い")</f>
        <v>売り</v>
      </c>
      <c r="C27" s="163">
        <f>'202202実績_1'!D71/0.01*1000</f>
        <v>100000</v>
      </c>
      <c r="D27" t="s">
        <v>284</v>
      </c>
      <c r="E27" t="s">
        <v>391</v>
      </c>
      <c r="F27" s="156" t="str">
        <f>'202202実績_1'!B70</f>
        <v>2022.02.25 16:13:27</v>
      </c>
      <c r="G27">
        <f>'202202実績_1'!F70</f>
        <v>154.566</v>
      </c>
      <c r="H27" t="s">
        <v>391</v>
      </c>
      <c r="I27" s="156" t="str">
        <f>'202202実績_1'!I70</f>
        <v>2022.02.25 16:45:22</v>
      </c>
      <c r="J27">
        <f>'202202実績_1'!J70</f>
        <v>154.642</v>
      </c>
      <c r="K27" t="s">
        <v>403</v>
      </c>
      <c r="L27" t="str">
        <f>IF('202202実績_1'!R70="〇","勝ち","負け")</f>
        <v>負け</v>
      </c>
      <c r="M27" s="157">
        <f>IF(SUM('202202実績_1'!O71)&gt;0,('202202実績_1'!O71/0.01/1000),"")</f>
        <v>1820</v>
      </c>
      <c r="N27" s="159" t="str">
        <f>IF(SUM('202202実績_1'!O71)&gt;0,"",('202202実績_1'!O71/0.01/1000))</f>
        <v/>
      </c>
      <c r="O27" s="160">
        <f>SUM('202202実績_1'!O71)</f>
        <v>18200</v>
      </c>
      <c r="P27" s="158">
        <f>SUM('202202実績_1'!P71)</f>
        <v>52100</v>
      </c>
      <c r="Q27" s="158" t="s">
        <v>399</v>
      </c>
      <c r="R27">
        <v>66</v>
      </c>
    </row>
    <row r="28" spans="1:18">
      <c r="A28" t="str">
        <f>'202202実績_1'!E71</f>
        <v>gbpjpy</v>
      </c>
      <c r="B28" t="str">
        <f>IF('202202実績_1'!C71="sell","売り","買い")</f>
        <v>買い</v>
      </c>
      <c r="C28" s="163">
        <f>'202202実績_1'!D72/0.01*1000</f>
        <v>100000</v>
      </c>
      <c r="D28" t="s">
        <v>284</v>
      </c>
      <c r="E28" t="s">
        <v>392</v>
      </c>
      <c r="F28" s="156" t="str">
        <f>'202202実績_1'!B71</f>
        <v>2022.02.25 16:45:31</v>
      </c>
      <c r="G28">
        <f>'202202実績_1'!F71</f>
        <v>154.65</v>
      </c>
      <c r="H28" t="s">
        <v>392</v>
      </c>
      <c r="I28" s="156" t="str">
        <f>'202202実績_1'!I71</f>
        <v>2022.02.25 17:11:38</v>
      </c>
      <c r="J28">
        <f>'202202実績_1'!J71</f>
        <v>154.83199999999999</v>
      </c>
      <c r="K28" t="s">
        <v>403</v>
      </c>
      <c r="L28" t="str">
        <f>IF('202202実績_1'!R71="〇","勝ち","負け")</f>
        <v>勝ち</v>
      </c>
      <c r="M28" s="157">
        <f>IF(SUM('202202実績_1'!O72)&gt;0,('202202実績_1'!O72/0.01/1000),"")</f>
        <v>360</v>
      </c>
      <c r="N28" s="159" t="str">
        <f>IF(SUM('202202実績_1'!O72)&gt;0,"",('202202実績_1'!O72/0.01/1000))</f>
        <v/>
      </c>
      <c r="O28" s="160">
        <f>SUM('202202実績_1'!O72)</f>
        <v>3600</v>
      </c>
      <c r="P28" s="158">
        <f>SUM('202202実績_1'!P72)</f>
        <v>55700</v>
      </c>
      <c r="Q28" s="158" t="s">
        <v>404</v>
      </c>
      <c r="R28">
        <v>67</v>
      </c>
    </row>
    <row r="29" spans="1:18">
      <c r="A29" t="str">
        <f>'202202実績_1'!E72</f>
        <v>gbpjpy</v>
      </c>
      <c r="B29" t="str">
        <f>IF('202202実績_1'!C72="sell","売り","買い")</f>
        <v>売り</v>
      </c>
      <c r="C29" s="163">
        <f>'202202実績_1'!D73/0.01*1000</f>
        <v>100000</v>
      </c>
      <c r="D29" t="s">
        <v>284</v>
      </c>
      <c r="E29" t="s">
        <v>393</v>
      </c>
      <c r="F29" s="156" t="str">
        <f>'202202実績_1'!B72</f>
        <v>2022.02.25 17:11:54</v>
      </c>
      <c r="G29">
        <f>'202202実績_1'!F72</f>
        <v>154.82900000000001</v>
      </c>
      <c r="H29" t="s">
        <v>393</v>
      </c>
      <c r="I29" s="156" t="str">
        <f>'202202実績_1'!I72</f>
        <v>2022.02.25 17:17:11</v>
      </c>
      <c r="J29">
        <f>'202202実績_1'!J72</f>
        <v>154.79300000000001</v>
      </c>
      <c r="K29" t="s">
        <v>403</v>
      </c>
      <c r="L29" t="str">
        <f>IF('202202実績_1'!R72="〇","勝ち","負け")</f>
        <v>勝ち</v>
      </c>
      <c r="M29" s="157">
        <f>IF(SUM('202202実績_1'!O73)&gt;0,('202202実績_1'!O73/0.01/1000),"")</f>
        <v>940</v>
      </c>
      <c r="N29" s="159" t="str">
        <f>IF(SUM('202202実績_1'!O73)&gt;0,"",('202202実績_1'!O73/0.01/1000))</f>
        <v/>
      </c>
      <c r="O29" s="160">
        <f>SUM('202202実績_1'!O73)</f>
        <v>9400</v>
      </c>
      <c r="P29" s="158">
        <f>SUM('202202実績_1'!P73)</f>
        <v>65100</v>
      </c>
      <c r="Q29" s="158" t="s">
        <v>404</v>
      </c>
      <c r="R29">
        <v>68</v>
      </c>
    </row>
    <row r="30" spans="1:18">
      <c r="A30" t="str">
        <f>'202202実績_1'!E73</f>
        <v>gbpjpy</v>
      </c>
      <c r="B30" t="str">
        <f>IF('202202実績_1'!C73="sell","売り","買い")</f>
        <v>買い</v>
      </c>
      <c r="C30" s="163">
        <f>'202202実績_1'!D74/0.01*1000</f>
        <v>100000</v>
      </c>
      <c r="D30" t="s">
        <v>284</v>
      </c>
      <c r="E30" t="s">
        <v>394</v>
      </c>
      <c r="F30" s="156" t="str">
        <f>'202202実績_1'!B73</f>
        <v>2022.02.25 17:17:28</v>
      </c>
      <c r="G30">
        <f>'202202実績_1'!F73</f>
        <v>154.798</v>
      </c>
      <c r="H30" t="s">
        <v>394</v>
      </c>
      <c r="I30" s="156" t="str">
        <f>'202202実績_1'!I73</f>
        <v>2022.02.25 17:20:45</v>
      </c>
      <c r="J30">
        <f>'202202実績_1'!J73</f>
        <v>154.892</v>
      </c>
      <c r="K30" t="s">
        <v>403</v>
      </c>
      <c r="L30" t="str">
        <f>IF('202202実績_1'!R73="〇","勝ち","負け")</f>
        <v>勝ち</v>
      </c>
      <c r="M30" s="157">
        <f>IF(SUM('202202実績_1'!O74)&gt;0,('202202実績_1'!O74/0.01/1000),"")</f>
        <v>230</v>
      </c>
      <c r="N30" s="159" t="str">
        <f>IF(SUM('202202実績_1'!O74)&gt;0,"",('202202実績_1'!O74/0.01/1000))</f>
        <v/>
      </c>
      <c r="O30" s="160">
        <f>SUM('202202実績_1'!O74)</f>
        <v>2300</v>
      </c>
      <c r="P30" s="158">
        <f>SUM('202202実績_1'!P74)</f>
        <v>67400</v>
      </c>
      <c r="Q30" s="158" t="s">
        <v>404</v>
      </c>
      <c r="R30">
        <v>69</v>
      </c>
    </row>
    <row r="31" spans="1:18">
      <c r="A31" t="str">
        <f>'202202実績_1'!E74</f>
        <v>gbpjpy</v>
      </c>
      <c r="B31" t="str">
        <f>IF('202202実績_1'!C74="sell","売り","買い")</f>
        <v>売り</v>
      </c>
      <c r="C31" s="163">
        <f>'202202実績_1'!D75/0.01*1000</f>
        <v>100000</v>
      </c>
      <c r="D31" t="s">
        <v>284</v>
      </c>
      <c r="E31" t="s">
        <v>395</v>
      </c>
      <c r="F31" s="156" t="str">
        <f>'202202実績_1'!B74</f>
        <v>2022.02.25 17:21:01</v>
      </c>
      <c r="G31">
        <f>'202202実績_1'!F74</f>
        <v>154.892</v>
      </c>
      <c r="H31" t="s">
        <v>395</v>
      </c>
      <c r="I31" s="156" t="str">
        <f>'202202実績_1'!I74</f>
        <v>2022.02.25 17:28:22</v>
      </c>
      <c r="J31">
        <f>'202202実績_1'!J74</f>
        <v>154.869</v>
      </c>
      <c r="K31" t="s">
        <v>403</v>
      </c>
      <c r="L31" t="str">
        <f>IF('202202実績_1'!R74="〇","勝ち","負け")</f>
        <v>勝ち</v>
      </c>
      <c r="M31" s="157">
        <f>IF(SUM('202202実績_1'!O75)&gt;0,('202202実績_1'!O75/0.01/1000),"")</f>
        <v>400</v>
      </c>
      <c r="N31" s="159" t="str">
        <f>IF(SUM('202202実績_1'!O75)&gt;0,"",('202202実績_1'!O75/0.01/1000))</f>
        <v/>
      </c>
      <c r="O31" s="160">
        <f>SUM('202202実績_1'!O75)</f>
        <v>4000</v>
      </c>
      <c r="P31" s="158">
        <f>SUM('202202実績_1'!P75)</f>
        <v>71400</v>
      </c>
      <c r="Q31" s="158" t="s">
        <v>404</v>
      </c>
      <c r="R31">
        <v>70</v>
      </c>
    </row>
    <row r="32" spans="1:18">
      <c r="C32" s="163"/>
      <c r="F32" s="156"/>
      <c r="I32" s="156"/>
      <c r="M32" s="157"/>
      <c r="N32" s="159"/>
      <c r="O32" s="160"/>
      <c r="P32" s="158"/>
      <c r="Q32" s="158"/>
    </row>
    <row r="33" spans="1:17">
      <c r="C33" s="147"/>
      <c r="F33" s="156"/>
      <c r="I33" s="156"/>
      <c r="M33" s="157"/>
      <c r="N33" s="159"/>
      <c r="O33" s="160"/>
      <c r="P33" s="158"/>
      <c r="Q33" s="158"/>
    </row>
    <row r="34" spans="1:17">
      <c r="C34" s="147"/>
      <c r="F34" s="156"/>
      <c r="I34" s="156"/>
      <c r="M34" s="157"/>
      <c r="N34" s="159"/>
      <c r="O34" s="160"/>
      <c r="P34" s="158"/>
      <c r="Q34" s="158"/>
    </row>
    <row r="35" spans="1:17" ht="14.25" thickBo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1"/>
      <c r="O35" s="40"/>
    </row>
    <row r="36" spans="1:17" ht="14.25" thickTop="1">
      <c r="L36" s="42" t="s">
        <v>37</v>
      </c>
      <c r="M36" s="9">
        <v>75</v>
      </c>
      <c r="N36" s="9"/>
      <c r="O36">
        <v>7500</v>
      </c>
    </row>
    <row r="37" spans="1:17">
      <c r="M37" s="9"/>
      <c r="N37" s="9"/>
    </row>
    <row r="38" spans="1:17">
      <c r="M38" s="9"/>
      <c r="N38" s="9"/>
    </row>
    <row r="40" spans="1:17">
      <c r="L40" s="10"/>
      <c r="M40" s="11"/>
      <c r="N40" s="11"/>
    </row>
    <row r="43" spans="1:17" ht="14.25" thickBot="1">
      <c r="C43" s="176" t="s">
        <v>38</v>
      </c>
      <c r="D43" s="177"/>
      <c r="F43" s="178" t="s">
        <v>39</v>
      </c>
      <c r="G43" s="179"/>
      <c r="H43" s="162" t="s">
        <v>40</v>
      </c>
      <c r="I43" s="29" t="s">
        <v>41</v>
      </c>
    </row>
    <row r="44" spans="1:17">
      <c r="C44" s="4" t="s">
        <v>42</v>
      </c>
      <c r="D44" s="5" t="s">
        <v>429</v>
      </c>
      <c r="F44" s="2" t="s">
        <v>431</v>
      </c>
      <c r="G44" s="13">
        <v>30</v>
      </c>
      <c r="H44" s="19">
        <v>13</v>
      </c>
      <c r="I44" s="22">
        <v>17</v>
      </c>
    </row>
    <row r="45" spans="1:17">
      <c r="C45" s="2" t="s">
        <v>43</v>
      </c>
      <c r="D45" s="1">
        <f>COUNTIF('202202実績_1'!V46:V75,"buy")</f>
        <v>13</v>
      </c>
      <c r="F45" s="2"/>
      <c r="G45" s="15"/>
      <c r="H45" s="20"/>
      <c r="I45" s="16"/>
    </row>
    <row r="46" spans="1:17">
      <c r="C46" s="2" t="s">
        <v>44</v>
      </c>
      <c r="D46" s="1">
        <f>COUNTIF('202202実績_1'!V46:V75,"sell")</f>
        <v>17</v>
      </c>
      <c r="F46" s="2"/>
      <c r="G46" s="15"/>
      <c r="H46" s="20"/>
      <c r="I46" s="16"/>
    </row>
    <row r="47" spans="1:17">
      <c r="C47" s="2" t="s">
        <v>45</v>
      </c>
      <c r="D47" s="1">
        <f>SUM(D45:D46)</f>
        <v>30</v>
      </c>
      <c r="F47" s="2"/>
      <c r="G47" s="15"/>
      <c r="H47" s="20"/>
      <c r="I47" s="16"/>
    </row>
    <row r="48" spans="1:17">
      <c r="C48" s="2" t="s">
        <v>46</v>
      </c>
      <c r="D48" s="1">
        <f>COUNTIF('202202実績_1'!R46:R75,"〇")</f>
        <v>16</v>
      </c>
      <c r="F48" s="2"/>
      <c r="G48" s="15"/>
      <c r="H48" s="20"/>
      <c r="I48" s="16"/>
    </row>
    <row r="49" spans="3:9">
      <c r="C49" s="2" t="s">
        <v>47</v>
      </c>
      <c r="D49" s="191">
        <f>COUNTIF('202202実績_1'!R46:R75,"X")</f>
        <v>14</v>
      </c>
      <c r="F49" s="2"/>
      <c r="G49" s="15"/>
      <c r="H49" s="20"/>
      <c r="I49" s="16"/>
    </row>
    <row r="50" spans="3:9">
      <c r="C50" s="2" t="s">
        <v>48</v>
      </c>
      <c r="D50" s="1">
        <f>COUNTIF('202202実績_1'!R6:R44,"-")</f>
        <v>0</v>
      </c>
      <c r="F50" s="2"/>
      <c r="G50" s="15"/>
      <c r="H50" s="20"/>
      <c r="I50" s="16"/>
    </row>
    <row r="51" spans="3:9">
      <c r="C51" s="7" t="s">
        <v>49</v>
      </c>
      <c r="D51" s="8">
        <f>COUNTIF('202202実績_1'!R6:R44,"継続")</f>
        <v>0</v>
      </c>
      <c r="F51" s="2"/>
      <c r="G51" s="15"/>
      <c r="H51" s="20"/>
      <c r="I51" s="16"/>
    </row>
    <row r="52" spans="3:9">
      <c r="C52" s="2" t="s">
        <v>50</v>
      </c>
      <c r="D52" s="192">
        <f>SUM(O3:O4,O6:O9,O12:O13,O16,O21,O25,O27:O31)</f>
        <v>410800</v>
      </c>
      <c r="F52" s="2"/>
      <c r="G52" s="15"/>
      <c r="H52" s="20"/>
      <c r="I52" s="16"/>
    </row>
    <row r="53" spans="3:9">
      <c r="C53" s="2" t="s">
        <v>51</v>
      </c>
      <c r="D53" s="192">
        <f>SUM(O2,O5,O10:O11,O14:O15,O17:O20,O22:O24,O26)</f>
        <v>-339400</v>
      </c>
      <c r="F53" s="2"/>
      <c r="G53" s="15"/>
      <c r="H53" s="20"/>
      <c r="I53" s="16"/>
    </row>
    <row r="54" spans="3:9">
      <c r="C54" s="2" t="s">
        <v>52</v>
      </c>
      <c r="D54" s="192">
        <f>SUM(P31)</f>
        <v>71400</v>
      </c>
      <c r="F54" s="4"/>
      <c r="G54" s="13"/>
      <c r="H54" s="19"/>
      <c r="I54" s="14"/>
    </row>
    <row r="55" spans="3:9">
      <c r="C55" s="2" t="s">
        <v>15</v>
      </c>
      <c r="D55" s="192">
        <f>D52/D47</f>
        <v>13693.333333333334</v>
      </c>
      <c r="F55" s="2"/>
      <c r="G55" s="15"/>
      <c r="H55" s="20"/>
      <c r="I55" s="16"/>
    </row>
    <row r="56" spans="3:9">
      <c r="C56" s="2" t="s">
        <v>16</v>
      </c>
      <c r="D56" s="192">
        <f>D53/D49</f>
        <v>-24242.857142857141</v>
      </c>
      <c r="F56" s="2"/>
      <c r="G56" s="15"/>
      <c r="H56" s="20"/>
      <c r="I56" s="16"/>
    </row>
    <row r="57" spans="3:9">
      <c r="C57" s="2" t="s">
        <v>53</v>
      </c>
      <c r="D57" s="1">
        <v>5</v>
      </c>
      <c r="F57" s="2"/>
      <c r="G57" s="15"/>
      <c r="H57" s="20"/>
      <c r="I57" s="16"/>
    </row>
    <row r="58" spans="3:9">
      <c r="C58" s="2" t="s">
        <v>54</v>
      </c>
      <c r="D58" s="1">
        <v>4</v>
      </c>
      <c r="F58" s="2"/>
      <c r="G58" s="15"/>
      <c r="H58" s="20"/>
      <c r="I58" s="16"/>
    </row>
    <row r="59" spans="3:9">
      <c r="C59" s="2" t="s">
        <v>55</v>
      </c>
      <c r="D59" s="193">
        <v>13640</v>
      </c>
      <c r="F59" s="2"/>
      <c r="G59" s="15"/>
      <c r="H59" s="20"/>
      <c r="I59" s="16"/>
    </row>
    <row r="60" spans="3:9" ht="14.25" thickBot="1">
      <c r="C60" s="3" t="s">
        <v>14</v>
      </c>
      <c r="D60" s="6">
        <f>D48/D47</f>
        <v>0.53333333333333333</v>
      </c>
      <c r="F60" s="2"/>
      <c r="G60" s="15"/>
      <c r="H60" s="20"/>
      <c r="I60" s="16"/>
    </row>
    <row r="61" spans="3:9">
      <c r="F61" s="2"/>
      <c r="G61" s="15"/>
      <c r="H61" s="20"/>
      <c r="I61" s="16"/>
    </row>
    <row r="62" spans="3:9" ht="14.25" thickBot="1">
      <c r="F62" s="3"/>
      <c r="G62" s="17"/>
      <c r="H62" s="21"/>
      <c r="I62" s="18"/>
    </row>
    <row r="63" spans="3:9" ht="14.25" thickBot="1">
      <c r="F63" s="36" t="s">
        <v>37</v>
      </c>
      <c r="G63" s="43">
        <f>SUM(G44:G62)</f>
        <v>30</v>
      </c>
      <c r="H63" s="43">
        <f>SUM(H44:H62)</f>
        <v>13</v>
      </c>
      <c r="I63" s="43">
        <f>SUM(I44:I62)</f>
        <v>17</v>
      </c>
    </row>
    <row r="66" spans="6:10" ht="14.25" thickBot="1">
      <c r="F66" s="178" t="s">
        <v>56</v>
      </c>
      <c r="G66" s="179"/>
      <c r="H66" s="162" t="s">
        <v>40</v>
      </c>
      <c r="I66" s="27" t="s">
        <v>41</v>
      </c>
      <c r="J66" s="28" t="s">
        <v>57</v>
      </c>
    </row>
    <row r="67" spans="6:10">
      <c r="F67" s="4" t="s">
        <v>58</v>
      </c>
      <c r="G67" s="13">
        <v>0</v>
      </c>
      <c r="H67" s="19">
        <v>0</v>
      </c>
      <c r="I67" s="23">
        <v>0</v>
      </c>
      <c r="J67" s="24">
        <v>0</v>
      </c>
    </row>
    <row r="68" spans="6:10">
      <c r="F68" s="2" t="s">
        <v>59</v>
      </c>
      <c r="G68" s="15">
        <v>0</v>
      </c>
      <c r="H68" s="15">
        <v>0</v>
      </c>
      <c r="I68" s="20">
        <v>0</v>
      </c>
      <c r="J68" s="25">
        <v>0</v>
      </c>
    </row>
    <row r="69" spans="6:10">
      <c r="F69" s="2" t="s">
        <v>60</v>
      </c>
      <c r="G69" s="15">
        <v>0</v>
      </c>
      <c r="H69" s="15">
        <v>0</v>
      </c>
      <c r="I69" s="20">
        <v>0</v>
      </c>
      <c r="J69" s="25">
        <v>0</v>
      </c>
    </row>
    <row r="70" spans="6:10">
      <c r="F70" s="2" t="s">
        <v>61</v>
      </c>
      <c r="G70" s="15">
        <v>0</v>
      </c>
      <c r="H70" s="15">
        <v>0</v>
      </c>
      <c r="I70" s="20">
        <v>0</v>
      </c>
      <c r="J70" s="25">
        <v>0</v>
      </c>
    </row>
    <row r="71" spans="6:10" ht="14.25" thickBot="1">
      <c r="F71" s="31" t="s">
        <v>62</v>
      </c>
      <c r="G71" s="32">
        <v>0</v>
      </c>
      <c r="H71" s="32">
        <v>0</v>
      </c>
      <c r="I71" s="33">
        <v>0</v>
      </c>
      <c r="J71" s="34">
        <v>0</v>
      </c>
    </row>
    <row r="72" spans="6:10" ht="14.25" thickBot="1">
      <c r="F72" s="30" t="s">
        <v>37</v>
      </c>
      <c r="G72" s="30"/>
      <c r="H72" s="30"/>
      <c r="I72" s="35"/>
      <c r="J72" s="123">
        <f>SUM(J67:J71)</f>
        <v>0</v>
      </c>
    </row>
  </sheetData>
  <autoFilter ref="A1:R31" xr:uid="{1A3D718C-B343-4371-BB96-3C8EF00D8165}"/>
  <mergeCells count="3">
    <mergeCell ref="C43:D43"/>
    <mergeCell ref="F43:G43"/>
    <mergeCell ref="F66:G66"/>
  </mergeCells>
  <phoneticPr fontId="14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zoomScaleSheetLayoutView="100" workbookViewId="0">
      <selection activeCell="I40" sqref="I40"/>
    </sheetView>
  </sheetViews>
  <sheetFormatPr defaultColWidth="8.875" defaultRowHeight="13.5"/>
  <sheetData/>
  <phoneticPr fontId="14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21"/>
  <sheetViews>
    <sheetView zoomScale="85" zoomScaleNormal="85" zoomScaleSheetLayoutView="100" workbookViewId="0">
      <selection activeCell="D34" sqref="D34"/>
    </sheetView>
  </sheetViews>
  <sheetFormatPr defaultColWidth="8.875" defaultRowHeight="13.5"/>
  <sheetData>
    <row r="1" spans="1:9">
      <c r="A1" s="126" t="s">
        <v>63</v>
      </c>
      <c r="B1" s="127"/>
      <c r="C1" s="127"/>
      <c r="D1" s="127"/>
      <c r="E1" s="127"/>
      <c r="F1" s="127"/>
      <c r="G1" s="127"/>
      <c r="H1" s="127"/>
      <c r="I1" s="130"/>
    </row>
    <row r="2" spans="1:9">
      <c r="A2" s="128" t="s">
        <v>64</v>
      </c>
      <c r="B2" s="129"/>
      <c r="C2" s="129"/>
      <c r="D2" s="129"/>
      <c r="E2" s="129"/>
      <c r="F2" s="129"/>
      <c r="G2" s="129"/>
      <c r="H2" s="129"/>
      <c r="I2" s="130"/>
    </row>
    <row r="3" spans="1:9">
      <c r="A3" s="125"/>
      <c r="D3" s="125"/>
    </row>
    <row r="7" spans="1:9">
      <c r="A7" t="s">
        <v>65</v>
      </c>
      <c r="B7" t="s">
        <v>406</v>
      </c>
    </row>
    <row r="8" spans="1:9">
      <c r="B8" t="s">
        <v>407</v>
      </c>
    </row>
    <row r="9" spans="1:9">
      <c r="B9" t="s">
        <v>408</v>
      </c>
    </row>
    <row r="10" spans="1:9">
      <c r="B10" t="s">
        <v>409</v>
      </c>
    </row>
    <row r="11" spans="1:9">
      <c r="B11" t="s">
        <v>410</v>
      </c>
    </row>
    <row r="12" spans="1:9">
      <c r="B12" t="s">
        <v>411</v>
      </c>
    </row>
    <row r="14" spans="1:9">
      <c r="B14" t="s">
        <v>412</v>
      </c>
    </row>
    <row r="15" spans="1:9">
      <c r="B15" t="s">
        <v>413</v>
      </c>
    </row>
    <row r="16" spans="1:9">
      <c r="B16" t="s">
        <v>414</v>
      </c>
    </row>
    <row r="19" spans="2:2">
      <c r="B19" t="s">
        <v>415</v>
      </c>
    </row>
    <row r="44" spans="2:2">
      <c r="B44" t="s">
        <v>416</v>
      </c>
    </row>
    <row r="47" spans="2:2">
      <c r="B47" t="s">
        <v>417</v>
      </c>
    </row>
    <row r="63" spans="2:2">
      <c r="B63" t="s">
        <v>418</v>
      </c>
    </row>
    <row r="64" spans="2:2">
      <c r="B64" t="s">
        <v>419</v>
      </c>
    </row>
    <row r="65" spans="2:26">
      <c r="B65" t="s">
        <v>420</v>
      </c>
    </row>
    <row r="73" spans="2:26">
      <c r="B73" t="s">
        <v>421</v>
      </c>
    </row>
    <row r="74" spans="2:26">
      <c r="B74" t="s">
        <v>422</v>
      </c>
    </row>
    <row r="77" spans="2:26">
      <c r="Z77" t="s">
        <v>425</v>
      </c>
    </row>
    <row r="78" spans="2:26">
      <c r="B78" t="s">
        <v>423</v>
      </c>
    </row>
    <row r="87" spans="2:2">
      <c r="B87" t="s">
        <v>424</v>
      </c>
    </row>
    <row r="92" spans="2:2">
      <c r="B92" t="s">
        <v>426</v>
      </c>
    </row>
    <row r="120" spans="2:2">
      <c r="B120" t="s">
        <v>427</v>
      </c>
    </row>
    <row r="121" spans="2:2">
      <c r="B121" t="s">
        <v>428</v>
      </c>
    </row>
  </sheetData>
  <phoneticPr fontId="14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987C8-A346-40BD-B9A4-C92AC79569FD}">
  <dimension ref="A1:V104"/>
  <sheetViews>
    <sheetView showGridLines="0" topLeftCell="A37" zoomScaleNormal="100" workbookViewId="0">
      <selection activeCell="R75" sqref="R75"/>
    </sheetView>
  </sheetViews>
  <sheetFormatPr defaultRowHeight="13.5"/>
  <cols>
    <col min="1" max="1" width="9.5" style="131" bestFit="1" customWidth="1"/>
    <col min="2" max="2" width="18.875" style="131" bestFit="1" customWidth="1"/>
    <col min="3" max="3" width="8.875" style="131" bestFit="1" customWidth="1"/>
    <col min="4" max="4" width="5" style="131" bestFit="1" customWidth="1"/>
    <col min="5" max="5" width="7.25" style="131" bestFit="1" customWidth="1"/>
    <col min="6" max="8" width="8" style="131" bestFit="1" customWidth="1"/>
    <col min="9" max="9" width="19.625" style="131" bestFit="1" customWidth="1"/>
    <col min="10" max="10" width="8" style="131" bestFit="1" customWidth="1"/>
    <col min="11" max="11" width="12.375" style="131" customWidth="1"/>
    <col min="12" max="12" width="7.5" style="131" customWidth="1"/>
    <col min="13" max="13" width="8.5" style="131" customWidth="1"/>
    <col min="14" max="14" width="12.125" style="148" customWidth="1"/>
    <col min="15" max="15" width="10.375" style="131" customWidth="1"/>
    <col min="16" max="16" width="11.25" style="131" customWidth="1"/>
    <col min="17" max="17" width="9" style="131" customWidth="1"/>
    <col min="18" max="18" width="9" style="132" customWidth="1"/>
    <col min="19" max="16384" width="9" style="131"/>
  </cols>
  <sheetData>
    <row r="1" spans="1:22" ht="25.5" customHeight="1">
      <c r="A1" s="180" t="s">
        <v>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22">
      <c r="A2" s="132"/>
    </row>
    <row r="3" spans="1:22">
      <c r="A3" s="182" t="s">
        <v>67</v>
      </c>
      <c r="B3" s="182"/>
      <c r="C3" s="182" t="s">
        <v>68</v>
      </c>
      <c r="D3" s="182"/>
      <c r="E3" s="182"/>
      <c r="F3" s="182"/>
      <c r="G3" s="182"/>
      <c r="H3" s="182" t="s">
        <v>69</v>
      </c>
      <c r="I3" s="182"/>
      <c r="J3" s="182" t="s">
        <v>70</v>
      </c>
      <c r="K3" s="182"/>
      <c r="L3" s="183" t="s">
        <v>285</v>
      </c>
      <c r="M3" s="183"/>
      <c r="N3" s="183"/>
    </row>
    <row r="4" spans="1:22">
      <c r="A4" s="182" t="s">
        <v>71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22">
      <c r="A5" s="133" t="s">
        <v>72</v>
      </c>
      <c r="B5" s="134" t="s">
        <v>73</v>
      </c>
      <c r="C5" s="133" t="s">
        <v>74</v>
      </c>
      <c r="D5" s="133" t="s">
        <v>75</v>
      </c>
      <c r="E5" s="133" t="s">
        <v>76</v>
      </c>
      <c r="F5" s="133" t="s">
        <v>77</v>
      </c>
      <c r="G5" s="133" t="s">
        <v>78</v>
      </c>
      <c r="H5" s="133" t="s">
        <v>79</v>
      </c>
      <c r="I5" s="134" t="s">
        <v>80</v>
      </c>
      <c r="J5" s="133" t="s">
        <v>77</v>
      </c>
      <c r="K5" s="133" t="s">
        <v>81</v>
      </c>
      <c r="L5" s="133" t="s">
        <v>82</v>
      </c>
      <c r="M5" s="133" t="s">
        <v>83</v>
      </c>
      <c r="N5" s="149" t="s">
        <v>84</v>
      </c>
      <c r="R5" s="132" t="s">
        <v>286</v>
      </c>
    </row>
    <row r="6" spans="1:22">
      <c r="A6" s="139">
        <v>95893570</v>
      </c>
      <c r="B6" s="140" t="s">
        <v>85</v>
      </c>
      <c r="C6" s="139" t="s">
        <v>86</v>
      </c>
      <c r="D6" s="141">
        <v>0.01</v>
      </c>
      <c r="E6" s="194" t="s">
        <v>430</v>
      </c>
      <c r="F6" s="142">
        <v>114.983</v>
      </c>
      <c r="G6" s="142">
        <v>115.06</v>
      </c>
      <c r="H6" s="142">
        <v>114.952</v>
      </c>
      <c r="I6" s="140" t="s">
        <v>88</v>
      </c>
      <c r="J6" s="142">
        <v>114.952</v>
      </c>
      <c r="K6" s="141">
        <v>0</v>
      </c>
      <c r="L6" s="141">
        <v>0</v>
      </c>
      <c r="M6" s="141">
        <v>0</v>
      </c>
      <c r="N6" s="150">
        <v>31</v>
      </c>
      <c r="O6" s="148">
        <v>31</v>
      </c>
      <c r="P6" s="131">
        <v>31</v>
      </c>
      <c r="Q6" s="131">
        <v>1</v>
      </c>
      <c r="R6" s="132" t="str">
        <f>IF(O6&gt;0,"〇","X")</f>
        <v>〇</v>
      </c>
      <c r="T6" s="131" t="s">
        <v>400</v>
      </c>
      <c r="U6" s="131" t="s">
        <v>402</v>
      </c>
      <c r="V6" s="131" t="str">
        <f>IF(C6="buy","buy","sell")</f>
        <v>sell</v>
      </c>
    </row>
    <row r="7" spans="1:22">
      <c r="A7" s="135">
        <v>95930187</v>
      </c>
      <c r="B7" s="136" t="s">
        <v>89</v>
      </c>
      <c r="C7" s="135" t="s">
        <v>86</v>
      </c>
      <c r="D7" s="138">
        <v>0.02</v>
      </c>
      <c r="E7" s="135" t="s">
        <v>87</v>
      </c>
      <c r="F7" s="143">
        <v>114.89</v>
      </c>
      <c r="G7" s="143">
        <v>114.94499999999999</v>
      </c>
      <c r="H7" s="143">
        <v>114.294</v>
      </c>
      <c r="I7" s="136" t="s">
        <v>90</v>
      </c>
      <c r="J7" s="143">
        <v>114.94499999999999</v>
      </c>
      <c r="K7" s="138">
        <v>0</v>
      </c>
      <c r="L7" s="138">
        <v>0</v>
      </c>
      <c r="M7" s="138">
        <v>0</v>
      </c>
      <c r="N7" s="151">
        <v>-110</v>
      </c>
      <c r="O7" s="151">
        <v>-110</v>
      </c>
      <c r="P7" s="148">
        <f>SUM(P6,O7)</f>
        <v>-79</v>
      </c>
      <c r="Q7" s="131">
        <v>2</v>
      </c>
      <c r="R7" s="132" t="str">
        <f t="shared" ref="R7:R70" si="0">IF(O7&gt;0,"〇","X")</f>
        <v>X</v>
      </c>
      <c r="V7" s="131" t="str">
        <f t="shared" ref="V7:V70" si="1">IF(C7="buy","buy","sell")</f>
        <v>sell</v>
      </c>
    </row>
    <row r="8" spans="1:22">
      <c r="A8" s="139">
        <v>95931283</v>
      </c>
      <c r="B8" s="140" t="s">
        <v>91</v>
      </c>
      <c r="C8" s="139" t="s">
        <v>86</v>
      </c>
      <c r="D8" s="141">
        <v>0.02</v>
      </c>
      <c r="E8" s="139" t="s">
        <v>87</v>
      </c>
      <c r="F8" s="142">
        <v>114.91800000000001</v>
      </c>
      <c r="G8" s="142">
        <v>114.977</v>
      </c>
      <c r="H8" s="142">
        <v>114.852</v>
      </c>
      <c r="I8" s="140" t="s">
        <v>92</v>
      </c>
      <c r="J8" s="142">
        <v>114.852</v>
      </c>
      <c r="K8" s="141">
        <v>0</v>
      </c>
      <c r="L8" s="141">
        <v>0</v>
      </c>
      <c r="M8" s="141">
        <v>0</v>
      </c>
      <c r="N8" s="150">
        <v>132</v>
      </c>
      <c r="O8" s="152">
        <v>132</v>
      </c>
      <c r="P8" s="148">
        <f t="shared" ref="P8:P44" si="2">SUM(P7,O8)</f>
        <v>53</v>
      </c>
      <c r="Q8" s="131">
        <v>3</v>
      </c>
      <c r="R8" s="132" t="str">
        <f t="shared" si="0"/>
        <v>〇</v>
      </c>
      <c r="T8" s="131" t="s">
        <v>400</v>
      </c>
      <c r="U8" s="131" t="s">
        <v>402</v>
      </c>
      <c r="V8" s="131" t="str">
        <f t="shared" si="1"/>
        <v>sell</v>
      </c>
    </row>
    <row r="9" spans="1:22">
      <c r="A9" s="135">
        <v>95976949</v>
      </c>
      <c r="B9" s="144" t="s">
        <v>93</v>
      </c>
      <c r="C9" s="135" t="s">
        <v>94</v>
      </c>
      <c r="D9" s="138">
        <v>0.05</v>
      </c>
      <c r="E9" s="135" t="s">
        <v>87</v>
      </c>
      <c r="F9" s="143">
        <v>114.592</v>
      </c>
      <c r="G9" s="143">
        <v>0</v>
      </c>
      <c r="H9" s="143">
        <v>0</v>
      </c>
      <c r="I9" s="136" t="s">
        <v>95</v>
      </c>
      <c r="J9" s="143">
        <v>114.623</v>
      </c>
      <c r="K9" s="138">
        <v>0</v>
      </c>
      <c r="L9" s="138">
        <v>0</v>
      </c>
      <c r="M9" s="138">
        <v>0</v>
      </c>
      <c r="N9" s="151">
        <v>155</v>
      </c>
      <c r="O9" s="148">
        <v>155</v>
      </c>
      <c r="P9" s="148">
        <f t="shared" si="2"/>
        <v>208</v>
      </c>
      <c r="Q9" s="131">
        <v>4</v>
      </c>
      <c r="R9" s="132" t="str">
        <f t="shared" si="0"/>
        <v>〇</v>
      </c>
      <c r="V9" s="131" t="str">
        <f t="shared" si="1"/>
        <v>buy</v>
      </c>
    </row>
    <row r="10" spans="1:22">
      <c r="A10" s="139">
        <v>95977289</v>
      </c>
      <c r="B10" s="145" t="s">
        <v>96</v>
      </c>
      <c r="C10" s="139" t="s">
        <v>94</v>
      </c>
      <c r="D10" s="141">
        <v>0.05</v>
      </c>
      <c r="E10" s="139" t="s">
        <v>87</v>
      </c>
      <c r="F10" s="142">
        <v>114.619</v>
      </c>
      <c r="G10" s="142">
        <v>0</v>
      </c>
      <c r="H10" s="142">
        <v>0</v>
      </c>
      <c r="I10" s="140" t="s">
        <v>97</v>
      </c>
      <c r="J10" s="142">
        <v>114.54</v>
      </c>
      <c r="K10" s="141">
        <v>0</v>
      </c>
      <c r="L10" s="141">
        <v>0</v>
      </c>
      <c r="M10" s="141">
        <v>0</v>
      </c>
      <c r="N10" s="150">
        <v>-395</v>
      </c>
      <c r="O10" s="148">
        <v>-395</v>
      </c>
      <c r="P10" s="148">
        <f t="shared" si="2"/>
        <v>-187</v>
      </c>
      <c r="Q10" s="131">
        <v>5</v>
      </c>
      <c r="R10" s="132" t="str">
        <f t="shared" si="0"/>
        <v>X</v>
      </c>
      <c r="V10" s="131" t="str">
        <f t="shared" si="1"/>
        <v>buy</v>
      </c>
    </row>
    <row r="11" spans="1:22">
      <c r="A11" s="135">
        <v>95978937</v>
      </c>
      <c r="B11" s="136" t="s">
        <v>98</v>
      </c>
      <c r="C11" s="135" t="s">
        <v>86</v>
      </c>
      <c r="D11" s="138">
        <v>0.05</v>
      </c>
      <c r="E11" s="135" t="s">
        <v>87</v>
      </c>
      <c r="F11" s="143">
        <v>114.55800000000001</v>
      </c>
      <c r="G11" s="143">
        <v>114.931</v>
      </c>
      <c r="H11" s="143">
        <v>114.69</v>
      </c>
      <c r="I11" s="136" t="s">
        <v>99</v>
      </c>
      <c r="J11" s="143">
        <v>114.69</v>
      </c>
      <c r="K11" s="138">
        <v>0</v>
      </c>
      <c r="L11" s="138">
        <v>0</v>
      </c>
      <c r="M11" s="138">
        <v>0</v>
      </c>
      <c r="N11" s="151">
        <v>-660</v>
      </c>
      <c r="O11" s="148">
        <v>-660</v>
      </c>
      <c r="P11" s="148">
        <f t="shared" si="2"/>
        <v>-847</v>
      </c>
      <c r="Q11" s="131">
        <v>6</v>
      </c>
      <c r="R11" s="132" t="str">
        <f t="shared" si="0"/>
        <v>X</v>
      </c>
      <c r="T11" s="131" t="s">
        <v>400</v>
      </c>
      <c r="U11" s="131" t="s">
        <v>402</v>
      </c>
      <c r="V11" s="131" t="str">
        <f t="shared" si="1"/>
        <v>sell</v>
      </c>
    </row>
    <row r="12" spans="1:22">
      <c r="A12" s="139">
        <v>95980024</v>
      </c>
      <c r="B12" s="140" t="s">
        <v>100</v>
      </c>
      <c r="C12" s="139" t="s">
        <v>86</v>
      </c>
      <c r="D12" s="141">
        <v>0.05</v>
      </c>
      <c r="E12" s="139" t="s">
        <v>87</v>
      </c>
      <c r="F12" s="142">
        <v>114.57</v>
      </c>
      <c r="G12" s="142">
        <v>114.931</v>
      </c>
      <c r="H12" s="142">
        <v>114.708</v>
      </c>
      <c r="I12" s="140" t="s">
        <v>101</v>
      </c>
      <c r="J12" s="142">
        <v>114.708</v>
      </c>
      <c r="K12" s="141">
        <v>0</v>
      </c>
      <c r="L12" s="141">
        <v>0</v>
      </c>
      <c r="M12" s="141">
        <v>0</v>
      </c>
      <c r="N12" s="150">
        <v>-690</v>
      </c>
      <c r="O12" s="148">
        <v>-690</v>
      </c>
      <c r="P12" s="148">
        <f t="shared" si="2"/>
        <v>-1537</v>
      </c>
      <c r="Q12" s="131">
        <v>7</v>
      </c>
      <c r="R12" s="132" t="str">
        <f t="shared" si="0"/>
        <v>X</v>
      </c>
      <c r="T12" s="131" t="s">
        <v>400</v>
      </c>
      <c r="U12" s="131" t="s">
        <v>402</v>
      </c>
      <c r="V12" s="131" t="str">
        <f t="shared" si="1"/>
        <v>sell</v>
      </c>
    </row>
    <row r="13" spans="1:22">
      <c r="A13" s="135">
        <v>95989502</v>
      </c>
      <c r="B13" s="144" t="s">
        <v>102</v>
      </c>
      <c r="C13" s="135" t="s">
        <v>94</v>
      </c>
      <c r="D13" s="138">
        <v>0.05</v>
      </c>
      <c r="E13" s="135" t="s">
        <v>87</v>
      </c>
      <c r="F13" s="143">
        <v>114.721</v>
      </c>
      <c r="G13" s="143">
        <v>0</v>
      </c>
      <c r="H13" s="143">
        <v>0</v>
      </c>
      <c r="I13" s="136" t="s">
        <v>103</v>
      </c>
      <c r="J13" s="143">
        <v>114.639</v>
      </c>
      <c r="K13" s="138">
        <v>0</v>
      </c>
      <c r="L13" s="138">
        <v>0</v>
      </c>
      <c r="M13" s="138">
        <v>0</v>
      </c>
      <c r="N13" s="151">
        <v>-410</v>
      </c>
      <c r="O13" s="148">
        <v>-410</v>
      </c>
      <c r="P13" s="148">
        <f t="shared" si="2"/>
        <v>-1947</v>
      </c>
      <c r="Q13" s="131">
        <v>8</v>
      </c>
      <c r="R13" s="132" t="str">
        <f t="shared" si="0"/>
        <v>X</v>
      </c>
      <c r="V13" s="131" t="str">
        <f t="shared" si="1"/>
        <v>buy</v>
      </c>
    </row>
    <row r="14" spans="1:22">
      <c r="A14" s="135">
        <v>95999019</v>
      </c>
      <c r="B14" s="144" t="s">
        <v>104</v>
      </c>
      <c r="C14" s="135" t="s">
        <v>86</v>
      </c>
      <c r="D14" s="138">
        <v>0.05</v>
      </c>
      <c r="E14" s="135" t="s">
        <v>87</v>
      </c>
      <c r="F14" s="143">
        <v>114.651</v>
      </c>
      <c r="G14" s="143">
        <v>115.206</v>
      </c>
      <c r="H14" s="143">
        <v>114.28400000000001</v>
      </c>
      <c r="I14" s="136" t="s">
        <v>105</v>
      </c>
      <c r="J14" s="143">
        <v>114.776</v>
      </c>
      <c r="K14" s="138">
        <v>0</v>
      </c>
      <c r="L14" s="138">
        <v>0</v>
      </c>
      <c r="M14" s="138">
        <v>0</v>
      </c>
      <c r="N14" s="151">
        <v>-625</v>
      </c>
      <c r="O14" s="148">
        <v>-625</v>
      </c>
      <c r="P14" s="148">
        <f t="shared" si="2"/>
        <v>-2572</v>
      </c>
      <c r="Q14" s="131">
        <v>9</v>
      </c>
      <c r="R14" s="132" t="str">
        <f t="shared" si="0"/>
        <v>X</v>
      </c>
      <c r="V14" s="131" t="str">
        <f t="shared" si="1"/>
        <v>sell</v>
      </c>
    </row>
    <row r="15" spans="1:22">
      <c r="A15" s="139">
        <v>95999029</v>
      </c>
      <c r="B15" s="145" t="s">
        <v>106</v>
      </c>
      <c r="C15" s="139" t="s">
        <v>86</v>
      </c>
      <c r="D15" s="141">
        <v>0.05</v>
      </c>
      <c r="E15" s="139" t="s">
        <v>87</v>
      </c>
      <c r="F15" s="142">
        <v>114.64400000000001</v>
      </c>
      <c r="G15" s="142">
        <v>0</v>
      </c>
      <c r="H15" s="142">
        <v>0</v>
      </c>
      <c r="I15" s="140" t="s">
        <v>107</v>
      </c>
      <c r="J15" s="142">
        <v>114.658</v>
      </c>
      <c r="K15" s="141">
        <v>0</v>
      </c>
      <c r="L15" s="141">
        <v>0</v>
      </c>
      <c r="M15" s="141">
        <v>0</v>
      </c>
      <c r="N15" s="150">
        <v>-70</v>
      </c>
      <c r="O15" s="148">
        <v>-70</v>
      </c>
      <c r="P15" s="148">
        <f t="shared" si="2"/>
        <v>-2642</v>
      </c>
      <c r="Q15" s="131">
        <v>10</v>
      </c>
      <c r="R15" s="132" t="str">
        <f t="shared" si="0"/>
        <v>X</v>
      </c>
      <c r="V15" s="131" t="str">
        <f t="shared" si="1"/>
        <v>sell</v>
      </c>
    </row>
    <row r="16" spans="1:22">
      <c r="A16" s="135">
        <v>96001371</v>
      </c>
      <c r="B16" s="144" t="s">
        <v>108</v>
      </c>
      <c r="C16" s="135" t="s">
        <v>86</v>
      </c>
      <c r="D16" s="138">
        <v>0.05</v>
      </c>
      <c r="E16" s="135" t="s">
        <v>87</v>
      </c>
      <c r="F16" s="143">
        <v>114.68899999999999</v>
      </c>
      <c r="G16" s="143">
        <v>114.925</v>
      </c>
      <c r="H16" s="143">
        <v>114.503</v>
      </c>
      <c r="I16" s="136" t="s">
        <v>109</v>
      </c>
      <c r="J16" s="143">
        <v>114.76</v>
      </c>
      <c r="K16" s="138">
        <v>0</v>
      </c>
      <c r="L16" s="138">
        <v>0</v>
      </c>
      <c r="M16" s="138">
        <v>0</v>
      </c>
      <c r="N16" s="151">
        <v>-355</v>
      </c>
      <c r="O16" s="148">
        <v>-355</v>
      </c>
      <c r="P16" s="148">
        <f t="shared" si="2"/>
        <v>-2997</v>
      </c>
      <c r="Q16" s="131">
        <v>11</v>
      </c>
      <c r="R16" s="132" t="str">
        <f t="shared" si="0"/>
        <v>X</v>
      </c>
      <c r="V16" s="131" t="str">
        <f t="shared" si="1"/>
        <v>sell</v>
      </c>
    </row>
    <row r="17" spans="1:22">
      <c r="A17" s="139">
        <v>96002518</v>
      </c>
      <c r="B17" s="140" t="s">
        <v>110</v>
      </c>
      <c r="C17" s="139" t="s">
        <v>86</v>
      </c>
      <c r="D17" s="141">
        <v>0.05</v>
      </c>
      <c r="E17" s="139" t="s">
        <v>87</v>
      </c>
      <c r="F17" s="142">
        <v>114.714</v>
      </c>
      <c r="G17" s="142">
        <v>114.79</v>
      </c>
      <c r="H17" s="142">
        <v>114.53</v>
      </c>
      <c r="I17" s="140" t="s">
        <v>111</v>
      </c>
      <c r="J17" s="142">
        <v>114.79</v>
      </c>
      <c r="K17" s="141">
        <v>0</v>
      </c>
      <c r="L17" s="141">
        <v>0</v>
      </c>
      <c r="M17" s="141">
        <v>0</v>
      </c>
      <c r="N17" s="150">
        <v>-380</v>
      </c>
      <c r="O17" s="148">
        <v>-380</v>
      </c>
      <c r="P17" s="148">
        <f t="shared" si="2"/>
        <v>-3377</v>
      </c>
      <c r="Q17" s="131">
        <v>12</v>
      </c>
      <c r="R17" s="132" t="str">
        <f t="shared" si="0"/>
        <v>X</v>
      </c>
      <c r="V17" s="131" t="str">
        <f t="shared" si="1"/>
        <v>sell</v>
      </c>
    </row>
    <row r="18" spans="1:22">
      <c r="A18" s="135">
        <v>96005899</v>
      </c>
      <c r="B18" s="136" t="s">
        <v>112</v>
      </c>
      <c r="C18" s="135" t="s">
        <v>86</v>
      </c>
      <c r="D18" s="138">
        <v>0.05</v>
      </c>
      <c r="E18" s="135" t="s">
        <v>87</v>
      </c>
      <c r="F18" s="143">
        <v>114.759</v>
      </c>
      <c r="G18" s="143">
        <v>114.795</v>
      </c>
      <c r="H18" s="143">
        <v>114.70399999999999</v>
      </c>
      <c r="I18" s="136" t="s">
        <v>113</v>
      </c>
      <c r="J18" s="143">
        <v>114.70399999999999</v>
      </c>
      <c r="K18" s="138">
        <v>0</v>
      </c>
      <c r="L18" s="138">
        <v>0</v>
      </c>
      <c r="M18" s="138">
        <v>0</v>
      </c>
      <c r="N18" s="151">
        <v>275</v>
      </c>
      <c r="O18" s="148">
        <v>275</v>
      </c>
      <c r="P18" s="148">
        <f t="shared" si="2"/>
        <v>-3102</v>
      </c>
      <c r="Q18" s="131">
        <v>13</v>
      </c>
      <c r="R18" s="132" t="str">
        <f t="shared" si="0"/>
        <v>〇</v>
      </c>
      <c r="T18" s="131" t="s">
        <v>400</v>
      </c>
      <c r="U18" s="131" t="s">
        <v>402</v>
      </c>
      <c r="V18" s="131" t="str">
        <f t="shared" si="1"/>
        <v>sell</v>
      </c>
    </row>
    <row r="19" spans="1:22">
      <c r="A19" s="139">
        <v>96006018</v>
      </c>
      <c r="B19" s="140" t="s">
        <v>114</v>
      </c>
      <c r="C19" s="139" t="s">
        <v>86</v>
      </c>
      <c r="D19" s="141">
        <v>0.05</v>
      </c>
      <c r="E19" s="139" t="s">
        <v>87</v>
      </c>
      <c r="F19" s="142">
        <v>114.745</v>
      </c>
      <c r="G19" s="142">
        <v>114.795</v>
      </c>
      <c r="H19" s="142">
        <v>114.669</v>
      </c>
      <c r="I19" s="140" t="s">
        <v>115</v>
      </c>
      <c r="J19" s="142">
        <v>114.669</v>
      </c>
      <c r="K19" s="141">
        <v>0</v>
      </c>
      <c r="L19" s="141">
        <v>0</v>
      </c>
      <c r="M19" s="141">
        <v>0</v>
      </c>
      <c r="N19" s="150">
        <v>380</v>
      </c>
      <c r="O19" s="148">
        <v>380</v>
      </c>
      <c r="P19" s="148">
        <f t="shared" si="2"/>
        <v>-2722</v>
      </c>
      <c r="Q19" s="131">
        <v>14</v>
      </c>
      <c r="R19" s="132" t="str">
        <f t="shared" si="0"/>
        <v>〇</v>
      </c>
      <c r="T19" s="131" t="s">
        <v>400</v>
      </c>
      <c r="U19" s="131" t="s">
        <v>402</v>
      </c>
      <c r="V19" s="131" t="str">
        <f t="shared" si="1"/>
        <v>sell</v>
      </c>
    </row>
    <row r="20" spans="1:22">
      <c r="A20" s="135">
        <v>96041364</v>
      </c>
      <c r="B20" s="136" t="s">
        <v>116</v>
      </c>
      <c r="C20" s="135" t="s">
        <v>86</v>
      </c>
      <c r="D20" s="138">
        <v>0.05</v>
      </c>
      <c r="E20" s="135" t="s">
        <v>117</v>
      </c>
      <c r="F20" s="143">
        <v>156.09399999999999</v>
      </c>
      <c r="G20" s="143">
        <v>156.31899999999999</v>
      </c>
      <c r="H20" s="143">
        <v>155.93700000000001</v>
      </c>
      <c r="I20" s="136" t="s">
        <v>118</v>
      </c>
      <c r="J20" s="143">
        <v>155.935</v>
      </c>
      <c r="K20" s="138">
        <v>0</v>
      </c>
      <c r="L20" s="138">
        <v>0</v>
      </c>
      <c r="M20" s="138">
        <v>0</v>
      </c>
      <c r="N20" s="151">
        <v>795</v>
      </c>
      <c r="O20" s="148">
        <v>795</v>
      </c>
      <c r="P20" s="148">
        <f t="shared" si="2"/>
        <v>-1927</v>
      </c>
      <c r="Q20" s="131">
        <v>15</v>
      </c>
      <c r="R20" s="132" t="str">
        <f t="shared" si="0"/>
        <v>〇</v>
      </c>
      <c r="V20" s="131" t="str">
        <f t="shared" si="1"/>
        <v>sell</v>
      </c>
    </row>
    <row r="21" spans="1:22">
      <c r="A21" s="139">
        <v>96052597</v>
      </c>
      <c r="B21" s="140" t="s">
        <v>119</v>
      </c>
      <c r="C21" s="139" t="s">
        <v>86</v>
      </c>
      <c r="D21" s="141">
        <v>0.05</v>
      </c>
      <c r="E21" s="139" t="s">
        <v>117</v>
      </c>
      <c r="F21" s="142">
        <v>156.03899999999999</v>
      </c>
      <c r="G21" s="142">
        <v>156.31899999999999</v>
      </c>
      <c r="H21" s="142">
        <v>155.91900000000001</v>
      </c>
      <c r="I21" s="140" t="s">
        <v>120</v>
      </c>
      <c r="J21" s="142">
        <v>155.91800000000001</v>
      </c>
      <c r="K21" s="141">
        <v>0</v>
      </c>
      <c r="L21" s="141">
        <v>0</v>
      </c>
      <c r="M21" s="141">
        <v>0</v>
      </c>
      <c r="N21" s="150">
        <v>605</v>
      </c>
      <c r="O21" s="148">
        <v>605</v>
      </c>
      <c r="P21" s="148">
        <f t="shared" si="2"/>
        <v>-1322</v>
      </c>
      <c r="Q21" s="131">
        <v>16</v>
      </c>
      <c r="R21" s="132" t="str">
        <f t="shared" si="0"/>
        <v>〇</v>
      </c>
      <c r="V21" s="131" t="str">
        <f t="shared" si="1"/>
        <v>sell</v>
      </c>
    </row>
    <row r="22" spans="1:22">
      <c r="A22" s="135">
        <v>96059877</v>
      </c>
      <c r="B22" s="144" t="s">
        <v>121</v>
      </c>
      <c r="C22" s="135" t="s">
        <v>86</v>
      </c>
      <c r="D22" s="138">
        <v>0.05</v>
      </c>
      <c r="E22" s="135" t="s">
        <v>117</v>
      </c>
      <c r="F22" s="143">
        <v>156.012</v>
      </c>
      <c r="G22" s="143">
        <v>0</v>
      </c>
      <c r="H22" s="143">
        <v>0</v>
      </c>
      <c r="I22" s="136" t="s">
        <v>122</v>
      </c>
      <c r="J22" s="143">
        <v>156.00899999999999</v>
      </c>
      <c r="K22" s="138">
        <v>0</v>
      </c>
      <c r="L22" s="138">
        <v>0</v>
      </c>
      <c r="M22" s="138">
        <v>0</v>
      </c>
      <c r="N22" s="151">
        <v>15</v>
      </c>
      <c r="O22" s="148">
        <v>15</v>
      </c>
      <c r="P22" s="148">
        <f t="shared" si="2"/>
        <v>-1307</v>
      </c>
      <c r="Q22" s="131">
        <v>17</v>
      </c>
      <c r="R22" s="132" t="str">
        <f t="shared" si="0"/>
        <v>〇</v>
      </c>
      <c r="V22" s="131" t="str">
        <f t="shared" si="1"/>
        <v>sell</v>
      </c>
    </row>
    <row r="23" spans="1:22">
      <c r="A23" s="139">
        <v>96060072</v>
      </c>
      <c r="B23" s="145" t="s">
        <v>123</v>
      </c>
      <c r="C23" s="139" t="s">
        <v>86</v>
      </c>
      <c r="D23" s="141">
        <v>0.05</v>
      </c>
      <c r="E23" s="139" t="s">
        <v>117</v>
      </c>
      <c r="F23" s="142">
        <v>156.03899999999999</v>
      </c>
      <c r="G23" s="142">
        <v>0</v>
      </c>
      <c r="H23" s="142">
        <v>0</v>
      </c>
      <c r="I23" s="140" t="s">
        <v>124</v>
      </c>
      <c r="J23" s="142">
        <v>155.98400000000001</v>
      </c>
      <c r="K23" s="141">
        <v>0</v>
      </c>
      <c r="L23" s="141">
        <v>0</v>
      </c>
      <c r="M23" s="141">
        <v>0</v>
      </c>
      <c r="N23" s="150">
        <v>275</v>
      </c>
      <c r="O23" s="148">
        <v>275</v>
      </c>
      <c r="P23" s="148">
        <f t="shared" si="2"/>
        <v>-1032</v>
      </c>
      <c r="Q23" s="131">
        <v>18</v>
      </c>
      <c r="R23" s="132" t="str">
        <f t="shared" si="0"/>
        <v>〇</v>
      </c>
      <c r="V23" s="131" t="str">
        <f t="shared" si="1"/>
        <v>sell</v>
      </c>
    </row>
    <row r="24" spans="1:22">
      <c r="A24" s="135">
        <v>96061812</v>
      </c>
      <c r="B24" s="144" t="s">
        <v>125</v>
      </c>
      <c r="C24" s="135" t="s">
        <v>94</v>
      </c>
      <c r="D24" s="138">
        <v>0.05</v>
      </c>
      <c r="E24" s="135" t="s">
        <v>117</v>
      </c>
      <c r="F24" s="143">
        <v>155.97200000000001</v>
      </c>
      <c r="G24" s="143">
        <v>0</v>
      </c>
      <c r="H24" s="143">
        <v>0</v>
      </c>
      <c r="I24" s="136" t="s">
        <v>126</v>
      </c>
      <c r="J24" s="143">
        <v>156.04</v>
      </c>
      <c r="K24" s="138">
        <v>0</v>
      </c>
      <c r="L24" s="138">
        <v>0</v>
      </c>
      <c r="M24" s="138">
        <v>0</v>
      </c>
      <c r="N24" s="151">
        <v>340</v>
      </c>
      <c r="O24" s="148">
        <v>340</v>
      </c>
      <c r="P24" s="148">
        <f t="shared" si="2"/>
        <v>-692</v>
      </c>
      <c r="Q24" s="131">
        <v>19</v>
      </c>
      <c r="R24" s="132" t="str">
        <f t="shared" si="0"/>
        <v>〇</v>
      </c>
      <c r="V24" s="131" t="str">
        <f t="shared" si="1"/>
        <v>buy</v>
      </c>
    </row>
    <row r="25" spans="1:22">
      <c r="A25" s="139">
        <v>96061904</v>
      </c>
      <c r="B25" s="145" t="s">
        <v>127</v>
      </c>
      <c r="C25" s="139" t="s">
        <v>94</v>
      </c>
      <c r="D25" s="141">
        <v>0.05</v>
      </c>
      <c r="E25" s="139" t="s">
        <v>117</v>
      </c>
      <c r="F25" s="142">
        <v>155.965</v>
      </c>
      <c r="G25" s="142">
        <v>0</v>
      </c>
      <c r="H25" s="142">
        <v>0</v>
      </c>
      <c r="I25" s="140" t="s">
        <v>128</v>
      </c>
      <c r="J25" s="142">
        <v>155.92400000000001</v>
      </c>
      <c r="K25" s="141">
        <v>0</v>
      </c>
      <c r="L25" s="141">
        <v>0</v>
      </c>
      <c r="M25" s="141">
        <v>0</v>
      </c>
      <c r="N25" s="150">
        <v>-205</v>
      </c>
      <c r="O25" s="148">
        <v>-205</v>
      </c>
      <c r="P25" s="148">
        <f t="shared" si="2"/>
        <v>-897</v>
      </c>
      <c r="Q25" s="131">
        <v>20</v>
      </c>
      <c r="R25" s="132" t="str">
        <f t="shared" si="0"/>
        <v>X</v>
      </c>
      <c r="V25" s="131" t="str">
        <f t="shared" si="1"/>
        <v>buy</v>
      </c>
    </row>
    <row r="26" spans="1:22">
      <c r="A26" s="135">
        <v>96102563</v>
      </c>
      <c r="B26" s="144" t="s">
        <v>129</v>
      </c>
      <c r="C26" s="135" t="s">
        <v>94</v>
      </c>
      <c r="D26" s="138">
        <v>0.05</v>
      </c>
      <c r="E26" s="135" t="s">
        <v>87</v>
      </c>
      <c r="F26" s="143">
        <v>115.09099999999999</v>
      </c>
      <c r="G26" s="143">
        <v>114.71599999999999</v>
      </c>
      <c r="H26" s="143">
        <v>115.554</v>
      </c>
      <c r="I26" s="136" t="s">
        <v>130</v>
      </c>
      <c r="J26" s="143">
        <v>115.023</v>
      </c>
      <c r="K26" s="138">
        <v>0</v>
      </c>
      <c r="L26" s="138">
        <v>0</v>
      </c>
      <c r="M26" s="138">
        <v>0</v>
      </c>
      <c r="N26" s="151">
        <v>-340</v>
      </c>
      <c r="O26" s="148">
        <v>-340</v>
      </c>
      <c r="P26" s="148">
        <f t="shared" si="2"/>
        <v>-1237</v>
      </c>
      <c r="Q26" s="131">
        <v>21</v>
      </c>
      <c r="R26" s="132" t="str">
        <f t="shared" si="0"/>
        <v>X</v>
      </c>
      <c r="V26" s="131" t="str">
        <f t="shared" si="1"/>
        <v>buy</v>
      </c>
    </row>
    <row r="27" spans="1:22">
      <c r="A27" s="139">
        <v>96104569</v>
      </c>
      <c r="B27" s="145" t="s">
        <v>131</v>
      </c>
      <c r="C27" s="139" t="s">
        <v>94</v>
      </c>
      <c r="D27" s="141">
        <v>0.05</v>
      </c>
      <c r="E27" s="139" t="s">
        <v>87</v>
      </c>
      <c r="F27" s="142">
        <v>115.081</v>
      </c>
      <c r="G27" s="142">
        <v>114.71599999999999</v>
      </c>
      <c r="H27" s="142">
        <v>115.554</v>
      </c>
      <c r="I27" s="140" t="s">
        <v>132</v>
      </c>
      <c r="J27" s="142">
        <v>115.023</v>
      </c>
      <c r="K27" s="141">
        <v>0</v>
      </c>
      <c r="L27" s="141">
        <v>0</v>
      </c>
      <c r="M27" s="141">
        <v>0</v>
      </c>
      <c r="N27" s="150">
        <v>-290</v>
      </c>
      <c r="O27" s="148">
        <v>-290</v>
      </c>
      <c r="P27" s="148">
        <f t="shared" si="2"/>
        <v>-1527</v>
      </c>
      <c r="Q27" s="131">
        <v>22</v>
      </c>
      <c r="R27" s="132" t="str">
        <f t="shared" si="0"/>
        <v>X</v>
      </c>
      <c r="V27" s="131" t="str">
        <f t="shared" si="1"/>
        <v>buy</v>
      </c>
    </row>
    <row r="28" spans="1:22">
      <c r="A28" s="135">
        <v>96104949</v>
      </c>
      <c r="B28" s="144" t="s">
        <v>133</v>
      </c>
      <c r="C28" s="135" t="s">
        <v>94</v>
      </c>
      <c r="D28" s="138">
        <v>1</v>
      </c>
      <c r="E28" s="135" t="s">
        <v>87</v>
      </c>
      <c r="F28" s="143">
        <v>115.06</v>
      </c>
      <c r="G28" s="143">
        <v>114.71599999999999</v>
      </c>
      <c r="H28" s="143">
        <v>115.554</v>
      </c>
      <c r="I28" s="136" t="s">
        <v>134</v>
      </c>
      <c r="J28" s="143">
        <v>115.023</v>
      </c>
      <c r="K28" s="138">
        <v>0</v>
      </c>
      <c r="L28" s="138">
        <v>0</v>
      </c>
      <c r="M28" s="138">
        <v>0</v>
      </c>
      <c r="N28" s="153" t="s">
        <v>135</v>
      </c>
      <c r="O28" s="151">
        <v>-3700</v>
      </c>
      <c r="P28" s="148">
        <f t="shared" si="2"/>
        <v>-5227</v>
      </c>
      <c r="Q28" s="131">
        <v>23</v>
      </c>
      <c r="R28" s="132" t="str">
        <f t="shared" si="0"/>
        <v>X</v>
      </c>
      <c r="V28" s="131" t="str">
        <f t="shared" si="1"/>
        <v>buy</v>
      </c>
    </row>
    <row r="29" spans="1:22">
      <c r="A29" s="139">
        <v>96107040</v>
      </c>
      <c r="B29" s="145" t="s">
        <v>136</v>
      </c>
      <c r="C29" s="139" t="s">
        <v>94</v>
      </c>
      <c r="D29" s="141">
        <v>1</v>
      </c>
      <c r="E29" s="139" t="s">
        <v>87</v>
      </c>
      <c r="F29" s="142">
        <v>115.045</v>
      </c>
      <c r="G29" s="142">
        <v>114.71599999999999</v>
      </c>
      <c r="H29" s="142">
        <v>115.554</v>
      </c>
      <c r="I29" s="140" t="s">
        <v>137</v>
      </c>
      <c r="J29" s="142">
        <v>115.023</v>
      </c>
      <c r="K29" s="141">
        <v>0</v>
      </c>
      <c r="L29" s="141">
        <v>0</v>
      </c>
      <c r="M29" s="141">
        <v>0</v>
      </c>
      <c r="N29" s="154" t="s">
        <v>138</v>
      </c>
      <c r="O29" s="148">
        <v>-2200</v>
      </c>
      <c r="P29" s="148">
        <f t="shared" si="2"/>
        <v>-7427</v>
      </c>
      <c r="Q29" s="131">
        <v>24</v>
      </c>
      <c r="R29" s="132" t="str">
        <f t="shared" si="0"/>
        <v>X</v>
      </c>
      <c r="V29" s="131" t="str">
        <f t="shared" si="1"/>
        <v>buy</v>
      </c>
    </row>
    <row r="30" spans="1:22">
      <c r="A30" s="135">
        <v>96110710</v>
      </c>
      <c r="B30" s="144" t="s">
        <v>139</v>
      </c>
      <c r="C30" s="135" t="s">
        <v>86</v>
      </c>
      <c r="D30" s="138">
        <v>1</v>
      </c>
      <c r="E30" s="135" t="s">
        <v>117</v>
      </c>
      <c r="F30" s="143">
        <v>156.48500000000001</v>
      </c>
      <c r="G30" s="143">
        <v>156.96199999999999</v>
      </c>
      <c r="H30" s="143">
        <v>156.316</v>
      </c>
      <c r="I30" s="136" t="s">
        <v>140</v>
      </c>
      <c r="J30" s="143">
        <v>156.357</v>
      </c>
      <c r="K30" s="138">
        <v>0</v>
      </c>
      <c r="L30" s="138">
        <v>0</v>
      </c>
      <c r="M30" s="138">
        <v>0</v>
      </c>
      <c r="N30" s="137" t="s">
        <v>141</v>
      </c>
      <c r="O30" s="148">
        <v>12800</v>
      </c>
      <c r="P30" s="148">
        <f t="shared" si="2"/>
        <v>5373</v>
      </c>
      <c r="Q30" s="131">
        <v>25</v>
      </c>
      <c r="R30" s="132" t="str">
        <f t="shared" si="0"/>
        <v>〇</v>
      </c>
      <c r="V30" s="131" t="str">
        <f t="shared" si="1"/>
        <v>sell</v>
      </c>
    </row>
    <row r="31" spans="1:22">
      <c r="A31" s="139">
        <v>96112851</v>
      </c>
      <c r="B31" s="145" t="s">
        <v>142</v>
      </c>
      <c r="C31" s="139" t="s">
        <v>94</v>
      </c>
      <c r="D31" s="141">
        <v>1</v>
      </c>
      <c r="E31" s="139" t="s">
        <v>117</v>
      </c>
      <c r="F31" s="142">
        <v>156.36000000000001</v>
      </c>
      <c r="G31" s="142">
        <v>156.22999999999999</v>
      </c>
      <c r="H31" s="142">
        <v>156.48599999999999</v>
      </c>
      <c r="I31" s="140" t="s">
        <v>143</v>
      </c>
      <c r="J31" s="142">
        <v>156.28200000000001</v>
      </c>
      <c r="K31" s="141">
        <v>0</v>
      </c>
      <c r="L31" s="141">
        <v>0</v>
      </c>
      <c r="M31" s="141">
        <v>0</v>
      </c>
      <c r="N31" s="155" t="s">
        <v>144</v>
      </c>
      <c r="O31" s="152">
        <v>-7800</v>
      </c>
      <c r="P31" s="148">
        <f t="shared" si="2"/>
        <v>-2427</v>
      </c>
      <c r="Q31" s="131">
        <v>26</v>
      </c>
      <c r="R31" s="132" t="str">
        <f t="shared" si="0"/>
        <v>X</v>
      </c>
      <c r="V31" s="131" t="str">
        <f t="shared" si="1"/>
        <v>buy</v>
      </c>
    </row>
    <row r="32" spans="1:22">
      <c r="A32" s="135">
        <v>96113357</v>
      </c>
      <c r="B32" s="144" t="s">
        <v>145</v>
      </c>
      <c r="C32" s="135" t="s">
        <v>94</v>
      </c>
      <c r="D32" s="138">
        <v>1</v>
      </c>
      <c r="E32" s="135" t="s">
        <v>117</v>
      </c>
      <c r="F32" s="143">
        <v>156.346</v>
      </c>
      <c r="G32" s="143">
        <v>156.22999999999999</v>
      </c>
      <c r="H32" s="143">
        <v>156.48599999999999</v>
      </c>
      <c r="I32" s="136" t="s">
        <v>146</v>
      </c>
      <c r="J32" s="143">
        <v>156.28200000000001</v>
      </c>
      <c r="K32" s="138">
        <v>0</v>
      </c>
      <c r="L32" s="138">
        <v>0</v>
      </c>
      <c r="M32" s="138">
        <v>0</v>
      </c>
      <c r="N32" s="137" t="s">
        <v>147</v>
      </c>
      <c r="O32" s="151">
        <v>-6400</v>
      </c>
      <c r="P32" s="148">
        <f t="shared" si="2"/>
        <v>-8827</v>
      </c>
      <c r="Q32" s="131">
        <v>27</v>
      </c>
      <c r="R32" s="132" t="str">
        <f t="shared" si="0"/>
        <v>X</v>
      </c>
      <c r="V32" s="131" t="str">
        <f t="shared" si="1"/>
        <v>buy</v>
      </c>
    </row>
    <row r="33" spans="1:22">
      <c r="A33" s="139">
        <v>96113867</v>
      </c>
      <c r="B33" s="145" t="s">
        <v>148</v>
      </c>
      <c r="C33" s="139" t="s">
        <v>94</v>
      </c>
      <c r="D33" s="141">
        <v>1</v>
      </c>
      <c r="E33" s="139" t="s">
        <v>117</v>
      </c>
      <c r="F33" s="142">
        <v>156.352</v>
      </c>
      <c r="G33" s="142">
        <v>156.22999999999999</v>
      </c>
      <c r="H33" s="142">
        <v>156.48599999999999</v>
      </c>
      <c r="I33" s="140" t="s">
        <v>149</v>
      </c>
      <c r="J33" s="142">
        <v>156.28299999999999</v>
      </c>
      <c r="K33" s="141">
        <v>0</v>
      </c>
      <c r="L33" s="141">
        <v>0</v>
      </c>
      <c r="M33" s="141">
        <v>0</v>
      </c>
      <c r="N33" s="155" t="s">
        <v>150</v>
      </c>
      <c r="O33" s="148">
        <v>-6900</v>
      </c>
      <c r="P33" s="148">
        <f t="shared" si="2"/>
        <v>-15727</v>
      </c>
      <c r="Q33" s="131">
        <v>28</v>
      </c>
      <c r="R33" s="132" t="str">
        <f t="shared" si="0"/>
        <v>X</v>
      </c>
      <c r="V33" s="131" t="str">
        <f t="shared" si="1"/>
        <v>buy</v>
      </c>
    </row>
    <row r="34" spans="1:22">
      <c r="A34" s="135">
        <v>96114759</v>
      </c>
      <c r="B34" s="136" t="s">
        <v>151</v>
      </c>
      <c r="C34" s="135" t="s">
        <v>86</v>
      </c>
      <c r="D34" s="138">
        <v>1</v>
      </c>
      <c r="E34" s="135" t="s">
        <v>117</v>
      </c>
      <c r="F34" s="143">
        <v>156.34</v>
      </c>
      <c r="G34" s="143">
        <v>156.37100000000001</v>
      </c>
      <c r="H34" s="143">
        <v>156.227</v>
      </c>
      <c r="I34" s="136" t="s">
        <v>152</v>
      </c>
      <c r="J34" s="143">
        <v>156.37100000000001</v>
      </c>
      <c r="K34" s="138">
        <v>0</v>
      </c>
      <c r="L34" s="138">
        <v>0</v>
      </c>
      <c r="M34" s="138">
        <v>0</v>
      </c>
      <c r="N34" s="137" t="s">
        <v>153</v>
      </c>
      <c r="O34" s="148">
        <v>-3100</v>
      </c>
      <c r="P34" s="148">
        <f t="shared" si="2"/>
        <v>-18827</v>
      </c>
      <c r="Q34" s="131">
        <v>29</v>
      </c>
      <c r="R34" s="132" t="str">
        <f t="shared" si="0"/>
        <v>X</v>
      </c>
      <c r="V34" s="131" t="str">
        <f t="shared" si="1"/>
        <v>sell</v>
      </c>
    </row>
    <row r="35" spans="1:22">
      <c r="A35" s="139">
        <v>96114809</v>
      </c>
      <c r="B35" s="140" t="s">
        <v>154</v>
      </c>
      <c r="C35" s="139" t="s">
        <v>86</v>
      </c>
      <c r="D35" s="141">
        <v>1</v>
      </c>
      <c r="E35" s="139" t="s">
        <v>117</v>
      </c>
      <c r="F35" s="142">
        <v>156.34100000000001</v>
      </c>
      <c r="G35" s="142">
        <v>156.37100000000001</v>
      </c>
      <c r="H35" s="142">
        <v>156.227</v>
      </c>
      <c r="I35" s="140" t="s">
        <v>152</v>
      </c>
      <c r="J35" s="142">
        <v>156.37299999999999</v>
      </c>
      <c r="K35" s="141">
        <v>0</v>
      </c>
      <c r="L35" s="141">
        <v>0</v>
      </c>
      <c r="M35" s="141">
        <v>0</v>
      </c>
      <c r="N35" s="155" t="s">
        <v>155</v>
      </c>
      <c r="O35" s="148">
        <v>-3200</v>
      </c>
      <c r="P35" s="148">
        <f t="shared" si="2"/>
        <v>-22027</v>
      </c>
      <c r="Q35" s="131">
        <v>30</v>
      </c>
      <c r="R35" s="132" t="str">
        <f t="shared" si="0"/>
        <v>X</v>
      </c>
      <c r="V35" s="131" t="str">
        <f t="shared" si="1"/>
        <v>sell</v>
      </c>
    </row>
    <row r="36" spans="1:22">
      <c r="A36" s="135">
        <v>96114824</v>
      </c>
      <c r="B36" s="136" t="s">
        <v>156</v>
      </c>
      <c r="C36" s="135" t="s">
        <v>86</v>
      </c>
      <c r="D36" s="138">
        <v>1</v>
      </c>
      <c r="E36" s="135" t="s">
        <v>117</v>
      </c>
      <c r="F36" s="143">
        <v>156.32900000000001</v>
      </c>
      <c r="G36" s="143">
        <v>156.37100000000001</v>
      </c>
      <c r="H36" s="143">
        <v>156.227</v>
      </c>
      <c r="I36" s="136" t="s">
        <v>152</v>
      </c>
      <c r="J36" s="143">
        <v>156.37299999999999</v>
      </c>
      <c r="K36" s="138">
        <v>0</v>
      </c>
      <c r="L36" s="138">
        <v>0</v>
      </c>
      <c r="M36" s="138">
        <v>0</v>
      </c>
      <c r="N36" s="137" t="s">
        <v>157</v>
      </c>
      <c r="O36" s="148">
        <v>-4400</v>
      </c>
      <c r="P36" s="148">
        <f t="shared" si="2"/>
        <v>-26427</v>
      </c>
      <c r="Q36" s="131">
        <v>31</v>
      </c>
      <c r="R36" s="132" t="str">
        <f t="shared" si="0"/>
        <v>X</v>
      </c>
      <c r="V36" s="131" t="str">
        <f t="shared" si="1"/>
        <v>sell</v>
      </c>
    </row>
    <row r="37" spans="1:22">
      <c r="A37" s="139">
        <v>96115101</v>
      </c>
      <c r="B37" s="140" t="s">
        <v>158</v>
      </c>
      <c r="C37" s="139" t="s">
        <v>86</v>
      </c>
      <c r="D37" s="141">
        <v>1</v>
      </c>
      <c r="E37" s="139" t="s">
        <v>117</v>
      </c>
      <c r="F37" s="142">
        <v>156.339</v>
      </c>
      <c r="G37" s="142">
        <v>156.40600000000001</v>
      </c>
      <c r="H37" s="142">
        <v>156.279</v>
      </c>
      <c r="I37" s="140" t="s">
        <v>159</v>
      </c>
      <c r="J37" s="142">
        <v>156.40600000000001</v>
      </c>
      <c r="K37" s="141">
        <v>0</v>
      </c>
      <c r="L37" s="141">
        <v>0</v>
      </c>
      <c r="M37" s="141">
        <v>0</v>
      </c>
      <c r="N37" s="155" t="s">
        <v>160</v>
      </c>
      <c r="O37" s="148">
        <v>-6700</v>
      </c>
      <c r="P37" s="148">
        <f t="shared" si="2"/>
        <v>-33127</v>
      </c>
      <c r="Q37" s="131">
        <v>32</v>
      </c>
      <c r="R37" s="132" t="str">
        <f t="shared" si="0"/>
        <v>X</v>
      </c>
      <c r="V37" s="131" t="str">
        <f t="shared" si="1"/>
        <v>sell</v>
      </c>
    </row>
    <row r="38" spans="1:22">
      <c r="A38" s="135">
        <v>96115102</v>
      </c>
      <c r="B38" s="136" t="s">
        <v>161</v>
      </c>
      <c r="C38" s="135" t="s">
        <v>86</v>
      </c>
      <c r="D38" s="138">
        <v>1</v>
      </c>
      <c r="E38" s="135" t="s">
        <v>117</v>
      </c>
      <c r="F38" s="143">
        <v>156.33699999999999</v>
      </c>
      <c r="G38" s="143">
        <v>156.40600000000001</v>
      </c>
      <c r="H38" s="143">
        <v>156.279</v>
      </c>
      <c r="I38" s="136" t="s">
        <v>159</v>
      </c>
      <c r="J38" s="143">
        <v>156.40600000000001</v>
      </c>
      <c r="K38" s="138">
        <v>0</v>
      </c>
      <c r="L38" s="138">
        <v>0</v>
      </c>
      <c r="M38" s="138">
        <v>0</v>
      </c>
      <c r="N38" s="137" t="s">
        <v>150</v>
      </c>
      <c r="O38" s="148">
        <v>-6900</v>
      </c>
      <c r="P38" s="148">
        <f t="shared" si="2"/>
        <v>-40027</v>
      </c>
      <c r="Q38" s="131">
        <v>33</v>
      </c>
      <c r="R38" s="132" t="str">
        <f t="shared" si="0"/>
        <v>X</v>
      </c>
      <c r="V38" s="131" t="str">
        <f t="shared" si="1"/>
        <v>sell</v>
      </c>
    </row>
    <row r="39" spans="1:22">
      <c r="A39" s="139">
        <v>96115104</v>
      </c>
      <c r="B39" s="140" t="s">
        <v>162</v>
      </c>
      <c r="C39" s="139" t="s">
        <v>86</v>
      </c>
      <c r="D39" s="141">
        <v>1</v>
      </c>
      <c r="E39" s="139" t="s">
        <v>117</v>
      </c>
      <c r="F39" s="142">
        <v>156.33699999999999</v>
      </c>
      <c r="G39" s="142">
        <v>156.40600000000001</v>
      </c>
      <c r="H39" s="142">
        <v>156.279</v>
      </c>
      <c r="I39" s="140" t="s">
        <v>159</v>
      </c>
      <c r="J39" s="142">
        <v>156.40600000000001</v>
      </c>
      <c r="K39" s="141">
        <v>0</v>
      </c>
      <c r="L39" s="141">
        <v>0</v>
      </c>
      <c r="M39" s="141">
        <v>0</v>
      </c>
      <c r="N39" s="155" t="s">
        <v>150</v>
      </c>
      <c r="O39" s="148">
        <v>-6900</v>
      </c>
      <c r="P39" s="148">
        <f t="shared" si="2"/>
        <v>-46927</v>
      </c>
      <c r="Q39" s="131">
        <v>34</v>
      </c>
      <c r="R39" s="132" t="str">
        <f t="shared" si="0"/>
        <v>X</v>
      </c>
      <c r="V39" s="131" t="str">
        <f t="shared" si="1"/>
        <v>sell</v>
      </c>
    </row>
    <row r="40" spans="1:22">
      <c r="A40" s="135">
        <v>96117583</v>
      </c>
      <c r="B40" s="144" t="s">
        <v>163</v>
      </c>
      <c r="C40" s="135" t="s">
        <v>94</v>
      </c>
      <c r="D40" s="138">
        <v>1</v>
      </c>
      <c r="E40" s="135" t="s">
        <v>117</v>
      </c>
      <c r="F40" s="143">
        <v>156.447</v>
      </c>
      <c r="G40" s="143">
        <v>0</v>
      </c>
      <c r="H40" s="143">
        <v>0</v>
      </c>
      <c r="I40" s="136" t="s">
        <v>164</v>
      </c>
      <c r="J40" s="143">
        <v>156.41999999999999</v>
      </c>
      <c r="K40" s="138">
        <v>0</v>
      </c>
      <c r="L40" s="138">
        <v>0</v>
      </c>
      <c r="M40" s="138">
        <v>0</v>
      </c>
      <c r="N40" s="137" t="s">
        <v>165</v>
      </c>
      <c r="O40" s="148">
        <v>-2700</v>
      </c>
      <c r="P40" s="148">
        <f t="shared" si="2"/>
        <v>-49627</v>
      </c>
      <c r="Q40" s="131">
        <v>35</v>
      </c>
      <c r="R40" s="132" t="str">
        <f t="shared" si="0"/>
        <v>X</v>
      </c>
      <c r="V40" s="131" t="str">
        <f t="shared" si="1"/>
        <v>buy</v>
      </c>
    </row>
    <row r="41" spans="1:22">
      <c r="A41" s="139">
        <v>96117619</v>
      </c>
      <c r="B41" s="145" t="s">
        <v>166</v>
      </c>
      <c r="C41" s="139" t="s">
        <v>94</v>
      </c>
      <c r="D41" s="141">
        <v>1</v>
      </c>
      <c r="E41" s="139" t="s">
        <v>117</v>
      </c>
      <c r="F41" s="142">
        <v>156.446</v>
      </c>
      <c r="G41" s="142">
        <v>0</v>
      </c>
      <c r="H41" s="142">
        <v>0</v>
      </c>
      <c r="I41" s="140" t="s">
        <v>167</v>
      </c>
      <c r="J41" s="142">
        <v>156.417</v>
      </c>
      <c r="K41" s="141">
        <v>0</v>
      </c>
      <c r="L41" s="141">
        <v>0</v>
      </c>
      <c r="M41" s="141">
        <v>0</v>
      </c>
      <c r="N41" s="155" t="s">
        <v>168</v>
      </c>
      <c r="O41" s="148">
        <v>-2900</v>
      </c>
      <c r="P41" s="148">
        <f t="shared" si="2"/>
        <v>-52527</v>
      </c>
      <c r="Q41" s="131">
        <v>36</v>
      </c>
      <c r="R41" s="132" t="str">
        <f t="shared" si="0"/>
        <v>X</v>
      </c>
      <c r="V41" s="131" t="str">
        <f t="shared" si="1"/>
        <v>buy</v>
      </c>
    </row>
    <row r="42" spans="1:22">
      <c r="A42" s="135">
        <v>96122198</v>
      </c>
      <c r="B42" s="144" t="s">
        <v>169</v>
      </c>
      <c r="C42" s="135" t="s">
        <v>94</v>
      </c>
      <c r="D42" s="138">
        <v>2</v>
      </c>
      <c r="E42" s="135" t="s">
        <v>117</v>
      </c>
      <c r="F42" s="143">
        <v>156.41999999999999</v>
      </c>
      <c r="G42" s="143">
        <v>0</v>
      </c>
      <c r="H42" s="143">
        <v>0</v>
      </c>
      <c r="I42" s="136" t="s">
        <v>170</v>
      </c>
      <c r="J42" s="143">
        <v>156.48599999999999</v>
      </c>
      <c r="K42" s="138">
        <v>0</v>
      </c>
      <c r="L42" s="138">
        <v>0</v>
      </c>
      <c r="M42" s="138">
        <v>0</v>
      </c>
      <c r="N42" s="137" t="s">
        <v>171</v>
      </c>
      <c r="O42" s="148">
        <v>13200</v>
      </c>
      <c r="P42" s="148">
        <f t="shared" si="2"/>
        <v>-39327</v>
      </c>
      <c r="Q42" s="131">
        <v>37</v>
      </c>
      <c r="R42" s="132" t="str">
        <f t="shared" si="0"/>
        <v>〇</v>
      </c>
      <c r="V42" s="131" t="str">
        <f t="shared" si="1"/>
        <v>buy</v>
      </c>
    </row>
    <row r="43" spans="1:22">
      <c r="A43" s="139">
        <v>96126599</v>
      </c>
      <c r="B43" s="140" t="s">
        <v>172</v>
      </c>
      <c r="C43" s="139" t="s">
        <v>86</v>
      </c>
      <c r="D43" s="141">
        <v>2</v>
      </c>
      <c r="E43" s="139" t="s">
        <v>117</v>
      </c>
      <c r="F43" s="142">
        <v>156.488</v>
      </c>
      <c r="G43" s="142">
        <v>0</v>
      </c>
      <c r="H43" s="142">
        <v>0</v>
      </c>
      <c r="I43" s="140" t="s">
        <v>173</v>
      </c>
      <c r="J43" s="142">
        <v>156.77000000000001</v>
      </c>
      <c r="K43" s="141">
        <v>0</v>
      </c>
      <c r="L43" s="141">
        <v>0</v>
      </c>
      <c r="M43" s="141">
        <v>0</v>
      </c>
      <c r="N43" s="155" t="s">
        <v>174</v>
      </c>
      <c r="O43" s="148">
        <v>-56400</v>
      </c>
      <c r="P43" s="148">
        <f t="shared" si="2"/>
        <v>-95727</v>
      </c>
      <c r="Q43" s="131">
        <v>38</v>
      </c>
      <c r="R43" s="132" t="str">
        <f t="shared" si="0"/>
        <v>X</v>
      </c>
      <c r="V43" s="131" t="str">
        <f t="shared" si="1"/>
        <v>sell</v>
      </c>
    </row>
    <row r="44" spans="1:22">
      <c r="A44" s="139">
        <v>96143511</v>
      </c>
      <c r="B44" s="145" t="s">
        <v>175</v>
      </c>
      <c r="C44" s="139" t="s">
        <v>94</v>
      </c>
      <c r="D44" s="141">
        <v>2</v>
      </c>
      <c r="E44" s="139" t="s">
        <v>117</v>
      </c>
      <c r="F44" s="142">
        <v>156.553</v>
      </c>
      <c r="G44" s="142">
        <v>0</v>
      </c>
      <c r="H44" s="142">
        <v>0</v>
      </c>
      <c r="I44" s="140" t="s">
        <v>176</v>
      </c>
      <c r="J44" s="142">
        <v>156.44</v>
      </c>
      <c r="K44" s="141">
        <v>0</v>
      </c>
      <c r="L44" s="141">
        <v>0</v>
      </c>
      <c r="M44" s="141">
        <v>0</v>
      </c>
      <c r="N44" s="155" t="s">
        <v>177</v>
      </c>
      <c r="O44" s="148">
        <v>-22600</v>
      </c>
      <c r="P44" s="148">
        <f t="shared" si="2"/>
        <v>-118327</v>
      </c>
      <c r="Q44" s="131">
        <v>39</v>
      </c>
      <c r="R44" s="132" t="str">
        <f t="shared" si="0"/>
        <v>X</v>
      </c>
      <c r="V44" s="131" t="str">
        <f t="shared" si="1"/>
        <v>buy</v>
      </c>
    </row>
    <row r="45" spans="1:22">
      <c r="A45" s="139"/>
      <c r="B45" s="145"/>
      <c r="C45" s="139"/>
      <c r="D45" s="141"/>
      <c r="E45" s="139"/>
      <c r="F45" s="142"/>
      <c r="G45" s="142"/>
      <c r="H45" s="142"/>
      <c r="I45" s="140"/>
      <c r="J45" s="142"/>
      <c r="K45" s="141"/>
      <c r="L45" s="141"/>
      <c r="M45" s="141"/>
      <c r="N45" s="155"/>
      <c r="O45" s="148"/>
      <c r="P45" s="148"/>
    </row>
    <row r="46" spans="1:22">
      <c r="A46" s="135">
        <v>96145157</v>
      </c>
      <c r="B46" s="144" t="s">
        <v>178</v>
      </c>
      <c r="C46" s="135" t="s">
        <v>94</v>
      </c>
      <c r="D46" s="138">
        <v>2</v>
      </c>
      <c r="E46" s="135" t="s">
        <v>117</v>
      </c>
      <c r="F46" s="143">
        <v>156.488</v>
      </c>
      <c r="G46" s="143">
        <v>0</v>
      </c>
      <c r="H46" s="143">
        <v>0</v>
      </c>
      <c r="I46" s="136" t="s">
        <v>179</v>
      </c>
      <c r="J46" s="143">
        <v>156.435</v>
      </c>
      <c r="K46" s="138">
        <v>0</v>
      </c>
      <c r="L46" s="138">
        <v>0</v>
      </c>
      <c r="M46" s="138">
        <v>0</v>
      </c>
      <c r="N46" s="137" t="s">
        <v>180</v>
      </c>
      <c r="O46" s="148">
        <v>-10600</v>
      </c>
      <c r="P46" s="148">
        <f>SUM(O46)</f>
        <v>-10600</v>
      </c>
      <c r="Q46" s="131">
        <v>41</v>
      </c>
      <c r="R46" s="132" t="str">
        <f t="shared" si="0"/>
        <v>X</v>
      </c>
      <c r="V46" s="131" t="str">
        <f t="shared" si="1"/>
        <v>buy</v>
      </c>
    </row>
    <row r="47" spans="1:22">
      <c r="A47" s="139">
        <v>96148289</v>
      </c>
      <c r="B47" s="145" t="s">
        <v>181</v>
      </c>
      <c r="C47" s="139" t="s">
        <v>94</v>
      </c>
      <c r="D47" s="141">
        <v>2</v>
      </c>
      <c r="E47" s="139" t="s">
        <v>117</v>
      </c>
      <c r="F47" s="142">
        <v>156.512</v>
      </c>
      <c r="G47" s="142">
        <v>0</v>
      </c>
      <c r="H47" s="142">
        <v>0</v>
      </c>
      <c r="I47" s="140" t="s">
        <v>182</v>
      </c>
      <c r="J47" s="142">
        <v>156.59200000000001</v>
      </c>
      <c r="K47" s="141">
        <v>0</v>
      </c>
      <c r="L47" s="141">
        <v>0</v>
      </c>
      <c r="M47" s="141">
        <v>0</v>
      </c>
      <c r="N47" s="155" t="s">
        <v>183</v>
      </c>
      <c r="O47" s="148">
        <v>16000</v>
      </c>
      <c r="P47" s="148">
        <f t="shared" ref="P47:P75" si="3">SUM(P46,O47)</f>
        <v>5400</v>
      </c>
      <c r="Q47" s="131">
        <v>42</v>
      </c>
      <c r="R47" s="132" t="str">
        <f t="shared" si="0"/>
        <v>〇</v>
      </c>
      <c r="V47" s="131" t="str">
        <f t="shared" si="1"/>
        <v>buy</v>
      </c>
    </row>
    <row r="48" spans="1:22">
      <c r="A48" s="135">
        <v>96150787</v>
      </c>
      <c r="B48" s="144" t="s">
        <v>184</v>
      </c>
      <c r="C48" s="135" t="s">
        <v>86</v>
      </c>
      <c r="D48" s="138">
        <v>2</v>
      </c>
      <c r="E48" s="135" t="s">
        <v>117</v>
      </c>
      <c r="F48" s="143">
        <v>156.52699999999999</v>
      </c>
      <c r="G48" s="143">
        <v>0</v>
      </c>
      <c r="H48" s="143">
        <v>0</v>
      </c>
      <c r="I48" s="136" t="s">
        <v>185</v>
      </c>
      <c r="J48" s="143">
        <v>156.447</v>
      </c>
      <c r="K48" s="138">
        <v>0</v>
      </c>
      <c r="L48" s="138">
        <v>0</v>
      </c>
      <c r="M48" s="138">
        <v>0</v>
      </c>
      <c r="N48" s="137" t="s">
        <v>183</v>
      </c>
      <c r="O48" s="148">
        <v>16000</v>
      </c>
      <c r="P48" s="148">
        <f t="shared" si="3"/>
        <v>21400</v>
      </c>
      <c r="Q48" s="131">
        <v>43</v>
      </c>
      <c r="R48" s="132" t="str">
        <f t="shared" si="0"/>
        <v>〇</v>
      </c>
      <c r="V48" s="131" t="str">
        <f t="shared" si="1"/>
        <v>sell</v>
      </c>
    </row>
    <row r="49" spans="1:22">
      <c r="A49" s="139">
        <v>96151882</v>
      </c>
      <c r="B49" s="145" t="s">
        <v>186</v>
      </c>
      <c r="C49" s="139" t="s">
        <v>94</v>
      </c>
      <c r="D49" s="141">
        <v>2</v>
      </c>
      <c r="E49" s="139" t="s">
        <v>117</v>
      </c>
      <c r="F49" s="142">
        <v>156.411</v>
      </c>
      <c r="G49" s="142">
        <v>0</v>
      </c>
      <c r="H49" s="142">
        <v>0</v>
      </c>
      <c r="I49" s="140" t="s">
        <v>187</v>
      </c>
      <c r="J49" s="142">
        <v>156.405</v>
      </c>
      <c r="K49" s="141">
        <v>0</v>
      </c>
      <c r="L49" s="141">
        <v>0</v>
      </c>
      <c r="M49" s="141">
        <v>0</v>
      </c>
      <c r="N49" s="155" t="s">
        <v>188</v>
      </c>
      <c r="O49" s="148">
        <v>-1200</v>
      </c>
      <c r="P49" s="148">
        <f t="shared" si="3"/>
        <v>20200</v>
      </c>
      <c r="Q49" s="131">
        <v>44</v>
      </c>
      <c r="R49" s="132" t="str">
        <f t="shared" si="0"/>
        <v>X</v>
      </c>
      <c r="V49" s="131" t="str">
        <f t="shared" si="1"/>
        <v>buy</v>
      </c>
    </row>
    <row r="50" spans="1:22">
      <c r="A50" s="135">
        <v>96157108</v>
      </c>
      <c r="B50" s="144" t="s">
        <v>189</v>
      </c>
      <c r="C50" s="135" t="s">
        <v>94</v>
      </c>
      <c r="D50" s="138">
        <v>1</v>
      </c>
      <c r="E50" s="135" t="s">
        <v>117</v>
      </c>
      <c r="F50" s="143">
        <v>156.37799999999999</v>
      </c>
      <c r="G50" s="143">
        <v>0</v>
      </c>
      <c r="H50" s="143">
        <v>0</v>
      </c>
      <c r="I50" s="136" t="s">
        <v>190</v>
      </c>
      <c r="J50" s="143">
        <v>156.43799999999999</v>
      </c>
      <c r="K50" s="138">
        <v>0</v>
      </c>
      <c r="L50" s="138">
        <v>0</v>
      </c>
      <c r="M50" s="138">
        <v>0</v>
      </c>
      <c r="N50" s="137" t="s">
        <v>191</v>
      </c>
      <c r="O50" s="148">
        <v>6000</v>
      </c>
      <c r="P50" s="148">
        <f t="shared" si="3"/>
        <v>26200</v>
      </c>
      <c r="Q50" s="131">
        <v>45</v>
      </c>
      <c r="R50" s="132" t="str">
        <f t="shared" si="0"/>
        <v>〇</v>
      </c>
      <c r="V50" s="131" t="str">
        <f t="shared" si="1"/>
        <v>buy</v>
      </c>
    </row>
    <row r="51" spans="1:22">
      <c r="A51" s="139">
        <v>96159281</v>
      </c>
      <c r="B51" s="145" t="s">
        <v>192</v>
      </c>
      <c r="C51" s="139" t="s">
        <v>86</v>
      </c>
      <c r="D51" s="141">
        <v>1</v>
      </c>
      <c r="E51" s="139" t="s">
        <v>117</v>
      </c>
      <c r="F51" s="142">
        <v>156.464</v>
      </c>
      <c r="G51" s="142">
        <v>0</v>
      </c>
      <c r="H51" s="142">
        <v>0</v>
      </c>
      <c r="I51" s="140" t="s">
        <v>193</v>
      </c>
      <c r="J51" s="142">
        <v>156.40299999999999</v>
      </c>
      <c r="K51" s="141">
        <v>0</v>
      </c>
      <c r="L51" s="141">
        <v>0</v>
      </c>
      <c r="M51" s="141">
        <v>0</v>
      </c>
      <c r="N51" s="155" t="s">
        <v>194</v>
      </c>
      <c r="O51" s="148">
        <v>6100</v>
      </c>
      <c r="P51" s="148">
        <f t="shared" si="3"/>
        <v>32300</v>
      </c>
      <c r="Q51" s="131">
        <v>46</v>
      </c>
      <c r="R51" s="132" t="str">
        <f t="shared" si="0"/>
        <v>〇</v>
      </c>
      <c r="V51" s="131" t="str">
        <f t="shared" si="1"/>
        <v>sell</v>
      </c>
    </row>
    <row r="52" spans="1:22">
      <c r="A52" s="135">
        <v>96166936</v>
      </c>
      <c r="B52" s="144" t="s">
        <v>195</v>
      </c>
      <c r="C52" s="135" t="s">
        <v>94</v>
      </c>
      <c r="D52" s="138">
        <v>1</v>
      </c>
      <c r="E52" s="135" t="s">
        <v>117</v>
      </c>
      <c r="F52" s="143">
        <v>156.42400000000001</v>
      </c>
      <c r="G52" s="143">
        <v>0</v>
      </c>
      <c r="H52" s="143">
        <v>0</v>
      </c>
      <c r="I52" s="136" t="s">
        <v>196</v>
      </c>
      <c r="J52" s="143">
        <v>156.51400000000001</v>
      </c>
      <c r="K52" s="138">
        <v>0</v>
      </c>
      <c r="L52" s="138">
        <v>0</v>
      </c>
      <c r="M52" s="138">
        <v>0</v>
      </c>
      <c r="N52" s="137" t="s">
        <v>197</v>
      </c>
      <c r="O52" s="148">
        <v>9000</v>
      </c>
      <c r="P52" s="148">
        <f t="shared" si="3"/>
        <v>41300</v>
      </c>
      <c r="Q52" s="131">
        <v>47</v>
      </c>
      <c r="R52" s="132" t="str">
        <f t="shared" si="0"/>
        <v>〇</v>
      </c>
      <c r="V52" s="131" t="str">
        <f t="shared" si="1"/>
        <v>buy</v>
      </c>
    </row>
    <row r="53" spans="1:22">
      <c r="A53" s="139">
        <v>96167228</v>
      </c>
      <c r="B53" s="145" t="s">
        <v>198</v>
      </c>
      <c r="C53" s="139" t="s">
        <v>94</v>
      </c>
      <c r="D53" s="141">
        <v>1</v>
      </c>
      <c r="E53" s="139" t="s">
        <v>117</v>
      </c>
      <c r="F53" s="142">
        <v>156.387</v>
      </c>
      <c r="G53" s="142">
        <v>0</v>
      </c>
      <c r="H53" s="142">
        <v>0</v>
      </c>
      <c r="I53" s="140" t="s">
        <v>199</v>
      </c>
      <c r="J53" s="142">
        <v>156.488</v>
      </c>
      <c r="K53" s="141">
        <v>0</v>
      </c>
      <c r="L53" s="141">
        <v>0</v>
      </c>
      <c r="M53" s="141">
        <v>0</v>
      </c>
      <c r="N53" s="155" t="s">
        <v>200</v>
      </c>
      <c r="O53" s="148">
        <v>10100</v>
      </c>
      <c r="P53" s="148">
        <f t="shared" si="3"/>
        <v>51400</v>
      </c>
      <c r="Q53" s="131">
        <v>48</v>
      </c>
      <c r="R53" s="132" t="str">
        <f t="shared" si="0"/>
        <v>〇</v>
      </c>
      <c r="V53" s="131" t="str">
        <f t="shared" si="1"/>
        <v>buy</v>
      </c>
    </row>
    <row r="54" spans="1:22">
      <c r="A54" s="135">
        <v>96199492</v>
      </c>
      <c r="B54" s="144" t="s">
        <v>201</v>
      </c>
      <c r="C54" s="135" t="s">
        <v>86</v>
      </c>
      <c r="D54" s="138">
        <v>1</v>
      </c>
      <c r="E54" s="135" t="s">
        <v>117</v>
      </c>
      <c r="F54" s="143">
        <v>155.702</v>
      </c>
      <c r="G54" s="143">
        <v>0</v>
      </c>
      <c r="H54" s="143">
        <v>0</v>
      </c>
      <c r="I54" s="136" t="s">
        <v>202</v>
      </c>
      <c r="J54" s="143">
        <v>155.85900000000001</v>
      </c>
      <c r="K54" s="138">
        <v>0</v>
      </c>
      <c r="L54" s="138">
        <v>0</v>
      </c>
      <c r="M54" s="138">
        <v>0</v>
      </c>
      <c r="N54" s="137" t="s">
        <v>203</v>
      </c>
      <c r="O54" s="148">
        <v>-15700</v>
      </c>
      <c r="P54" s="148">
        <f t="shared" si="3"/>
        <v>35700</v>
      </c>
      <c r="Q54" s="131">
        <v>49</v>
      </c>
      <c r="R54" s="132" t="str">
        <f t="shared" si="0"/>
        <v>X</v>
      </c>
      <c r="V54" s="131" t="str">
        <f t="shared" si="1"/>
        <v>sell</v>
      </c>
    </row>
    <row r="55" spans="1:22">
      <c r="A55" s="135">
        <v>96201267</v>
      </c>
      <c r="B55" s="144" t="s">
        <v>204</v>
      </c>
      <c r="C55" s="135" t="s">
        <v>94</v>
      </c>
      <c r="D55" s="138">
        <v>1</v>
      </c>
      <c r="E55" s="135" t="s">
        <v>117</v>
      </c>
      <c r="F55" s="143">
        <v>155.68299999999999</v>
      </c>
      <c r="G55" s="143">
        <v>0</v>
      </c>
      <c r="H55" s="143">
        <v>0</v>
      </c>
      <c r="I55" s="136" t="s">
        <v>205</v>
      </c>
      <c r="J55" s="143">
        <v>155.499</v>
      </c>
      <c r="K55" s="138">
        <v>0</v>
      </c>
      <c r="L55" s="138">
        <v>0</v>
      </c>
      <c r="M55" s="138">
        <v>0</v>
      </c>
      <c r="N55" s="137" t="s">
        <v>206</v>
      </c>
      <c r="O55" s="148">
        <v>-18400</v>
      </c>
      <c r="P55" s="148">
        <f t="shared" si="3"/>
        <v>17300</v>
      </c>
      <c r="Q55" s="131">
        <v>50</v>
      </c>
      <c r="R55" s="132" t="str">
        <f t="shared" si="0"/>
        <v>X</v>
      </c>
      <c r="V55" s="131" t="str">
        <f t="shared" si="1"/>
        <v>buy</v>
      </c>
    </row>
    <row r="56" spans="1:22">
      <c r="A56" s="139">
        <v>96215634</v>
      </c>
      <c r="B56" s="145" t="s">
        <v>207</v>
      </c>
      <c r="C56" s="139" t="s">
        <v>86</v>
      </c>
      <c r="D56" s="141">
        <v>1</v>
      </c>
      <c r="E56" s="139" t="s">
        <v>117</v>
      </c>
      <c r="F56" s="142">
        <v>155.63300000000001</v>
      </c>
      <c r="G56" s="142">
        <v>0</v>
      </c>
      <c r="H56" s="142">
        <v>0</v>
      </c>
      <c r="I56" s="140" t="s">
        <v>208</v>
      </c>
      <c r="J56" s="142">
        <v>154.78700000000001</v>
      </c>
      <c r="K56" s="141">
        <v>0</v>
      </c>
      <c r="L56" s="141">
        <v>0</v>
      </c>
      <c r="M56" s="141">
        <v>0</v>
      </c>
      <c r="N56" s="155" t="s">
        <v>209</v>
      </c>
      <c r="O56" s="148">
        <v>84600</v>
      </c>
      <c r="P56" s="148">
        <f t="shared" si="3"/>
        <v>101900</v>
      </c>
      <c r="Q56" s="131">
        <v>51</v>
      </c>
      <c r="R56" s="132" t="str">
        <f t="shared" si="0"/>
        <v>〇</v>
      </c>
      <c r="V56" s="131" t="str">
        <f t="shared" si="1"/>
        <v>sell</v>
      </c>
    </row>
    <row r="57" spans="1:22">
      <c r="A57" s="135">
        <v>96225364</v>
      </c>
      <c r="B57" s="144" t="s">
        <v>210</v>
      </c>
      <c r="C57" s="135" t="s">
        <v>86</v>
      </c>
      <c r="D57" s="138">
        <v>1</v>
      </c>
      <c r="E57" s="135" t="s">
        <v>117</v>
      </c>
      <c r="F57" s="143">
        <v>155.53100000000001</v>
      </c>
      <c r="G57" s="143">
        <v>0</v>
      </c>
      <c r="H57" s="143">
        <v>0</v>
      </c>
      <c r="I57" s="136" t="s">
        <v>211</v>
      </c>
      <c r="J57" s="143">
        <v>154.786</v>
      </c>
      <c r="K57" s="138">
        <v>0</v>
      </c>
      <c r="L57" s="138">
        <v>0</v>
      </c>
      <c r="M57" s="138">
        <v>0</v>
      </c>
      <c r="N57" s="137" t="s">
        <v>212</v>
      </c>
      <c r="O57" s="148">
        <v>74500</v>
      </c>
      <c r="P57" s="148">
        <f t="shared" si="3"/>
        <v>176400</v>
      </c>
      <c r="Q57" s="131">
        <v>52</v>
      </c>
      <c r="R57" s="132" t="str">
        <f t="shared" si="0"/>
        <v>〇</v>
      </c>
      <c r="V57" s="131" t="str">
        <f t="shared" si="1"/>
        <v>sell</v>
      </c>
    </row>
    <row r="58" spans="1:22">
      <c r="A58" s="139">
        <v>96253321</v>
      </c>
      <c r="B58" s="145" t="s">
        <v>213</v>
      </c>
      <c r="C58" s="139" t="s">
        <v>86</v>
      </c>
      <c r="D58" s="141">
        <v>2</v>
      </c>
      <c r="E58" s="139" t="s">
        <v>117</v>
      </c>
      <c r="F58" s="142">
        <v>154.512</v>
      </c>
      <c r="G58" s="142">
        <v>0</v>
      </c>
      <c r="H58" s="142">
        <v>0</v>
      </c>
      <c r="I58" s="140" t="s">
        <v>214</v>
      </c>
      <c r="J58" s="142">
        <v>154.77699999999999</v>
      </c>
      <c r="K58" s="141">
        <v>0</v>
      </c>
      <c r="L58" s="141">
        <v>0</v>
      </c>
      <c r="M58" s="141">
        <v>0</v>
      </c>
      <c r="N58" s="155" t="s">
        <v>215</v>
      </c>
      <c r="O58" s="148">
        <v>-53000</v>
      </c>
      <c r="P58" s="148">
        <f t="shared" si="3"/>
        <v>123400</v>
      </c>
      <c r="Q58" s="131">
        <v>53</v>
      </c>
      <c r="R58" s="132" t="str">
        <f t="shared" si="0"/>
        <v>X</v>
      </c>
      <c r="V58" s="131" t="str">
        <f t="shared" si="1"/>
        <v>sell</v>
      </c>
    </row>
    <row r="59" spans="1:22">
      <c r="A59" s="135">
        <v>96270848</v>
      </c>
      <c r="B59" s="144" t="s">
        <v>216</v>
      </c>
      <c r="C59" s="135" t="s">
        <v>94</v>
      </c>
      <c r="D59" s="138">
        <v>2</v>
      </c>
      <c r="E59" s="135" t="s">
        <v>117</v>
      </c>
      <c r="F59" s="143">
        <v>154.82499999999999</v>
      </c>
      <c r="G59" s="143">
        <v>0</v>
      </c>
      <c r="H59" s="143">
        <v>0</v>
      </c>
      <c r="I59" s="136" t="s">
        <v>217</v>
      </c>
      <c r="J59" s="143">
        <v>154.636</v>
      </c>
      <c r="K59" s="138">
        <v>0</v>
      </c>
      <c r="L59" s="138">
        <v>0</v>
      </c>
      <c r="M59" s="138">
        <v>0</v>
      </c>
      <c r="N59" s="137" t="s">
        <v>218</v>
      </c>
      <c r="O59" s="148">
        <v>-37800</v>
      </c>
      <c r="P59" s="148">
        <f t="shared" si="3"/>
        <v>85600</v>
      </c>
      <c r="Q59" s="131">
        <v>54</v>
      </c>
      <c r="R59" s="132" t="str">
        <f t="shared" si="0"/>
        <v>X</v>
      </c>
      <c r="V59" s="131" t="str">
        <f t="shared" si="1"/>
        <v>buy</v>
      </c>
    </row>
    <row r="60" spans="1:22">
      <c r="A60" s="139">
        <v>96279968</v>
      </c>
      <c r="B60" s="145" t="s">
        <v>219</v>
      </c>
      <c r="C60" s="139" t="s">
        <v>86</v>
      </c>
      <c r="D60" s="141">
        <v>2</v>
      </c>
      <c r="E60" s="139" t="s">
        <v>117</v>
      </c>
      <c r="F60" s="142">
        <v>154.44</v>
      </c>
      <c r="G60" s="142">
        <v>0</v>
      </c>
      <c r="H60" s="142">
        <v>0</v>
      </c>
      <c r="I60" s="140" t="s">
        <v>220</v>
      </c>
      <c r="J60" s="142">
        <v>153.75800000000001</v>
      </c>
      <c r="K60" s="141">
        <v>0</v>
      </c>
      <c r="L60" s="141">
        <v>0</v>
      </c>
      <c r="M60" s="141">
        <v>0</v>
      </c>
      <c r="N60" s="155" t="s">
        <v>221</v>
      </c>
      <c r="O60" s="148">
        <v>136400</v>
      </c>
      <c r="P60" s="148">
        <f t="shared" si="3"/>
        <v>222000</v>
      </c>
      <c r="Q60" s="131">
        <v>55</v>
      </c>
      <c r="R60" s="132" t="str">
        <f t="shared" si="0"/>
        <v>〇</v>
      </c>
      <c r="V60" s="131" t="str">
        <f t="shared" si="1"/>
        <v>sell</v>
      </c>
    </row>
    <row r="61" spans="1:22">
      <c r="A61" s="135">
        <v>96353485</v>
      </c>
      <c r="B61" s="144" t="s">
        <v>222</v>
      </c>
      <c r="C61" s="135" t="s">
        <v>86</v>
      </c>
      <c r="D61" s="138">
        <v>2</v>
      </c>
      <c r="E61" s="135" t="s">
        <v>117</v>
      </c>
      <c r="F61" s="143">
        <v>153.72900000000001</v>
      </c>
      <c r="G61" s="143">
        <v>0</v>
      </c>
      <c r="H61" s="143">
        <v>0</v>
      </c>
      <c r="I61" s="136" t="s">
        <v>223</v>
      </c>
      <c r="J61" s="143">
        <v>153.75</v>
      </c>
      <c r="K61" s="138">
        <v>0</v>
      </c>
      <c r="L61" s="138">
        <v>0</v>
      </c>
      <c r="M61" s="138">
        <v>0</v>
      </c>
      <c r="N61" s="137" t="s">
        <v>224</v>
      </c>
      <c r="O61" s="148">
        <v>-4200</v>
      </c>
      <c r="P61" s="148">
        <f t="shared" si="3"/>
        <v>217800</v>
      </c>
      <c r="Q61" s="131">
        <v>56</v>
      </c>
      <c r="R61" s="132" t="str">
        <f t="shared" si="0"/>
        <v>X</v>
      </c>
      <c r="V61" s="131" t="str">
        <f t="shared" si="1"/>
        <v>sell</v>
      </c>
    </row>
    <row r="62" spans="1:22">
      <c r="A62" s="139">
        <v>96578101</v>
      </c>
      <c r="B62" s="145" t="s">
        <v>225</v>
      </c>
      <c r="C62" s="139" t="s">
        <v>86</v>
      </c>
      <c r="D62" s="141">
        <v>2</v>
      </c>
      <c r="E62" s="139" t="s">
        <v>117</v>
      </c>
      <c r="F62" s="142">
        <v>154.304</v>
      </c>
      <c r="G62" s="142">
        <v>0</v>
      </c>
      <c r="H62" s="142">
        <v>0</v>
      </c>
      <c r="I62" s="140" t="s">
        <v>226</v>
      </c>
      <c r="J62" s="142">
        <v>154.572</v>
      </c>
      <c r="K62" s="141">
        <v>0</v>
      </c>
      <c r="L62" s="141">
        <v>0</v>
      </c>
      <c r="M62" s="141">
        <v>0</v>
      </c>
      <c r="N62" s="155" t="s">
        <v>227</v>
      </c>
      <c r="O62" s="148">
        <v>-53600</v>
      </c>
      <c r="P62" s="148">
        <f t="shared" si="3"/>
        <v>164200</v>
      </c>
      <c r="Q62" s="131">
        <v>57</v>
      </c>
      <c r="R62" s="132" t="str">
        <f t="shared" si="0"/>
        <v>X</v>
      </c>
      <c r="V62" s="131" t="str">
        <f t="shared" si="1"/>
        <v>sell</v>
      </c>
    </row>
    <row r="63" spans="1:22">
      <c r="A63" s="135">
        <v>96578260</v>
      </c>
      <c r="B63" s="144" t="s">
        <v>228</v>
      </c>
      <c r="C63" s="135" t="s">
        <v>86</v>
      </c>
      <c r="D63" s="138">
        <v>2</v>
      </c>
      <c r="E63" s="135" t="s">
        <v>117</v>
      </c>
      <c r="F63" s="143">
        <v>154.26400000000001</v>
      </c>
      <c r="G63" s="143">
        <v>0</v>
      </c>
      <c r="H63" s="143">
        <v>0</v>
      </c>
      <c r="I63" s="136" t="s">
        <v>229</v>
      </c>
      <c r="J63" s="143">
        <v>154.60499999999999</v>
      </c>
      <c r="K63" s="138">
        <v>0</v>
      </c>
      <c r="L63" s="138">
        <v>0</v>
      </c>
      <c r="M63" s="138">
        <v>0</v>
      </c>
      <c r="N63" s="137" t="s">
        <v>230</v>
      </c>
      <c r="O63" s="148">
        <v>-68200</v>
      </c>
      <c r="P63" s="148">
        <f t="shared" si="3"/>
        <v>96000</v>
      </c>
      <c r="Q63" s="131">
        <v>58</v>
      </c>
      <c r="R63" s="132" t="str">
        <f t="shared" si="0"/>
        <v>X</v>
      </c>
      <c r="V63" s="131" t="str">
        <f t="shared" si="1"/>
        <v>sell</v>
      </c>
    </row>
    <row r="64" spans="1:22">
      <c r="A64" s="139">
        <v>96603320</v>
      </c>
      <c r="B64" s="145" t="s">
        <v>231</v>
      </c>
      <c r="C64" s="139" t="s">
        <v>86</v>
      </c>
      <c r="D64" s="141">
        <v>2</v>
      </c>
      <c r="E64" s="139" t="s">
        <v>117</v>
      </c>
      <c r="F64" s="142">
        <v>154.381</v>
      </c>
      <c r="G64" s="142">
        <v>0</v>
      </c>
      <c r="H64" s="142">
        <v>0</v>
      </c>
      <c r="I64" s="140" t="s">
        <v>232</v>
      </c>
      <c r="J64" s="142">
        <v>154.61699999999999</v>
      </c>
      <c r="K64" s="141">
        <v>0</v>
      </c>
      <c r="L64" s="141">
        <v>0</v>
      </c>
      <c r="M64" s="141">
        <v>0</v>
      </c>
      <c r="N64" s="155" t="s">
        <v>233</v>
      </c>
      <c r="O64" s="148">
        <v>-47200</v>
      </c>
      <c r="P64" s="148">
        <f t="shared" si="3"/>
        <v>48800</v>
      </c>
      <c r="Q64" s="131">
        <v>59</v>
      </c>
      <c r="R64" s="132" t="str">
        <f t="shared" si="0"/>
        <v>X</v>
      </c>
      <c r="V64" s="131" t="str">
        <f t="shared" si="1"/>
        <v>sell</v>
      </c>
    </row>
    <row r="65" spans="1:22">
      <c r="A65" s="139">
        <v>96630091</v>
      </c>
      <c r="B65" s="145" t="s">
        <v>236</v>
      </c>
      <c r="C65" s="139" t="s">
        <v>86</v>
      </c>
      <c r="D65" s="141">
        <v>1</v>
      </c>
      <c r="E65" s="139" t="s">
        <v>117</v>
      </c>
      <c r="F65" s="142">
        <v>154.946</v>
      </c>
      <c r="G65" s="142">
        <v>0</v>
      </c>
      <c r="H65" s="142">
        <v>0</v>
      </c>
      <c r="I65" s="140" t="s">
        <v>237</v>
      </c>
      <c r="J65" s="142">
        <v>154.869</v>
      </c>
      <c r="K65" s="141">
        <v>0</v>
      </c>
      <c r="L65" s="141">
        <v>0</v>
      </c>
      <c r="M65" s="141">
        <v>0</v>
      </c>
      <c r="N65" s="155" t="s">
        <v>238</v>
      </c>
      <c r="O65" s="148">
        <v>7700</v>
      </c>
      <c r="P65" s="148">
        <f t="shared" si="3"/>
        <v>56500</v>
      </c>
      <c r="Q65" s="131">
        <v>60</v>
      </c>
      <c r="R65" s="132" t="str">
        <f t="shared" si="0"/>
        <v>〇</v>
      </c>
      <c r="V65" s="131" t="str">
        <f t="shared" si="1"/>
        <v>sell</v>
      </c>
    </row>
    <row r="66" spans="1:22">
      <c r="A66" s="135">
        <v>96641486</v>
      </c>
      <c r="B66" s="144" t="s">
        <v>239</v>
      </c>
      <c r="C66" s="135" t="s">
        <v>94</v>
      </c>
      <c r="D66" s="138">
        <v>1</v>
      </c>
      <c r="E66" s="135" t="s">
        <v>117</v>
      </c>
      <c r="F66" s="143">
        <v>154.875</v>
      </c>
      <c r="G66" s="143">
        <v>0</v>
      </c>
      <c r="H66" s="143">
        <v>0</v>
      </c>
      <c r="I66" s="136" t="s">
        <v>240</v>
      </c>
      <c r="J66" s="143">
        <v>154.774</v>
      </c>
      <c r="K66" s="138">
        <v>0</v>
      </c>
      <c r="L66" s="138">
        <v>0</v>
      </c>
      <c r="M66" s="138">
        <v>0</v>
      </c>
      <c r="N66" s="137" t="s">
        <v>235</v>
      </c>
      <c r="O66" s="148">
        <v>-10100</v>
      </c>
      <c r="P66" s="148">
        <f t="shared" si="3"/>
        <v>46400</v>
      </c>
      <c r="Q66" s="131">
        <v>61</v>
      </c>
      <c r="R66" s="132" t="str">
        <f t="shared" si="0"/>
        <v>X</v>
      </c>
      <c r="V66" s="131" t="str">
        <f t="shared" si="1"/>
        <v>buy</v>
      </c>
    </row>
    <row r="67" spans="1:22">
      <c r="A67" s="135">
        <v>96646557</v>
      </c>
      <c r="B67" s="144" t="s">
        <v>241</v>
      </c>
      <c r="C67" s="135" t="s">
        <v>94</v>
      </c>
      <c r="D67" s="138">
        <v>1</v>
      </c>
      <c r="E67" s="135" t="s">
        <v>117</v>
      </c>
      <c r="F67" s="143">
        <v>154.77500000000001</v>
      </c>
      <c r="G67" s="143">
        <v>0</v>
      </c>
      <c r="H67" s="143">
        <v>0</v>
      </c>
      <c r="I67" s="136" t="s">
        <v>242</v>
      </c>
      <c r="J67" s="143">
        <v>154.69499999999999</v>
      </c>
      <c r="K67" s="138">
        <v>0</v>
      </c>
      <c r="L67" s="138">
        <v>0</v>
      </c>
      <c r="M67" s="138">
        <v>0</v>
      </c>
      <c r="N67" s="137" t="s">
        <v>234</v>
      </c>
      <c r="O67" s="148">
        <v>-8000</v>
      </c>
      <c r="P67" s="148">
        <f t="shared" si="3"/>
        <v>38400</v>
      </c>
      <c r="Q67" s="131">
        <v>62</v>
      </c>
      <c r="R67" s="132" t="str">
        <f t="shared" si="0"/>
        <v>X</v>
      </c>
      <c r="V67" s="131" t="str">
        <f t="shared" si="1"/>
        <v>buy</v>
      </c>
    </row>
    <row r="68" spans="1:22">
      <c r="A68" s="139">
        <v>96649220</v>
      </c>
      <c r="B68" s="145" t="s">
        <v>243</v>
      </c>
      <c r="C68" s="139" t="s">
        <v>86</v>
      </c>
      <c r="D68" s="141">
        <v>1</v>
      </c>
      <c r="E68" s="139" t="s">
        <v>117</v>
      </c>
      <c r="F68" s="142">
        <v>154.70699999999999</v>
      </c>
      <c r="G68" s="142">
        <v>0</v>
      </c>
      <c r="H68" s="142">
        <v>0</v>
      </c>
      <c r="I68" s="140" t="s">
        <v>244</v>
      </c>
      <c r="J68" s="142">
        <v>154.745</v>
      </c>
      <c r="K68" s="141">
        <v>0</v>
      </c>
      <c r="L68" s="141">
        <v>0</v>
      </c>
      <c r="M68" s="141">
        <v>0</v>
      </c>
      <c r="N68" s="155" t="s">
        <v>245</v>
      </c>
      <c r="O68" s="148">
        <v>-3800</v>
      </c>
      <c r="P68" s="148">
        <f t="shared" si="3"/>
        <v>34600</v>
      </c>
      <c r="Q68" s="131">
        <v>63</v>
      </c>
      <c r="R68" s="132" t="str">
        <f t="shared" si="0"/>
        <v>X</v>
      </c>
      <c r="V68" s="131" t="str">
        <f t="shared" si="1"/>
        <v>sell</v>
      </c>
    </row>
    <row r="69" spans="1:22">
      <c r="A69" s="135">
        <v>96649485</v>
      </c>
      <c r="B69" s="144" t="s">
        <v>246</v>
      </c>
      <c r="C69" s="135" t="s">
        <v>86</v>
      </c>
      <c r="D69" s="138">
        <v>1</v>
      </c>
      <c r="E69" s="135" t="s">
        <v>117</v>
      </c>
      <c r="F69" s="143">
        <v>154.70599999999999</v>
      </c>
      <c r="G69" s="143">
        <v>0</v>
      </c>
      <c r="H69" s="143">
        <v>0</v>
      </c>
      <c r="I69" s="136" t="s">
        <v>247</v>
      </c>
      <c r="J69" s="143">
        <v>154.637</v>
      </c>
      <c r="K69" s="138">
        <v>0</v>
      </c>
      <c r="L69" s="138">
        <v>0</v>
      </c>
      <c r="M69" s="138">
        <v>0</v>
      </c>
      <c r="N69" s="137" t="s">
        <v>248</v>
      </c>
      <c r="O69" s="148">
        <v>6900</v>
      </c>
      <c r="P69" s="148">
        <f t="shared" si="3"/>
        <v>41500</v>
      </c>
      <c r="Q69" s="131">
        <v>64</v>
      </c>
      <c r="R69" s="132" t="str">
        <f t="shared" si="0"/>
        <v>〇</v>
      </c>
      <c r="V69" s="131" t="str">
        <f t="shared" si="1"/>
        <v>sell</v>
      </c>
    </row>
    <row r="70" spans="1:22">
      <c r="A70" s="139">
        <v>96650954</v>
      </c>
      <c r="B70" s="145" t="s">
        <v>249</v>
      </c>
      <c r="C70" s="139" t="s">
        <v>86</v>
      </c>
      <c r="D70" s="141">
        <v>1</v>
      </c>
      <c r="E70" s="139" t="s">
        <v>117</v>
      </c>
      <c r="F70" s="142">
        <v>154.566</v>
      </c>
      <c r="G70" s="142">
        <v>0</v>
      </c>
      <c r="H70" s="142">
        <v>0</v>
      </c>
      <c r="I70" s="140" t="s">
        <v>250</v>
      </c>
      <c r="J70" s="142">
        <v>154.642</v>
      </c>
      <c r="K70" s="141">
        <v>0</v>
      </c>
      <c r="L70" s="141">
        <v>0</v>
      </c>
      <c r="M70" s="141">
        <v>0</v>
      </c>
      <c r="N70" s="155" t="s">
        <v>251</v>
      </c>
      <c r="O70" s="148">
        <v>-7600</v>
      </c>
      <c r="P70" s="148">
        <f t="shared" si="3"/>
        <v>33900</v>
      </c>
      <c r="Q70" s="131">
        <v>65</v>
      </c>
      <c r="R70" s="132" t="str">
        <f t="shared" si="0"/>
        <v>X</v>
      </c>
      <c r="V70" s="131" t="str">
        <f t="shared" si="1"/>
        <v>sell</v>
      </c>
    </row>
    <row r="71" spans="1:22">
      <c r="A71" s="135">
        <v>96658123</v>
      </c>
      <c r="B71" s="144" t="s">
        <v>252</v>
      </c>
      <c r="C71" s="135" t="s">
        <v>94</v>
      </c>
      <c r="D71" s="138">
        <v>1</v>
      </c>
      <c r="E71" s="135" t="s">
        <v>117</v>
      </c>
      <c r="F71" s="143">
        <v>154.65</v>
      </c>
      <c r="G71" s="143">
        <v>0</v>
      </c>
      <c r="H71" s="143">
        <v>0</v>
      </c>
      <c r="I71" s="136" t="s">
        <v>253</v>
      </c>
      <c r="J71" s="143">
        <v>154.83199999999999</v>
      </c>
      <c r="K71" s="138">
        <v>0</v>
      </c>
      <c r="L71" s="138">
        <v>0</v>
      </c>
      <c r="M71" s="138">
        <v>0</v>
      </c>
      <c r="N71" s="137" t="s">
        <v>254</v>
      </c>
      <c r="O71" s="148">
        <v>18200</v>
      </c>
      <c r="P71" s="148">
        <f t="shared" si="3"/>
        <v>52100</v>
      </c>
      <c r="Q71" s="131">
        <v>66</v>
      </c>
      <c r="R71" s="132" t="str">
        <f t="shared" ref="R71:R75" si="4">IF(O71&gt;0,"〇","X")</f>
        <v>〇</v>
      </c>
      <c r="V71" s="131" t="str">
        <f t="shared" ref="V71:V75" si="5">IF(C71="buy","buy","sell")</f>
        <v>buy</v>
      </c>
    </row>
    <row r="72" spans="1:22">
      <c r="A72" s="139">
        <v>96665022</v>
      </c>
      <c r="B72" s="145" t="s">
        <v>255</v>
      </c>
      <c r="C72" s="139" t="s">
        <v>86</v>
      </c>
      <c r="D72" s="141">
        <v>1</v>
      </c>
      <c r="E72" s="139" t="s">
        <v>117</v>
      </c>
      <c r="F72" s="142">
        <v>154.82900000000001</v>
      </c>
      <c r="G72" s="142">
        <v>0</v>
      </c>
      <c r="H72" s="142">
        <v>0</v>
      </c>
      <c r="I72" s="140" t="s">
        <v>256</v>
      </c>
      <c r="J72" s="142">
        <v>154.79300000000001</v>
      </c>
      <c r="K72" s="141">
        <v>0</v>
      </c>
      <c r="L72" s="141">
        <v>0</v>
      </c>
      <c r="M72" s="141">
        <v>0</v>
      </c>
      <c r="N72" s="155" t="s">
        <v>257</v>
      </c>
      <c r="O72" s="148">
        <v>3600</v>
      </c>
      <c r="P72" s="148">
        <f t="shared" si="3"/>
        <v>55700</v>
      </c>
      <c r="Q72" s="131">
        <v>67</v>
      </c>
      <c r="R72" s="132" t="str">
        <f t="shared" si="4"/>
        <v>〇</v>
      </c>
      <c r="V72" s="131" t="str">
        <f t="shared" si="5"/>
        <v>sell</v>
      </c>
    </row>
    <row r="73" spans="1:22">
      <c r="A73" s="135">
        <v>96666185</v>
      </c>
      <c r="B73" s="144" t="s">
        <v>258</v>
      </c>
      <c r="C73" s="135" t="s">
        <v>94</v>
      </c>
      <c r="D73" s="138">
        <v>1</v>
      </c>
      <c r="E73" s="135" t="s">
        <v>117</v>
      </c>
      <c r="F73" s="143">
        <v>154.798</v>
      </c>
      <c r="G73" s="143">
        <v>0</v>
      </c>
      <c r="H73" s="143">
        <v>0</v>
      </c>
      <c r="I73" s="136" t="s">
        <v>259</v>
      </c>
      <c r="J73" s="143">
        <v>154.892</v>
      </c>
      <c r="K73" s="138">
        <v>0</v>
      </c>
      <c r="L73" s="138">
        <v>0</v>
      </c>
      <c r="M73" s="138">
        <v>0</v>
      </c>
      <c r="N73" s="137" t="s">
        <v>260</v>
      </c>
      <c r="O73" s="148">
        <v>9400</v>
      </c>
      <c r="P73" s="148">
        <f t="shared" si="3"/>
        <v>65100</v>
      </c>
      <c r="Q73" s="131">
        <v>68</v>
      </c>
      <c r="R73" s="132" t="str">
        <f t="shared" si="4"/>
        <v>〇</v>
      </c>
      <c r="V73" s="131" t="str">
        <f t="shared" si="5"/>
        <v>buy</v>
      </c>
    </row>
    <row r="74" spans="1:22">
      <c r="A74" s="139">
        <v>96666805</v>
      </c>
      <c r="B74" s="145" t="s">
        <v>261</v>
      </c>
      <c r="C74" s="139" t="s">
        <v>86</v>
      </c>
      <c r="D74" s="141">
        <v>1</v>
      </c>
      <c r="E74" s="139" t="s">
        <v>117</v>
      </c>
      <c r="F74" s="142">
        <v>154.892</v>
      </c>
      <c r="G74" s="142">
        <v>0</v>
      </c>
      <c r="H74" s="142">
        <v>0</v>
      </c>
      <c r="I74" s="140" t="s">
        <v>262</v>
      </c>
      <c r="J74" s="142">
        <v>154.869</v>
      </c>
      <c r="K74" s="141">
        <v>0</v>
      </c>
      <c r="L74" s="141">
        <v>0</v>
      </c>
      <c r="M74" s="141">
        <v>0</v>
      </c>
      <c r="N74" s="155" t="s">
        <v>263</v>
      </c>
      <c r="O74" s="148">
        <v>2300</v>
      </c>
      <c r="P74" s="148">
        <f t="shared" si="3"/>
        <v>67400</v>
      </c>
      <c r="Q74" s="131">
        <v>69</v>
      </c>
      <c r="R74" s="132" t="str">
        <f t="shared" si="4"/>
        <v>〇</v>
      </c>
      <c r="V74" s="131" t="str">
        <f t="shared" si="5"/>
        <v>sell</v>
      </c>
    </row>
    <row r="75" spans="1:22">
      <c r="A75" s="135">
        <v>96669651</v>
      </c>
      <c r="B75" s="144" t="s">
        <v>264</v>
      </c>
      <c r="C75" s="135" t="s">
        <v>94</v>
      </c>
      <c r="D75" s="138">
        <v>1</v>
      </c>
      <c r="E75" s="135" t="s">
        <v>117</v>
      </c>
      <c r="F75" s="143">
        <v>154.75200000000001</v>
      </c>
      <c r="G75" s="143">
        <v>0</v>
      </c>
      <c r="H75" s="143">
        <v>0</v>
      </c>
      <c r="I75" s="136" t="s">
        <v>265</v>
      </c>
      <c r="J75" s="143">
        <v>154.792</v>
      </c>
      <c r="K75" s="138">
        <v>0</v>
      </c>
      <c r="L75" s="138">
        <v>0</v>
      </c>
      <c r="M75" s="138">
        <v>0</v>
      </c>
      <c r="N75" s="137" t="s">
        <v>266</v>
      </c>
      <c r="O75" s="148">
        <v>4000</v>
      </c>
      <c r="P75" s="148">
        <f t="shared" si="3"/>
        <v>71400</v>
      </c>
      <c r="Q75" s="131">
        <v>70</v>
      </c>
      <c r="R75" s="132" t="str">
        <f t="shared" si="4"/>
        <v>〇</v>
      </c>
      <c r="V75" s="131" t="str">
        <f t="shared" si="5"/>
        <v>buy</v>
      </c>
    </row>
    <row r="76" spans="1:22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38">
        <v>0</v>
      </c>
      <c r="L76" s="138">
        <v>0</v>
      </c>
      <c r="M76" s="138">
        <v>0</v>
      </c>
      <c r="N76" s="151" t="s">
        <v>267</v>
      </c>
    </row>
    <row r="77" spans="1:22">
      <c r="A77" s="183" t="s">
        <v>268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7" t="s">
        <v>267</v>
      </c>
      <c r="N77" s="187"/>
    </row>
    <row r="78" spans="1:22">
      <c r="A78" s="182" t="s">
        <v>269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</row>
    <row r="79" spans="1:22">
      <c r="A79" s="133" t="s">
        <v>72</v>
      </c>
      <c r="B79" s="134" t="s">
        <v>73</v>
      </c>
      <c r="C79" s="133" t="s">
        <v>74</v>
      </c>
      <c r="D79" s="133" t="s">
        <v>75</v>
      </c>
      <c r="E79" s="133" t="s">
        <v>76</v>
      </c>
      <c r="F79" s="133" t="s">
        <v>77</v>
      </c>
      <c r="G79" s="133" t="s">
        <v>78</v>
      </c>
      <c r="H79" s="133" t="s">
        <v>79</v>
      </c>
      <c r="I79" s="133"/>
      <c r="J79" s="133" t="s">
        <v>77</v>
      </c>
      <c r="K79" s="133" t="s">
        <v>81</v>
      </c>
      <c r="L79" s="133" t="s">
        <v>82</v>
      </c>
      <c r="M79" s="133" t="s">
        <v>83</v>
      </c>
      <c r="N79" s="149" t="s">
        <v>84</v>
      </c>
    </row>
    <row r="80" spans="1:22" ht="18.75" customHeight="1">
      <c r="A80" s="188" t="s">
        <v>270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</row>
    <row r="81" spans="1:14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38">
        <v>0</v>
      </c>
      <c r="L81" s="138">
        <v>0</v>
      </c>
      <c r="M81" s="138">
        <v>0</v>
      </c>
      <c r="N81" s="151">
        <v>0</v>
      </c>
    </row>
    <row r="82" spans="1:14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3" t="s">
        <v>271</v>
      </c>
      <c r="L82" s="183"/>
      <c r="M82" s="187">
        <v>0</v>
      </c>
      <c r="N82" s="187"/>
    </row>
    <row r="83" spans="1:14">
      <c r="A83" s="182" t="s">
        <v>272</v>
      </c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</row>
    <row r="84" spans="1:14">
      <c r="A84" s="133" t="s">
        <v>72</v>
      </c>
      <c r="B84" s="134" t="s">
        <v>73</v>
      </c>
      <c r="C84" s="133" t="s">
        <v>74</v>
      </c>
      <c r="D84" s="133" t="s">
        <v>75</v>
      </c>
      <c r="E84" s="133" t="s">
        <v>76</v>
      </c>
      <c r="F84" s="133" t="s">
        <v>77</v>
      </c>
      <c r="G84" s="133" t="s">
        <v>78</v>
      </c>
      <c r="H84" s="133" t="s">
        <v>79</v>
      </c>
      <c r="I84" s="184" t="s">
        <v>273</v>
      </c>
      <c r="J84" s="184"/>
      <c r="K84" s="185"/>
      <c r="L84" s="185"/>
      <c r="M84" s="185"/>
      <c r="N84" s="185"/>
    </row>
    <row r="85" spans="1:14" ht="18.75" customHeight="1">
      <c r="A85" s="188" t="s">
        <v>270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</row>
    <row r="86" spans="1:14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</row>
    <row r="87" spans="1:14">
      <c r="A87" s="182" t="s">
        <v>274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</row>
    <row r="88" spans="1:14">
      <c r="A88" s="183" t="s">
        <v>275</v>
      </c>
      <c r="B88" s="183"/>
      <c r="C88" s="187" t="s">
        <v>276</v>
      </c>
      <c r="D88" s="187"/>
      <c r="E88" s="183" t="s">
        <v>277</v>
      </c>
      <c r="F88" s="183"/>
      <c r="G88" s="183"/>
      <c r="H88" s="183"/>
      <c r="I88" s="146">
        <v>0</v>
      </c>
      <c r="J88" s="186"/>
      <c r="K88" s="186"/>
      <c r="L88" s="186"/>
      <c r="M88" s="186"/>
      <c r="N88" s="186"/>
    </row>
    <row r="89" spans="1:14">
      <c r="A89" s="183" t="s">
        <v>278</v>
      </c>
      <c r="B89" s="183"/>
      <c r="C89" s="187" t="s">
        <v>267</v>
      </c>
      <c r="D89" s="187"/>
      <c r="E89" s="183" t="s">
        <v>271</v>
      </c>
      <c r="F89" s="183"/>
      <c r="G89" s="183"/>
      <c r="H89" s="183"/>
      <c r="I89" s="146">
        <v>0</v>
      </c>
      <c r="J89" s="183" t="s">
        <v>279</v>
      </c>
      <c r="K89" s="183"/>
      <c r="L89" s="183"/>
      <c r="M89" s="187">
        <v>0</v>
      </c>
      <c r="N89" s="187"/>
    </row>
    <row r="90" spans="1:14">
      <c r="A90" s="183" t="s">
        <v>280</v>
      </c>
      <c r="B90" s="183"/>
      <c r="C90" s="187" t="s">
        <v>281</v>
      </c>
      <c r="D90" s="187"/>
      <c r="E90" s="183" t="s">
        <v>282</v>
      </c>
      <c r="F90" s="183"/>
      <c r="G90" s="183"/>
      <c r="H90" s="183"/>
      <c r="I90" s="146" t="s">
        <v>281</v>
      </c>
      <c r="J90" s="183" t="s">
        <v>283</v>
      </c>
      <c r="K90" s="183"/>
      <c r="L90" s="183"/>
      <c r="M90" s="187" t="s">
        <v>281</v>
      </c>
      <c r="N90" s="187"/>
    </row>
    <row r="91" spans="1:14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</row>
    <row r="92" spans="1:14">
      <c r="A92" s="182" t="s">
        <v>287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</row>
    <row r="93" spans="1:14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</row>
    <row r="94" spans="1:14">
      <c r="A94" s="183" t="s">
        <v>288</v>
      </c>
      <c r="B94" s="183"/>
      <c r="C94" s="187" t="s">
        <v>289</v>
      </c>
      <c r="D94" s="187"/>
      <c r="E94" s="183" t="s">
        <v>290</v>
      </c>
      <c r="F94" s="183"/>
      <c r="G94" s="183"/>
      <c r="H94" s="183"/>
      <c r="I94" s="146" t="s">
        <v>291</v>
      </c>
      <c r="J94" s="183" t="s">
        <v>292</v>
      </c>
      <c r="K94" s="183"/>
      <c r="L94" s="183"/>
      <c r="M94" s="187" t="s">
        <v>267</v>
      </c>
      <c r="N94" s="187"/>
    </row>
    <row r="95" spans="1:14">
      <c r="A95" s="183" t="s">
        <v>293</v>
      </c>
      <c r="B95" s="183"/>
      <c r="C95" s="187">
        <v>0.78</v>
      </c>
      <c r="D95" s="187"/>
      <c r="E95" s="183" t="s">
        <v>294</v>
      </c>
      <c r="F95" s="183"/>
      <c r="G95" s="183"/>
      <c r="H95" s="183"/>
      <c r="I95" s="146">
        <v>-1677.86</v>
      </c>
      <c r="J95" s="186"/>
      <c r="K95" s="186"/>
      <c r="L95" s="186"/>
      <c r="M95" s="186"/>
      <c r="N95" s="186"/>
    </row>
    <row r="96" spans="1:14">
      <c r="A96" s="183" t="s">
        <v>295</v>
      </c>
      <c r="B96" s="183"/>
      <c r="C96" s="187" t="s">
        <v>296</v>
      </c>
      <c r="D96" s="187"/>
      <c r="E96" s="183" t="s">
        <v>297</v>
      </c>
      <c r="F96" s="183"/>
      <c r="G96" s="183"/>
      <c r="H96" s="183"/>
      <c r="I96" s="146" t="s">
        <v>298</v>
      </c>
      <c r="J96" s="183" t="s">
        <v>299</v>
      </c>
      <c r="K96" s="183"/>
      <c r="L96" s="183"/>
      <c r="M96" s="187" t="s">
        <v>300</v>
      </c>
      <c r="N96" s="187"/>
    </row>
    <row r="97" spans="1:14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</row>
    <row r="98" spans="1:14">
      <c r="A98" s="183" t="s">
        <v>301</v>
      </c>
      <c r="B98" s="183"/>
      <c r="C98" s="187">
        <v>76</v>
      </c>
      <c r="D98" s="187"/>
      <c r="E98" s="183" t="s">
        <v>302</v>
      </c>
      <c r="F98" s="183"/>
      <c r="G98" s="183"/>
      <c r="H98" s="183"/>
      <c r="I98" s="146" t="s">
        <v>303</v>
      </c>
      <c r="J98" s="183" t="s">
        <v>304</v>
      </c>
      <c r="K98" s="183"/>
      <c r="L98" s="183"/>
      <c r="M98" s="187" t="s">
        <v>305</v>
      </c>
      <c r="N98" s="187"/>
    </row>
    <row r="99" spans="1:14">
      <c r="A99" s="183" t="s">
        <v>306</v>
      </c>
      <c r="B99" s="183"/>
      <c r="C99" s="183"/>
      <c r="D99" s="183"/>
      <c r="E99" s="183"/>
      <c r="F99" s="183"/>
      <c r="G99" s="183"/>
      <c r="H99" s="183"/>
      <c r="I99" s="146" t="s">
        <v>307</v>
      </c>
      <c r="J99" s="183" t="s">
        <v>308</v>
      </c>
      <c r="K99" s="183"/>
      <c r="L99" s="183"/>
      <c r="M99" s="187" t="s">
        <v>309</v>
      </c>
      <c r="N99" s="187"/>
    </row>
    <row r="100" spans="1:14">
      <c r="A100" s="183" t="s">
        <v>310</v>
      </c>
      <c r="B100" s="183"/>
      <c r="C100" s="183" t="s">
        <v>311</v>
      </c>
      <c r="D100" s="183"/>
      <c r="E100" s="183"/>
      <c r="F100" s="183"/>
      <c r="G100" s="183"/>
      <c r="H100" s="183"/>
      <c r="I100" s="146" t="s">
        <v>221</v>
      </c>
      <c r="J100" s="183" t="s">
        <v>312</v>
      </c>
      <c r="K100" s="183"/>
      <c r="L100" s="183"/>
      <c r="M100" s="187" t="s">
        <v>230</v>
      </c>
      <c r="N100" s="187"/>
    </row>
    <row r="101" spans="1:14">
      <c r="A101" s="183" t="s">
        <v>313</v>
      </c>
      <c r="B101" s="183"/>
      <c r="C101" s="183" t="s">
        <v>311</v>
      </c>
      <c r="D101" s="183"/>
      <c r="E101" s="183"/>
      <c r="F101" s="183"/>
      <c r="G101" s="183"/>
      <c r="H101" s="183"/>
      <c r="I101" s="146" t="s">
        <v>314</v>
      </c>
      <c r="J101" s="183" t="s">
        <v>312</v>
      </c>
      <c r="K101" s="183"/>
      <c r="L101" s="183"/>
      <c r="M101" s="187" t="s">
        <v>315</v>
      </c>
      <c r="N101" s="187"/>
    </row>
    <row r="102" spans="1:14">
      <c r="A102" s="183" t="s">
        <v>316</v>
      </c>
      <c r="B102" s="183"/>
      <c r="C102" s="183" t="s">
        <v>317</v>
      </c>
      <c r="D102" s="183"/>
      <c r="E102" s="183"/>
      <c r="F102" s="183"/>
      <c r="G102" s="183"/>
      <c r="H102" s="183"/>
      <c r="I102" s="146" t="s">
        <v>318</v>
      </c>
      <c r="J102" s="183" t="s">
        <v>319</v>
      </c>
      <c r="K102" s="183"/>
      <c r="L102" s="183"/>
      <c r="M102" s="187" t="s">
        <v>320</v>
      </c>
      <c r="N102" s="187"/>
    </row>
    <row r="103" spans="1:14">
      <c r="A103" s="183" t="s">
        <v>321</v>
      </c>
      <c r="B103" s="183"/>
      <c r="C103" s="183" t="s">
        <v>322</v>
      </c>
      <c r="D103" s="183"/>
      <c r="E103" s="183"/>
      <c r="F103" s="183"/>
      <c r="G103" s="183"/>
      <c r="H103" s="183"/>
      <c r="I103" s="146" t="s">
        <v>323</v>
      </c>
      <c r="J103" s="183" t="s">
        <v>324</v>
      </c>
      <c r="K103" s="183"/>
      <c r="L103" s="183"/>
      <c r="M103" s="187" t="s">
        <v>325</v>
      </c>
      <c r="N103" s="187"/>
    </row>
    <row r="104" spans="1:14">
      <c r="A104" s="183" t="s">
        <v>313</v>
      </c>
      <c r="B104" s="183"/>
      <c r="C104" s="183" t="s">
        <v>326</v>
      </c>
      <c r="D104" s="183"/>
      <c r="E104" s="183"/>
      <c r="F104" s="183"/>
      <c r="G104" s="183"/>
      <c r="H104" s="183"/>
      <c r="I104" s="146">
        <v>2</v>
      </c>
      <c r="J104" s="183" t="s">
        <v>327</v>
      </c>
      <c r="K104" s="183"/>
      <c r="L104" s="183"/>
      <c r="M104" s="187">
        <v>3</v>
      </c>
      <c r="N104" s="187"/>
    </row>
  </sheetData>
  <mergeCells count="82">
    <mergeCell ref="A103:B103"/>
    <mergeCell ref="C103:H103"/>
    <mergeCell ref="J103:L103"/>
    <mergeCell ref="M103:N103"/>
    <mergeCell ref="A104:B104"/>
    <mergeCell ref="C104:H104"/>
    <mergeCell ref="J104:L104"/>
    <mergeCell ref="M104:N104"/>
    <mergeCell ref="A101:B101"/>
    <mergeCell ref="C101:H101"/>
    <mergeCell ref="J101:L101"/>
    <mergeCell ref="M101:N101"/>
    <mergeCell ref="A102:B102"/>
    <mergeCell ref="C102:H102"/>
    <mergeCell ref="J102:L102"/>
    <mergeCell ref="M102:N102"/>
    <mergeCell ref="A99:H99"/>
    <mergeCell ref="J99:L99"/>
    <mergeCell ref="M99:N99"/>
    <mergeCell ref="A100:B100"/>
    <mergeCell ref="C100:H100"/>
    <mergeCell ref="J100:L100"/>
    <mergeCell ref="M100:N100"/>
    <mergeCell ref="A97:N97"/>
    <mergeCell ref="A98:B98"/>
    <mergeCell ref="C98:D98"/>
    <mergeCell ref="E98:H98"/>
    <mergeCell ref="J98:L98"/>
    <mergeCell ref="M98:N98"/>
    <mergeCell ref="A95:B95"/>
    <mergeCell ref="C95:D95"/>
    <mergeCell ref="E95:H95"/>
    <mergeCell ref="J95:N95"/>
    <mergeCell ref="A96:B96"/>
    <mergeCell ref="C96:D96"/>
    <mergeCell ref="E96:H96"/>
    <mergeCell ref="J96:L96"/>
    <mergeCell ref="M96:N96"/>
    <mergeCell ref="A91:N91"/>
    <mergeCell ref="A92:N92"/>
    <mergeCell ref="A93:N93"/>
    <mergeCell ref="A94:B94"/>
    <mergeCell ref="C94:D94"/>
    <mergeCell ref="E94:H94"/>
    <mergeCell ref="J94:L94"/>
    <mergeCell ref="M94:N94"/>
    <mergeCell ref="A89:B89"/>
    <mergeCell ref="C89:D89"/>
    <mergeCell ref="E89:H89"/>
    <mergeCell ref="J89:L89"/>
    <mergeCell ref="M89:N89"/>
    <mergeCell ref="A90:B90"/>
    <mergeCell ref="C90:D90"/>
    <mergeCell ref="E90:H90"/>
    <mergeCell ref="J90:L90"/>
    <mergeCell ref="M90:N90"/>
    <mergeCell ref="A85:M85"/>
    <mergeCell ref="A86:N86"/>
    <mergeCell ref="A87:N87"/>
    <mergeCell ref="A88:B88"/>
    <mergeCell ref="C88:D88"/>
    <mergeCell ref="E88:H88"/>
    <mergeCell ref="J88:N88"/>
    <mergeCell ref="I84:J84"/>
    <mergeCell ref="K84:N84"/>
    <mergeCell ref="A4:M4"/>
    <mergeCell ref="A76:J76"/>
    <mergeCell ref="A77:L77"/>
    <mergeCell ref="M77:N77"/>
    <mergeCell ref="A78:N78"/>
    <mergeCell ref="A80:M80"/>
    <mergeCell ref="A81:J81"/>
    <mergeCell ref="A82:J82"/>
    <mergeCell ref="K82:L82"/>
    <mergeCell ref="M82:N82"/>
    <mergeCell ref="A83:N83"/>
    <mergeCell ref="A1:N1"/>
    <mergeCell ref="A3:B3"/>
    <mergeCell ref="C3:G3"/>
    <mergeCell ref="H3:I3"/>
    <mergeCell ref="J3:K3"/>
    <mergeCell ref="L3:N3"/>
  </mergeCells>
  <phoneticPr fontId="14"/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2"/>
  <sheetViews>
    <sheetView zoomScale="85" zoomScaleNormal="85" zoomScaleSheetLayoutView="100" workbookViewId="0">
      <pane ySplit="1" topLeftCell="A29" activePane="bottomLeft" state="frozen"/>
      <selection pane="bottomLeft" activeCell="P71" activeCellId="1" sqref="P40 P71"/>
    </sheetView>
  </sheetViews>
  <sheetFormatPr defaultColWidth="10" defaultRowHeight="13.5" customHeight="1"/>
  <cols>
    <col min="1" max="1" width="9.625" customWidth="1"/>
    <col min="2" max="2" width="8" customWidth="1"/>
    <col min="3" max="3" width="17.625" customWidth="1"/>
    <col min="4" max="4" width="19.5" customWidth="1"/>
    <col min="5" max="5" width="6.875" customWidth="1"/>
    <col min="6" max="6" width="17" customWidth="1"/>
    <col min="7" max="7" width="13.125" customWidth="1"/>
    <col min="8" max="8" width="11.25" customWidth="1"/>
    <col min="9" max="9" width="16.625" customWidth="1"/>
    <col min="11" max="11" width="18.375" customWidth="1"/>
    <col min="12" max="12" width="9" customWidth="1"/>
    <col min="15" max="15" width="11.5" customWidth="1"/>
    <col min="17" max="17" width="14.125" customWidth="1"/>
  </cols>
  <sheetData>
    <row r="1" spans="1:18" ht="14.25" thickBot="1">
      <c r="A1" s="37" t="s">
        <v>22</v>
      </c>
      <c r="B1" s="38" t="s">
        <v>23</v>
      </c>
      <c r="C1" s="38" t="s">
        <v>24</v>
      </c>
      <c r="D1" s="38" t="s">
        <v>25</v>
      </c>
      <c r="E1" s="38" t="s">
        <v>26</v>
      </c>
      <c r="F1" s="38" t="s">
        <v>27</v>
      </c>
      <c r="G1" s="38" t="s">
        <v>28</v>
      </c>
      <c r="H1" s="38" t="s">
        <v>29</v>
      </c>
      <c r="I1" s="38" t="s">
        <v>30</v>
      </c>
      <c r="J1" s="38" t="s">
        <v>31</v>
      </c>
      <c r="K1" s="38" t="s">
        <v>32</v>
      </c>
      <c r="L1" s="38" t="s">
        <v>33</v>
      </c>
      <c r="M1" s="38" t="s">
        <v>34</v>
      </c>
      <c r="N1" s="124" t="s">
        <v>35</v>
      </c>
      <c r="O1" s="39" t="s">
        <v>36</v>
      </c>
      <c r="P1" s="161" t="s">
        <v>396</v>
      </c>
      <c r="Q1" s="161" t="s">
        <v>397</v>
      </c>
    </row>
    <row r="2" spans="1:18">
      <c r="A2" t="str">
        <f>'202202実績_1'!E6</f>
        <v>usdjpy</v>
      </c>
      <c r="B2" t="str">
        <f>IF('202202実績_1'!C6="sell","売り","買い")</f>
        <v>売り</v>
      </c>
      <c r="C2" s="163">
        <f>'202202実績_1'!D6/0.01*1000</f>
        <v>1000</v>
      </c>
      <c r="D2" t="s">
        <v>284</v>
      </c>
      <c r="E2" t="s">
        <v>328</v>
      </c>
      <c r="F2" s="156" t="str">
        <f>'202202実績_1'!B6</f>
        <v>2022.02.21 06:48:49</v>
      </c>
      <c r="G2">
        <f>'202202実績_1'!F6</f>
        <v>114.983</v>
      </c>
      <c r="H2" t="s">
        <v>328</v>
      </c>
      <c r="I2" s="156" t="str">
        <f>'202202実績_1'!I6</f>
        <v>2022.02.21 09:52:00</v>
      </c>
      <c r="J2">
        <f>'202202実績_1'!J6</f>
        <v>114.952</v>
      </c>
      <c r="K2" t="s">
        <v>401</v>
      </c>
      <c r="L2" t="str">
        <f>IF('202202実績_1'!R6="〇","勝ち","負け")</f>
        <v>勝ち</v>
      </c>
      <c r="M2" s="164">
        <f>IF(SUM('202202実績_1'!O6)&gt;0,('202202実績_1'!O6/0.01/1000),"")</f>
        <v>3.1</v>
      </c>
      <c r="N2" s="157" t="str">
        <f>IF(SUM('202202実績_1'!O6)&gt;0,"",('202202実績_1'!O6/0.01/1000))</f>
        <v/>
      </c>
      <c r="O2" s="158">
        <f>SUM('202202実績_1'!O6)</f>
        <v>31</v>
      </c>
      <c r="P2" s="158" t="b">
        <f>COUNT('202202実績_1'!P6)&gt;0</f>
        <v>1</v>
      </c>
      <c r="Q2" s="158"/>
      <c r="R2">
        <v>1</v>
      </c>
    </row>
    <row r="3" spans="1:18">
      <c r="A3" t="str">
        <f>'202202実績_1'!E7</f>
        <v>usdjpy</v>
      </c>
      <c r="B3" t="str">
        <f>IF('202202実績_1'!C7="sell","売り","買い")</f>
        <v>売り</v>
      </c>
      <c r="C3" s="163">
        <f>'202202実績_1'!D7/0.01*1000</f>
        <v>2000</v>
      </c>
      <c r="D3" t="s">
        <v>284</v>
      </c>
      <c r="E3" t="s">
        <v>329</v>
      </c>
      <c r="F3" s="156" t="str">
        <f>'202202実績_1'!B7</f>
        <v>2022.02.21 14:15:17</v>
      </c>
      <c r="G3">
        <f>'202202実績_1'!F7</f>
        <v>114.89</v>
      </c>
      <c r="H3" t="s">
        <v>329</v>
      </c>
      <c r="I3" s="156" t="str">
        <f>'202202実績_1'!I7</f>
        <v>2022.02.21 14:27:15</v>
      </c>
      <c r="J3">
        <f>'202202実績_1'!J7</f>
        <v>114.94499999999999</v>
      </c>
      <c r="K3" t="s">
        <v>403</v>
      </c>
      <c r="L3" t="str">
        <f>IF('202202実績_1'!R7="〇","勝ち","負け")</f>
        <v>負け</v>
      </c>
      <c r="M3" s="157" t="str">
        <f>IF(SUM('202202実績_1'!O7)&gt;0,('202202実績_1'!O7/0.01/1000),"")</f>
        <v/>
      </c>
      <c r="N3" s="157">
        <f>IF(SUM('202202実績_1'!O7)&gt;0,"",('202202実績_1'!O7/0.01/1000))</f>
        <v>-11</v>
      </c>
      <c r="O3" s="158">
        <f>SUM('202202実績_1'!O7)</f>
        <v>-110</v>
      </c>
      <c r="P3" s="158">
        <f>SUM('202202実績_1'!P7)</f>
        <v>-79</v>
      </c>
      <c r="Q3" s="158" t="s">
        <v>399</v>
      </c>
      <c r="R3">
        <v>2</v>
      </c>
    </row>
    <row r="4" spans="1:18">
      <c r="A4" t="str">
        <f>'202202実績_1'!E8</f>
        <v>usdjpy</v>
      </c>
      <c r="B4" t="str">
        <f>IF('202202実績_1'!C8="sell","売り","買い")</f>
        <v>売り</v>
      </c>
      <c r="C4" s="163">
        <f>'202202実績_1'!D8/0.01*1000</f>
        <v>2000</v>
      </c>
      <c r="D4" t="s">
        <v>284</v>
      </c>
      <c r="E4" t="s">
        <v>330</v>
      </c>
      <c r="F4" s="156" t="str">
        <f>'202202実績_1'!B8</f>
        <v>2022.02.21 14:30:46</v>
      </c>
      <c r="G4">
        <f>'202202実績_1'!F8</f>
        <v>114.91800000000001</v>
      </c>
      <c r="H4" t="s">
        <v>330</v>
      </c>
      <c r="I4" s="156" t="str">
        <f>'202202実績_1'!I8</f>
        <v>2022.02.21 16:37:11</v>
      </c>
      <c r="J4">
        <f>'202202実績_1'!J8</f>
        <v>114.852</v>
      </c>
      <c r="K4" t="s">
        <v>401</v>
      </c>
      <c r="L4" t="str">
        <f>IF('202202実績_1'!R8="〇","勝ち","負け")</f>
        <v>勝ち</v>
      </c>
      <c r="M4" s="157">
        <f>IF(SUM('202202実績_1'!O8)&gt;0,('202202実績_1'!O8/0.01/1000),"")</f>
        <v>13.2</v>
      </c>
      <c r="N4" s="157" t="str">
        <f>IF(SUM('202202実績_1'!O8)&gt;0,"",('202202実績_1'!O8/0.01/1000))</f>
        <v/>
      </c>
      <c r="O4" s="158">
        <f>SUM('202202実績_1'!O8)</f>
        <v>132</v>
      </c>
      <c r="P4" s="158">
        <f>SUM('202202実績_1'!P8)</f>
        <v>53</v>
      </c>
      <c r="Q4" s="158"/>
      <c r="R4">
        <v>3</v>
      </c>
    </row>
    <row r="5" spans="1:18">
      <c r="A5" t="str">
        <f>'202202実績_1'!E9</f>
        <v>usdjpy</v>
      </c>
      <c r="B5" t="str">
        <f>IF('202202実績_1'!C9="sell","売り","買い")</f>
        <v>買い</v>
      </c>
      <c r="C5" s="163">
        <f>'202202実績_1'!D9/0.01*1000</f>
        <v>5000</v>
      </c>
      <c r="D5" t="s">
        <v>284</v>
      </c>
      <c r="E5" t="s">
        <v>331</v>
      </c>
      <c r="F5" s="156" t="str">
        <f>'202202実績_1'!B9</f>
        <v>2022.02.22 01:51:22</v>
      </c>
      <c r="G5">
        <f>'202202実績_1'!F9</f>
        <v>114.592</v>
      </c>
      <c r="H5" t="s">
        <v>331</v>
      </c>
      <c r="I5" s="156" t="str">
        <f>'202202実績_1'!I9</f>
        <v>2022.02.22 01:57:53</v>
      </c>
      <c r="J5">
        <f>'202202実績_1'!J9</f>
        <v>114.623</v>
      </c>
      <c r="K5" t="s">
        <v>403</v>
      </c>
      <c r="L5" t="str">
        <f>IF('202202実績_1'!R9="〇","勝ち","負け")</f>
        <v>勝ち</v>
      </c>
      <c r="M5" s="157">
        <f>IF(SUM('202202実績_1'!O9)&gt;0,('202202実績_1'!O9/0.01/1000),"")</f>
        <v>15.5</v>
      </c>
      <c r="N5" s="157" t="str">
        <f>IF(SUM('202202実績_1'!O9)&gt;0,"",('202202実績_1'!O9/0.01/1000))</f>
        <v/>
      </c>
      <c r="O5" s="158">
        <f>SUM('202202実績_1'!O9)</f>
        <v>155</v>
      </c>
      <c r="P5" s="158">
        <f>SUM('202202実績_1'!P9)</f>
        <v>208</v>
      </c>
      <c r="Q5" s="158" t="s">
        <v>404</v>
      </c>
      <c r="R5">
        <v>4</v>
      </c>
    </row>
    <row r="6" spans="1:18">
      <c r="A6" t="str">
        <f>'202202実績_1'!E10</f>
        <v>usdjpy</v>
      </c>
      <c r="B6" t="str">
        <f>IF('202202実績_1'!C10="sell","売り","買い")</f>
        <v>買い</v>
      </c>
      <c r="C6" s="163">
        <f>'202202実績_1'!D10/0.01*1000</f>
        <v>5000</v>
      </c>
      <c r="D6" t="s">
        <v>284</v>
      </c>
      <c r="E6" t="s">
        <v>332</v>
      </c>
      <c r="F6" s="156" t="str">
        <f>'202202実績_1'!B10</f>
        <v>2022.02.22 01:58:47</v>
      </c>
      <c r="G6">
        <f>'202202実績_1'!F10</f>
        <v>114.619</v>
      </c>
      <c r="H6" t="s">
        <v>332</v>
      </c>
      <c r="I6" s="156" t="str">
        <f>'202202実績_1'!I10</f>
        <v>2022.02.22 02:10:02</v>
      </c>
      <c r="J6">
        <f>'202202実績_1'!J10</f>
        <v>114.54</v>
      </c>
      <c r="K6" t="s">
        <v>403</v>
      </c>
      <c r="L6" t="str">
        <f>IF('202202実績_1'!R10="〇","勝ち","負け")</f>
        <v>負け</v>
      </c>
      <c r="M6" s="157" t="str">
        <f>IF(SUM('202202実績_1'!O10)&gt;0,('202202実績_1'!O10/0.01/1000),"")</f>
        <v/>
      </c>
      <c r="N6" s="157">
        <f>IF(SUM('202202実績_1'!O10)&gt;0,"",('202202実績_1'!O10/0.01/1000))</f>
        <v>-39.5</v>
      </c>
      <c r="O6" s="158">
        <f>SUM('202202実績_1'!O10)</f>
        <v>-395</v>
      </c>
      <c r="P6" s="158">
        <f>SUM('202202実績_1'!P10)</f>
        <v>-187</v>
      </c>
      <c r="Q6" s="158" t="s">
        <v>399</v>
      </c>
      <c r="R6">
        <v>5</v>
      </c>
    </row>
    <row r="7" spans="1:18">
      <c r="A7" t="str">
        <f>'202202実績_1'!E11</f>
        <v>usdjpy</v>
      </c>
      <c r="B7" t="str">
        <f>IF('202202実績_1'!C11="sell","売り","買い")</f>
        <v>売り</v>
      </c>
      <c r="C7" s="163">
        <f>'202202実績_1'!D11/0.01*1000</f>
        <v>5000</v>
      </c>
      <c r="D7" t="s">
        <v>284</v>
      </c>
      <c r="E7" t="s">
        <v>333</v>
      </c>
      <c r="F7" s="156" t="str">
        <f>'202202実績_1'!B11</f>
        <v>2022.02.22 02:09:16</v>
      </c>
      <c r="G7">
        <f>'202202実績_1'!F11</f>
        <v>114.55800000000001</v>
      </c>
      <c r="H7" t="s">
        <v>333</v>
      </c>
      <c r="I7" s="156" t="str">
        <f>'202202実績_1'!I11</f>
        <v>2022.02.22 03:41:52</v>
      </c>
      <c r="J7">
        <f>'202202実績_1'!J11</f>
        <v>114.69</v>
      </c>
      <c r="K7" t="s">
        <v>401</v>
      </c>
      <c r="L7" t="str">
        <f>IF('202202実績_1'!R11="〇","勝ち","負け")</f>
        <v>負け</v>
      </c>
      <c r="M7" s="157" t="str">
        <f>IF(SUM('202202実績_1'!O11)&gt;0,('202202実績_1'!O11/0.01/1000),"")</f>
        <v/>
      </c>
      <c r="N7" s="157">
        <f>IF(SUM('202202実績_1'!O11)&gt;0,"",('202202実績_1'!O11/0.01/1000))</f>
        <v>-66</v>
      </c>
      <c r="O7" s="158">
        <f>SUM('202202実績_1'!O11)</f>
        <v>-660</v>
      </c>
      <c r="P7" s="158">
        <f>SUM('202202実績_1'!P11)</f>
        <v>-847</v>
      </c>
      <c r="Q7" s="158"/>
      <c r="R7">
        <v>6</v>
      </c>
    </row>
    <row r="8" spans="1:18">
      <c r="A8" t="str">
        <f>'202202実績_1'!E12</f>
        <v>usdjpy</v>
      </c>
      <c r="B8" t="str">
        <f>IF('202202実績_1'!C12="sell","売り","買い")</f>
        <v>売り</v>
      </c>
      <c r="C8" s="163">
        <f>'202202実績_1'!D12/0.01*1000</f>
        <v>5000</v>
      </c>
      <c r="D8" t="s">
        <v>284</v>
      </c>
      <c r="E8" t="s">
        <v>334</v>
      </c>
      <c r="F8" s="156" t="str">
        <f>'202202実績_1'!B12</f>
        <v>2022.02.22 02:21:06</v>
      </c>
      <c r="G8">
        <f>'202202実績_1'!F12</f>
        <v>114.57</v>
      </c>
      <c r="H8" t="s">
        <v>334</v>
      </c>
      <c r="I8" s="156" t="str">
        <f>'202202実績_1'!I12</f>
        <v>2022.02.22 03:38:45</v>
      </c>
      <c r="J8">
        <f>'202202実績_1'!J12</f>
        <v>114.708</v>
      </c>
      <c r="K8" t="s">
        <v>401</v>
      </c>
      <c r="L8" t="str">
        <f>IF('202202実績_1'!R12="〇","勝ち","負け")</f>
        <v>負け</v>
      </c>
      <c r="M8" s="157" t="str">
        <f>IF(SUM('202202実績_1'!O12)&gt;0,('202202実績_1'!O12/0.01/1000),"")</f>
        <v/>
      </c>
      <c r="N8" s="157">
        <f>IF(SUM('202202実績_1'!O12)&gt;0,"",('202202実績_1'!O12/0.01/1000))</f>
        <v>-69</v>
      </c>
      <c r="O8" s="158">
        <f>SUM('202202実績_1'!O12)</f>
        <v>-690</v>
      </c>
      <c r="P8" s="158">
        <f>SUM('202202実績_1'!P12)</f>
        <v>-1537</v>
      </c>
      <c r="Q8" s="158"/>
      <c r="R8">
        <v>7</v>
      </c>
    </row>
    <row r="9" spans="1:18">
      <c r="A9" t="str">
        <f>'202202実績_1'!E13</f>
        <v>usdjpy</v>
      </c>
      <c r="B9" t="str">
        <f>IF('202202実績_1'!C13="sell","売り","買い")</f>
        <v>買い</v>
      </c>
      <c r="C9" s="163">
        <f>'202202実績_1'!D13/0.01*1000</f>
        <v>5000</v>
      </c>
      <c r="D9" t="s">
        <v>284</v>
      </c>
      <c r="E9" t="s">
        <v>335</v>
      </c>
      <c r="F9" s="156" t="str">
        <f>'202202実績_1'!B13</f>
        <v>2022.02.22 03:36:57</v>
      </c>
      <c r="G9">
        <f>'202202実績_1'!F13</f>
        <v>114.721</v>
      </c>
      <c r="H9" t="s">
        <v>335</v>
      </c>
      <c r="I9" s="156" t="str">
        <f>'202202実績_1'!I13</f>
        <v>2022.02.22 06:12:18</v>
      </c>
      <c r="J9">
        <f>'202202実績_1'!J13</f>
        <v>114.639</v>
      </c>
      <c r="K9" t="s">
        <v>403</v>
      </c>
      <c r="L9" t="str">
        <f>IF('202202実績_1'!R13="〇","勝ち","負け")</f>
        <v>負け</v>
      </c>
      <c r="M9" s="157" t="str">
        <f>IF(SUM('202202実績_1'!O13)&gt;0,('202202実績_1'!O13/0.01/1000),"")</f>
        <v/>
      </c>
      <c r="N9" s="157">
        <f>IF(SUM('202202実績_1'!O13)&gt;0,"",('202202実績_1'!O13/0.01/1000))</f>
        <v>-41</v>
      </c>
      <c r="O9" s="158">
        <f>SUM('202202実績_1'!O13)</f>
        <v>-410</v>
      </c>
      <c r="P9" s="158">
        <f>SUM('202202実績_1'!P13)</f>
        <v>-1947</v>
      </c>
      <c r="Q9" s="158" t="s">
        <v>399</v>
      </c>
      <c r="R9">
        <v>8</v>
      </c>
    </row>
    <row r="10" spans="1:18">
      <c r="A10" t="str">
        <f>'202202実績_1'!E14</f>
        <v>usdjpy</v>
      </c>
      <c r="B10" t="str">
        <f>IF('202202実績_1'!C14="sell","売り","買い")</f>
        <v>売り</v>
      </c>
      <c r="C10" s="163">
        <f>'202202実績_1'!D14/0.01*1000</f>
        <v>5000</v>
      </c>
      <c r="D10" t="s">
        <v>284</v>
      </c>
      <c r="E10" t="s">
        <v>336</v>
      </c>
      <c r="F10" s="156" t="str">
        <f>'202202実績_1'!B14</f>
        <v>2022.02.22 06:10:46</v>
      </c>
      <c r="G10">
        <f>'202202実績_1'!F14</f>
        <v>114.651</v>
      </c>
      <c r="H10" t="s">
        <v>336</v>
      </c>
      <c r="I10" s="156" t="str">
        <f>'202202実績_1'!I14</f>
        <v>2022.02.22 08:42:29</v>
      </c>
      <c r="J10">
        <f>'202202実績_1'!J14</f>
        <v>114.776</v>
      </c>
      <c r="K10" t="s">
        <v>403</v>
      </c>
      <c r="L10" t="str">
        <f>IF('202202実績_1'!R14="〇","勝ち","負け")</f>
        <v>負け</v>
      </c>
      <c r="M10" s="157" t="str">
        <f>IF(SUM('202202実績_1'!O14)&gt;0,('202202実績_1'!O14/0.01/1000),"")</f>
        <v/>
      </c>
      <c r="N10" s="157">
        <f>IF(SUM('202202実績_1'!O14)&gt;0,"",('202202実績_1'!O14/0.01/1000))</f>
        <v>-62.5</v>
      </c>
      <c r="O10" s="158">
        <f>SUM('202202実績_1'!O14)</f>
        <v>-625</v>
      </c>
      <c r="P10" s="158">
        <f>SUM('202202実績_1'!P14)</f>
        <v>-2572</v>
      </c>
      <c r="Q10" s="158" t="s">
        <v>399</v>
      </c>
      <c r="R10">
        <v>9</v>
      </c>
    </row>
    <row r="11" spans="1:18">
      <c r="A11" t="str">
        <f>'202202実績_1'!E15</f>
        <v>usdjpy</v>
      </c>
      <c r="B11" t="str">
        <f>IF('202202実績_1'!C15="sell","売り","買い")</f>
        <v>売り</v>
      </c>
      <c r="C11" s="163">
        <f>'202202実績_1'!D15/0.01*1000</f>
        <v>5000</v>
      </c>
      <c r="D11" t="s">
        <v>284</v>
      </c>
      <c r="E11" t="s">
        <v>337</v>
      </c>
      <c r="F11" s="156" t="str">
        <f>'202202実績_1'!B15</f>
        <v>2022.02.22 06:11:04</v>
      </c>
      <c r="G11">
        <f>'202202実績_1'!F15</f>
        <v>114.64400000000001</v>
      </c>
      <c r="H11" t="s">
        <v>337</v>
      </c>
      <c r="I11" s="156" t="str">
        <f>'202202実績_1'!I15</f>
        <v>2022.02.22 06:11:51</v>
      </c>
      <c r="J11">
        <f>'202202実績_1'!J15</f>
        <v>114.658</v>
      </c>
      <c r="K11" t="s">
        <v>403</v>
      </c>
      <c r="L11" t="str">
        <f>IF('202202実績_1'!R15="〇","勝ち","負け")</f>
        <v>負け</v>
      </c>
      <c r="M11" s="157" t="str">
        <f>IF(SUM('202202実績_1'!O15)&gt;0,('202202実績_1'!O15/0.01/1000),"")</f>
        <v/>
      </c>
      <c r="N11" s="157">
        <f>IF(SUM('202202実績_1'!O15)&gt;0,"",('202202実績_1'!O15/0.01/1000))</f>
        <v>-7</v>
      </c>
      <c r="O11" s="158">
        <f>SUM('202202実績_1'!O15)</f>
        <v>-70</v>
      </c>
      <c r="P11" s="158">
        <f>SUM('202202実績_1'!P15)</f>
        <v>-2642</v>
      </c>
      <c r="Q11" s="158" t="s">
        <v>399</v>
      </c>
      <c r="R11">
        <v>10</v>
      </c>
    </row>
    <row r="12" spans="1:18">
      <c r="A12" t="str">
        <f>'202202実績_1'!E16</f>
        <v>usdjpy</v>
      </c>
      <c r="B12" t="str">
        <f>IF('202202実績_1'!C16="sell","売り","買い")</f>
        <v>売り</v>
      </c>
      <c r="C12" s="163">
        <f>'202202実績_1'!D16/0.01*1000</f>
        <v>5000</v>
      </c>
      <c r="D12" t="s">
        <v>284</v>
      </c>
      <c r="E12" t="s">
        <v>338</v>
      </c>
      <c r="F12" s="156" t="str">
        <f>'202202実績_1'!B16</f>
        <v>2022.02.22 07:10:33</v>
      </c>
      <c r="G12">
        <f>'202202実績_1'!F16</f>
        <v>114.68899999999999</v>
      </c>
      <c r="H12" t="s">
        <v>338</v>
      </c>
      <c r="I12" s="156" t="str">
        <f>'202202実績_1'!I16</f>
        <v>2022.02.22 08:44:00</v>
      </c>
      <c r="J12">
        <f>'202202実績_1'!J16</f>
        <v>114.76</v>
      </c>
      <c r="K12" t="s">
        <v>403</v>
      </c>
      <c r="L12" t="str">
        <f>IF('202202実績_1'!R16="〇","勝ち","負け")</f>
        <v>負け</v>
      </c>
      <c r="M12" s="157" t="str">
        <f>IF(SUM('202202実績_1'!O16)&gt;0,('202202実績_1'!O16/0.01/1000),"")</f>
        <v/>
      </c>
      <c r="N12" s="157">
        <f>IF(SUM('202202実績_1'!O16)&gt;0,"",('202202実績_1'!O16/0.01/1000))</f>
        <v>-35.5</v>
      </c>
      <c r="O12" s="158">
        <f>SUM('202202実績_1'!O16)</f>
        <v>-355</v>
      </c>
      <c r="P12" s="158">
        <f>SUM('202202実績_1'!P16)</f>
        <v>-2997</v>
      </c>
      <c r="Q12" s="158" t="s">
        <v>399</v>
      </c>
      <c r="R12">
        <v>11</v>
      </c>
    </row>
    <row r="13" spans="1:18">
      <c r="A13" t="str">
        <f>'202202実績_1'!E17</f>
        <v>usdjpy</v>
      </c>
      <c r="B13" t="str">
        <f>IF('202202実績_1'!C17="sell","売り","買い")</f>
        <v>売り</v>
      </c>
      <c r="C13" s="163">
        <f>'202202実績_1'!D17/0.01*1000</f>
        <v>5000</v>
      </c>
      <c r="D13" t="s">
        <v>284</v>
      </c>
      <c r="E13" t="s">
        <v>339</v>
      </c>
      <c r="F13" s="156" t="str">
        <f>'202202実績_1'!B17</f>
        <v>2022.02.22 07:32:07</v>
      </c>
      <c r="G13">
        <f>'202202実績_1'!F17</f>
        <v>114.714</v>
      </c>
      <c r="H13" t="s">
        <v>339</v>
      </c>
      <c r="I13" s="156" t="str">
        <f>'202202実績_1'!I17</f>
        <v>2022.02.22 08:38:23</v>
      </c>
      <c r="J13">
        <f>'202202実績_1'!J17</f>
        <v>114.79</v>
      </c>
      <c r="K13" t="s">
        <v>403</v>
      </c>
      <c r="L13" t="str">
        <f>IF('202202実績_1'!R17="〇","勝ち","負け")</f>
        <v>負け</v>
      </c>
      <c r="M13" s="157" t="str">
        <f>IF(SUM('202202実績_1'!O17)&gt;0,('202202実績_1'!O17/0.01/1000),"")</f>
        <v/>
      </c>
      <c r="N13" s="157">
        <f>IF(SUM('202202実績_1'!O17)&gt;0,"",('202202実績_1'!O17/0.01/1000))</f>
        <v>-38</v>
      </c>
      <c r="O13" s="158">
        <f>SUM('202202実績_1'!O17)</f>
        <v>-380</v>
      </c>
      <c r="P13" s="158">
        <f>SUM('202202実績_1'!P17)</f>
        <v>-3377</v>
      </c>
      <c r="Q13" s="158" t="s">
        <v>399</v>
      </c>
      <c r="R13">
        <v>12</v>
      </c>
    </row>
    <row r="14" spans="1:18">
      <c r="A14" t="str">
        <f>'202202実績_1'!E18</f>
        <v>usdjpy</v>
      </c>
      <c r="B14" t="str">
        <f>IF('202202実績_1'!C18="sell","売り","買い")</f>
        <v>売り</v>
      </c>
      <c r="C14" s="163">
        <f>'202202実績_1'!D18/0.01*1000</f>
        <v>5000</v>
      </c>
      <c r="D14" t="s">
        <v>284</v>
      </c>
      <c r="E14" t="s">
        <v>340</v>
      </c>
      <c r="F14" s="156" t="str">
        <f>'202202実績_1'!B18</f>
        <v>2022.02.22 08:42:44</v>
      </c>
      <c r="G14">
        <f>'202202実績_1'!F18</f>
        <v>114.759</v>
      </c>
      <c r="H14" t="s">
        <v>340</v>
      </c>
      <c r="I14" s="156" t="str">
        <f>'202202実績_1'!I18</f>
        <v>2022.02.22 09:08:51</v>
      </c>
      <c r="J14">
        <f>'202202実績_1'!J18</f>
        <v>114.70399999999999</v>
      </c>
      <c r="K14" t="s">
        <v>401</v>
      </c>
      <c r="L14" t="str">
        <f>IF('202202実績_1'!R18="〇","勝ち","負け")</f>
        <v>勝ち</v>
      </c>
      <c r="M14" s="157">
        <f>IF(SUM('202202実績_1'!O18)&gt;0,('202202実績_1'!O18/0.01/1000),"")</f>
        <v>27.5</v>
      </c>
      <c r="N14" s="157" t="str">
        <f>IF(SUM('202202実績_1'!O18)&gt;0,"",('202202実績_1'!O18/0.01/1000))</f>
        <v/>
      </c>
      <c r="O14" s="158">
        <f>SUM('202202実績_1'!O18)</f>
        <v>275</v>
      </c>
      <c r="P14" s="158">
        <f>SUM('202202実績_1'!P18)</f>
        <v>-3102</v>
      </c>
      <c r="Q14" s="158"/>
      <c r="R14">
        <v>13</v>
      </c>
    </row>
    <row r="15" spans="1:18">
      <c r="A15" t="str">
        <f>'202202実績_1'!E19</f>
        <v>usdjpy</v>
      </c>
      <c r="B15" t="str">
        <f>IF('202202実績_1'!C19="sell","売り","買い")</f>
        <v>売り</v>
      </c>
      <c r="C15" s="163">
        <f>'202202実績_1'!D19/0.01*1000</f>
        <v>5000</v>
      </c>
      <c r="D15" t="s">
        <v>284</v>
      </c>
      <c r="E15" t="s">
        <v>341</v>
      </c>
      <c r="F15" s="156" t="str">
        <f>'202202実績_1'!B19</f>
        <v>2022.02.22 08:43:51</v>
      </c>
      <c r="G15">
        <f>'202202実績_1'!F19</f>
        <v>114.745</v>
      </c>
      <c r="H15" t="s">
        <v>341</v>
      </c>
      <c r="I15" s="156" t="str">
        <f>'202202実績_1'!I19</f>
        <v>2022.02.22 09:05:54</v>
      </c>
      <c r="J15">
        <f>'202202実績_1'!J19</f>
        <v>114.669</v>
      </c>
      <c r="K15" t="s">
        <v>401</v>
      </c>
      <c r="L15" t="str">
        <f>IF('202202実績_1'!R19="〇","勝ち","負け")</f>
        <v>勝ち</v>
      </c>
      <c r="M15" s="157">
        <f>IF(SUM('202202実績_1'!O19)&gt;0,('202202実績_1'!O19/0.01/1000),"")</f>
        <v>38</v>
      </c>
      <c r="N15" s="157" t="str">
        <f>IF(SUM('202202実績_1'!O19)&gt;0,"",('202202実績_1'!O19/0.01/1000))</f>
        <v/>
      </c>
      <c r="O15" s="158">
        <f>SUM('202202実績_1'!O19)</f>
        <v>380</v>
      </c>
      <c r="P15" s="158">
        <f>SUM('202202実績_1'!P19)</f>
        <v>-2722</v>
      </c>
      <c r="Q15" s="158"/>
      <c r="R15">
        <v>14</v>
      </c>
    </row>
    <row r="16" spans="1:18">
      <c r="A16" t="str">
        <f>'202202実績_1'!E20</f>
        <v>gbpjpy</v>
      </c>
      <c r="B16" t="str">
        <f>IF('202202実績_1'!C20="sell","売り","買い")</f>
        <v>売り</v>
      </c>
      <c r="C16" s="163">
        <f>'202202実績_1'!D20/0.01*1000</f>
        <v>5000</v>
      </c>
      <c r="D16" t="s">
        <v>284</v>
      </c>
      <c r="E16" t="s">
        <v>342</v>
      </c>
      <c r="F16" s="156" t="str">
        <f>'202202実績_1'!B20</f>
        <v>2022.02.22 12:52:36</v>
      </c>
      <c r="G16">
        <f>'202202実績_1'!F20</f>
        <v>156.09399999999999</v>
      </c>
      <c r="H16" t="s">
        <v>342</v>
      </c>
      <c r="I16" s="156" t="str">
        <f>'202202実績_1'!I20</f>
        <v>2022.02.22 14:46:20</v>
      </c>
      <c r="J16">
        <f>'202202実績_1'!J20</f>
        <v>155.935</v>
      </c>
      <c r="K16" t="s">
        <v>403</v>
      </c>
      <c r="L16" t="str">
        <f>IF('202202実績_1'!R20="〇","勝ち","負け")</f>
        <v>勝ち</v>
      </c>
      <c r="M16" s="157">
        <f>IF(SUM('202202実績_1'!O20)&gt;0,('202202実績_1'!O20/0.01/1000),"")</f>
        <v>79.5</v>
      </c>
      <c r="N16" s="157" t="str">
        <f>IF(SUM('202202実績_1'!O20)&gt;0,"",('202202実績_1'!O20/0.01/1000))</f>
        <v/>
      </c>
      <c r="O16" s="158">
        <f>SUM('202202実績_1'!O20)</f>
        <v>795</v>
      </c>
      <c r="P16" s="158">
        <f>SUM('202202実績_1'!P20)</f>
        <v>-1927</v>
      </c>
      <c r="Q16" s="158" t="s">
        <v>404</v>
      </c>
      <c r="R16">
        <v>15</v>
      </c>
    </row>
    <row r="17" spans="1:18">
      <c r="A17" t="str">
        <f>'202202実績_1'!E21</f>
        <v>gbpjpy</v>
      </c>
      <c r="B17" t="str">
        <f>IF('202202実績_1'!C21="sell","売り","買い")</f>
        <v>売り</v>
      </c>
      <c r="C17" s="163">
        <f>'202202実績_1'!D21/0.01*1000</f>
        <v>5000</v>
      </c>
      <c r="D17" t="s">
        <v>284</v>
      </c>
      <c r="E17" t="s">
        <v>343</v>
      </c>
      <c r="F17" s="156" t="str">
        <f>'202202実績_1'!B21</f>
        <v>2022.02.22 14:13:47</v>
      </c>
      <c r="G17">
        <f>'202202実績_1'!F21</f>
        <v>156.03899999999999</v>
      </c>
      <c r="H17" t="s">
        <v>343</v>
      </c>
      <c r="I17" s="156" t="str">
        <f>'202202実績_1'!I21</f>
        <v>2022.02.22 14:42:54</v>
      </c>
      <c r="J17">
        <f>'202202実績_1'!J21</f>
        <v>155.91800000000001</v>
      </c>
      <c r="K17" t="s">
        <v>403</v>
      </c>
      <c r="L17" t="str">
        <f>IF('202202実績_1'!R21="〇","勝ち","負け")</f>
        <v>勝ち</v>
      </c>
      <c r="M17" s="157">
        <f>IF(SUM('202202実績_1'!O21)&gt;0,('202202実績_1'!O21/0.01/1000),"")</f>
        <v>60.5</v>
      </c>
      <c r="N17" s="157" t="str">
        <f>IF(SUM('202202実績_1'!O21)&gt;0,"",('202202実績_1'!O21/0.01/1000))</f>
        <v/>
      </c>
      <c r="O17" s="158">
        <f>SUM('202202実績_1'!O21)</f>
        <v>605</v>
      </c>
      <c r="P17" s="158">
        <f>SUM('202202実績_1'!P21)</f>
        <v>-1322</v>
      </c>
      <c r="Q17" s="158" t="s">
        <v>404</v>
      </c>
      <c r="R17">
        <v>16</v>
      </c>
    </row>
    <row r="18" spans="1:18">
      <c r="A18" t="str">
        <f>'202202実績_1'!E22</f>
        <v>gbpjpy</v>
      </c>
      <c r="B18" t="str">
        <f>IF('202202実績_1'!C22="sell","売り","買い")</f>
        <v>売り</v>
      </c>
      <c r="C18" s="163">
        <f>'202202実績_1'!D22/0.01*1000</f>
        <v>5000</v>
      </c>
      <c r="D18" t="s">
        <v>284</v>
      </c>
      <c r="E18" t="s">
        <v>344</v>
      </c>
      <c r="F18" s="156" t="str">
        <f>'202202実績_1'!B22</f>
        <v>2022.02.22 15:24:37</v>
      </c>
      <c r="G18">
        <f>'202202実績_1'!F22</f>
        <v>156.012</v>
      </c>
      <c r="H18" t="s">
        <v>344</v>
      </c>
      <c r="I18" s="156" t="str">
        <f>'202202実績_1'!I22</f>
        <v>2022.02.22 15:35:54</v>
      </c>
      <c r="J18">
        <f>'202202実績_1'!J22</f>
        <v>156.00899999999999</v>
      </c>
      <c r="K18" t="s">
        <v>403</v>
      </c>
      <c r="L18" t="str">
        <f>IF('202202実績_1'!R22="〇","勝ち","負け")</f>
        <v>勝ち</v>
      </c>
      <c r="M18" s="157">
        <f>IF(SUM('202202実績_1'!O22)&gt;0,('202202実績_1'!O22/0.01/1000),"")</f>
        <v>1.5</v>
      </c>
      <c r="N18" s="157" t="str">
        <f>IF(SUM('202202実績_1'!O22)&gt;0,"",('202202実績_1'!O22/0.01/1000))</f>
        <v/>
      </c>
      <c r="O18" s="158">
        <f>SUM('202202実績_1'!O22)</f>
        <v>15</v>
      </c>
      <c r="P18" s="158">
        <f>SUM('202202実績_1'!P22)</f>
        <v>-1307</v>
      </c>
      <c r="Q18" s="158" t="s">
        <v>404</v>
      </c>
      <c r="R18">
        <v>17</v>
      </c>
    </row>
    <row r="19" spans="1:18">
      <c r="A19" t="str">
        <f>'202202実績_1'!E23</f>
        <v>gbpjpy</v>
      </c>
      <c r="B19" t="str">
        <f>IF('202202実績_1'!C23="sell","売り","買い")</f>
        <v>売り</v>
      </c>
      <c r="C19" s="163">
        <f>'202202実績_1'!D23/0.01*1000</f>
        <v>5000</v>
      </c>
      <c r="D19" t="s">
        <v>284</v>
      </c>
      <c r="E19" t="s">
        <v>345</v>
      </c>
      <c r="F19" s="156" t="str">
        <f>'202202実績_1'!B23</f>
        <v>2022.02.22 15:26:03</v>
      </c>
      <c r="G19">
        <f>'202202実績_1'!F23</f>
        <v>156.03899999999999</v>
      </c>
      <c r="H19" t="s">
        <v>345</v>
      </c>
      <c r="I19" s="156" t="str">
        <f>'202202実績_1'!I23</f>
        <v>2022.02.22 15:35:43</v>
      </c>
      <c r="J19">
        <f>'202202実績_1'!J23</f>
        <v>155.98400000000001</v>
      </c>
      <c r="K19" t="s">
        <v>403</v>
      </c>
      <c r="L19" t="str">
        <f>IF('202202実績_1'!R23="〇","勝ち","負け")</f>
        <v>勝ち</v>
      </c>
      <c r="M19" s="157">
        <f>IF(SUM('202202実績_1'!O23)&gt;0,('202202実績_1'!O23/0.01/1000),"")</f>
        <v>27.5</v>
      </c>
      <c r="N19" s="157" t="str">
        <f>IF(SUM('202202実績_1'!O23)&gt;0,"",('202202実績_1'!O23/0.01/1000))</f>
        <v/>
      </c>
      <c r="O19" s="158">
        <f>SUM('202202実績_1'!O23)</f>
        <v>275</v>
      </c>
      <c r="P19" s="158">
        <f>SUM('202202実績_1'!P23)</f>
        <v>-1032</v>
      </c>
      <c r="Q19" s="158" t="s">
        <v>404</v>
      </c>
      <c r="R19">
        <v>18</v>
      </c>
    </row>
    <row r="20" spans="1:18">
      <c r="A20" t="str">
        <f>'202202実績_1'!E24</f>
        <v>gbpjpy</v>
      </c>
      <c r="B20" t="str">
        <f>IF('202202実績_1'!C24="sell","売り","買い")</f>
        <v>買い</v>
      </c>
      <c r="C20" s="163">
        <f>'202202実績_1'!D24/0.01*1000</f>
        <v>5000</v>
      </c>
      <c r="D20" t="s">
        <v>284</v>
      </c>
      <c r="E20" t="s">
        <v>346</v>
      </c>
      <c r="F20" s="156" t="str">
        <f>'202202実績_1'!B24</f>
        <v>2022.02.22 15:34:35</v>
      </c>
      <c r="G20">
        <f>'202202実績_1'!F24</f>
        <v>155.97200000000001</v>
      </c>
      <c r="H20" t="s">
        <v>346</v>
      </c>
      <c r="I20" s="156" t="str">
        <f>'202202実績_1'!I24</f>
        <v>2022.02.22 15:39:16</v>
      </c>
      <c r="J20">
        <f>'202202実績_1'!J24</f>
        <v>156.04</v>
      </c>
      <c r="K20" t="s">
        <v>403</v>
      </c>
      <c r="L20" t="str">
        <f>IF('202202実績_1'!R24="〇","勝ち","負け")</f>
        <v>勝ち</v>
      </c>
      <c r="M20" s="157">
        <f>IF(SUM('202202実績_1'!O24)&gt;0,('202202実績_1'!O24/0.01/1000),"")</f>
        <v>34</v>
      </c>
      <c r="N20" s="157" t="str">
        <f>IF(SUM('202202実績_1'!O24)&gt;0,"",('202202実績_1'!O24/0.01/1000))</f>
        <v/>
      </c>
      <c r="O20" s="158">
        <f>SUM('202202実績_1'!O24)</f>
        <v>340</v>
      </c>
      <c r="P20" s="158">
        <f>SUM('202202実績_1'!P24)</f>
        <v>-692</v>
      </c>
      <c r="Q20" s="158" t="s">
        <v>404</v>
      </c>
      <c r="R20">
        <v>19</v>
      </c>
    </row>
    <row r="21" spans="1:18">
      <c r="A21" t="str">
        <f>'202202実績_1'!E25</f>
        <v>gbpjpy</v>
      </c>
      <c r="B21" t="str">
        <f>IF('202202実績_1'!C25="sell","売り","買い")</f>
        <v>買い</v>
      </c>
      <c r="C21" s="163">
        <f>'202202実績_1'!D25/0.01*1000</f>
        <v>5000</v>
      </c>
      <c r="D21" t="s">
        <v>284</v>
      </c>
      <c r="E21" t="s">
        <v>347</v>
      </c>
      <c r="F21" s="156" t="str">
        <f>'202202実績_1'!B25</f>
        <v>2022.02.22 15:35:02</v>
      </c>
      <c r="G21">
        <f>'202202実績_1'!F25</f>
        <v>155.965</v>
      </c>
      <c r="H21" t="s">
        <v>347</v>
      </c>
      <c r="I21" s="156" t="str">
        <f>'202202実績_1'!I25</f>
        <v>2022.02.22 15:35:34</v>
      </c>
      <c r="J21">
        <f>'202202実績_1'!J25</f>
        <v>155.92400000000001</v>
      </c>
      <c r="K21" t="s">
        <v>403</v>
      </c>
      <c r="L21" t="str">
        <f>IF('202202実績_1'!R25="〇","勝ち","負け")</f>
        <v>負け</v>
      </c>
      <c r="M21" s="157" t="str">
        <f>IF(SUM('202202実績_1'!O25)&gt;0,('202202実績_1'!O25/0.01/1000),"")</f>
        <v/>
      </c>
      <c r="N21" s="157">
        <f>IF(SUM('202202実績_1'!O25)&gt;0,"",('202202実績_1'!O25/0.01/1000))</f>
        <v>-20.5</v>
      </c>
      <c r="O21" s="158">
        <f>SUM('202202実績_1'!O25)</f>
        <v>-205</v>
      </c>
      <c r="P21" s="158">
        <f>SUM('202202実績_1'!P25)</f>
        <v>-897</v>
      </c>
      <c r="Q21" s="158" t="s">
        <v>399</v>
      </c>
      <c r="R21">
        <v>20</v>
      </c>
    </row>
    <row r="22" spans="1:18">
      <c r="A22" t="str">
        <f>'202202実績_1'!E26</f>
        <v>usdjpy</v>
      </c>
      <c r="B22" t="str">
        <f>IF('202202実績_1'!C26="sell","売り","買い")</f>
        <v>買い</v>
      </c>
      <c r="C22" s="163">
        <f>'202202実績_1'!D26/0.01*1000</f>
        <v>5000</v>
      </c>
      <c r="D22" t="s">
        <v>284</v>
      </c>
      <c r="E22" t="s">
        <v>348</v>
      </c>
      <c r="F22" s="156" t="str">
        <f>'202202実績_1'!B26</f>
        <v>2022.02.23 01:28:25</v>
      </c>
      <c r="G22">
        <f>'202202実績_1'!F26</f>
        <v>115.09099999999999</v>
      </c>
      <c r="H22" t="s">
        <v>348</v>
      </c>
      <c r="I22" s="156" t="str">
        <f>'202202実績_1'!I26</f>
        <v>2022.02.23 03:25:58</v>
      </c>
      <c r="J22">
        <f>'202202実績_1'!J26</f>
        <v>115.023</v>
      </c>
      <c r="K22" t="s">
        <v>403</v>
      </c>
      <c r="L22" t="str">
        <f>IF('202202実績_1'!R26="〇","勝ち","負け")</f>
        <v>負け</v>
      </c>
      <c r="M22" s="157" t="str">
        <f>IF(SUM('202202実績_1'!O26)&gt;0,('202202実績_1'!O26/0.01/1000),"")</f>
        <v/>
      </c>
      <c r="N22" s="157">
        <f>IF(SUM('202202実績_1'!O26)&gt;0,"",('202202実績_1'!O26/0.01/1000))</f>
        <v>-34</v>
      </c>
      <c r="O22" s="158">
        <f>SUM('202202実績_1'!O26)</f>
        <v>-340</v>
      </c>
      <c r="P22" s="158">
        <f>SUM('202202実績_1'!P26)</f>
        <v>-1237</v>
      </c>
      <c r="Q22" s="158" t="s">
        <v>399</v>
      </c>
      <c r="R22">
        <v>21</v>
      </c>
    </row>
    <row r="23" spans="1:18">
      <c r="A23" t="str">
        <f>'202202実績_1'!E27</f>
        <v>usdjpy</v>
      </c>
      <c r="B23" t="str">
        <f>IF('202202実績_1'!C27="sell","売り","買い")</f>
        <v>買い</v>
      </c>
      <c r="C23" s="163">
        <f>'202202実績_1'!D27/0.01*1000</f>
        <v>5000</v>
      </c>
      <c r="D23" t="s">
        <v>284</v>
      </c>
      <c r="E23" t="s">
        <v>349</v>
      </c>
      <c r="F23" s="156" t="str">
        <f>'202202実績_1'!B27</f>
        <v>2022.02.23 02:29:39</v>
      </c>
      <c r="G23">
        <f>'202202実績_1'!F27</f>
        <v>115.081</v>
      </c>
      <c r="H23" t="s">
        <v>349</v>
      </c>
      <c r="I23" s="156" t="str">
        <f>'202202実績_1'!I27</f>
        <v>2022.02.23 03:26:01</v>
      </c>
      <c r="J23">
        <f>'202202実績_1'!J27</f>
        <v>115.023</v>
      </c>
      <c r="K23" t="s">
        <v>403</v>
      </c>
      <c r="L23" t="str">
        <f>IF('202202実績_1'!R27="〇","勝ち","負け")</f>
        <v>負け</v>
      </c>
      <c r="M23" s="157" t="str">
        <f>IF(SUM('202202実績_1'!O27)&gt;0,('202202実績_1'!O27/0.01/1000),"")</f>
        <v/>
      </c>
      <c r="N23" s="157">
        <f>IF(SUM('202202実績_1'!O27)&gt;0,"",('202202実績_1'!O27/0.01/1000))</f>
        <v>-29</v>
      </c>
      <c r="O23" s="158">
        <f>SUM('202202実績_1'!O27)</f>
        <v>-290</v>
      </c>
      <c r="P23" s="158">
        <f>SUM('202202実績_1'!P27)</f>
        <v>-1527</v>
      </c>
      <c r="Q23" s="158" t="s">
        <v>399</v>
      </c>
      <c r="R23">
        <v>22</v>
      </c>
    </row>
    <row r="24" spans="1:18">
      <c r="A24" t="str">
        <f>'202202実績_1'!E28</f>
        <v>usdjpy</v>
      </c>
      <c r="B24" t="str">
        <f>IF('202202実績_1'!C28="sell","売り","買い")</f>
        <v>買い</v>
      </c>
      <c r="C24" s="163">
        <f>'202202実績_1'!D28/0.01*1000</f>
        <v>100000</v>
      </c>
      <c r="D24" t="s">
        <v>284</v>
      </c>
      <c r="E24" t="s">
        <v>350</v>
      </c>
      <c r="F24" s="156" t="str">
        <f>'202202実績_1'!B28</f>
        <v>2022.02.23 02:34:22</v>
      </c>
      <c r="G24">
        <f>'202202実績_1'!F28</f>
        <v>115.06</v>
      </c>
      <c r="H24" t="s">
        <v>350</v>
      </c>
      <c r="I24" s="156" t="str">
        <f>'202202実績_1'!I28</f>
        <v>2022.02.23 03:25:53</v>
      </c>
      <c r="J24">
        <f>'202202実績_1'!J28</f>
        <v>115.023</v>
      </c>
      <c r="K24" t="s">
        <v>403</v>
      </c>
      <c r="L24" t="str">
        <f>IF('202202実績_1'!R28="〇","勝ち","負け")</f>
        <v>負け</v>
      </c>
      <c r="M24" s="157" t="str">
        <f>IF(SUM('202202実績_1'!O28)&gt;0,('202202実績_1'!O28/0.01/1000),"")</f>
        <v/>
      </c>
      <c r="N24" s="159">
        <f>IF(SUM('202202実績_1'!O28)&gt;0,"",('202202実績_1'!O28/0.01/1000))</f>
        <v>-370</v>
      </c>
      <c r="O24" s="160">
        <f>SUM('202202実績_1'!O28)</f>
        <v>-3700</v>
      </c>
      <c r="P24" s="158">
        <f>SUM('202202実績_1'!P28)</f>
        <v>-5227</v>
      </c>
      <c r="Q24" s="158" t="s">
        <v>399</v>
      </c>
      <c r="R24">
        <v>23</v>
      </c>
    </row>
    <row r="25" spans="1:18">
      <c r="A25" t="str">
        <f>'202202実績_1'!E29</f>
        <v>usdjpy</v>
      </c>
      <c r="B25" t="str">
        <f>IF('202202実績_1'!C29="sell","売り","買い")</f>
        <v>買い</v>
      </c>
      <c r="C25" s="163">
        <f>'202202実績_1'!D29/0.01*1000</f>
        <v>100000</v>
      </c>
      <c r="D25" t="s">
        <v>284</v>
      </c>
      <c r="E25" t="s">
        <v>351</v>
      </c>
      <c r="F25" s="156" t="str">
        <f>'202202実績_1'!B29</f>
        <v>2022.02.23 03:07:14</v>
      </c>
      <c r="G25">
        <f>'202202実績_1'!F29</f>
        <v>115.045</v>
      </c>
      <c r="H25" t="s">
        <v>351</v>
      </c>
      <c r="I25" s="156" t="str">
        <f>'202202実績_1'!I29</f>
        <v>2022.02.23 03:25:33</v>
      </c>
      <c r="J25">
        <f>'202202実績_1'!J29</f>
        <v>115.023</v>
      </c>
      <c r="K25" t="s">
        <v>403</v>
      </c>
      <c r="L25" t="str">
        <f>IF('202202実績_1'!R29="〇","勝ち","負け")</f>
        <v>負け</v>
      </c>
      <c r="M25" s="157" t="str">
        <f>IF(SUM('202202実績_1'!O29)&gt;0,('202202実績_1'!O29/0.01/1000),"")</f>
        <v/>
      </c>
      <c r="N25" s="159">
        <f>IF(SUM('202202実績_1'!O29)&gt;0,"",('202202実績_1'!O29/0.01/1000))</f>
        <v>-220</v>
      </c>
      <c r="O25" s="160">
        <f>SUM('202202実績_1'!O29)</f>
        <v>-2200</v>
      </c>
      <c r="P25" s="158">
        <f>SUM('202202実績_1'!P29)</f>
        <v>-7427</v>
      </c>
      <c r="Q25" s="158" t="s">
        <v>399</v>
      </c>
      <c r="R25">
        <v>24</v>
      </c>
    </row>
    <row r="26" spans="1:18">
      <c r="A26" t="str">
        <f>'202202実績_1'!E30</f>
        <v>gbpjpy</v>
      </c>
      <c r="B26" t="str">
        <f>IF('202202実績_1'!C30="sell","売り","買い")</f>
        <v>売り</v>
      </c>
      <c r="C26" s="163">
        <f>'202202実績_1'!D30/0.01*1000</f>
        <v>100000</v>
      </c>
      <c r="D26" t="s">
        <v>284</v>
      </c>
      <c r="E26" t="s">
        <v>352</v>
      </c>
      <c r="F26" s="156" t="str">
        <f>'202202実績_1'!B30</f>
        <v>2022.02.23 04:05:47</v>
      </c>
      <c r="G26">
        <f>'202202実績_1'!F30</f>
        <v>156.48500000000001</v>
      </c>
      <c r="H26" t="s">
        <v>352</v>
      </c>
      <c r="I26" s="156" t="str">
        <f>'202202実績_1'!I30</f>
        <v>2022.02.23 04:49:50</v>
      </c>
      <c r="J26">
        <f>'202202実績_1'!J30</f>
        <v>156.357</v>
      </c>
      <c r="K26" t="s">
        <v>403</v>
      </c>
      <c r="L26" t="str">
        <f>IF('202202実績_1'!R30="〇","勝ち","負け")</f>
        <v>勝ち</v>
      </c>
      <c r="M26" s="157">
        <f>IF(SUM('202202実績_1'!O30)&gt;0,('202202実績_1'!O30/0.01/1000),"")</f>
        <v>1280</v>
      </c>
      <c r="N26" s="159" t="str">
        <f>IF(SUM('202202実績_1'!O30)&gt;0,"",('202202実績_1'!O30/0.01/1000))</f>
        <v/>
      </c>
      <c r="O26" s="160">
        <f>SUM('202202実績_1'!O30)</f>
        <v>12800</v>
      </c>
      <c r="P26" s="158">
        <f>SUM('202202実績_1'!P30)</f>
        <v>5373</v>
      </c>
      <c r="Q26" s="158" t="s">
        <v>404</v>
      </c>
      <c r="R26">
        <v>25</v>
      </c>
    </row>
    <row r="27" spans="1:18">
      <c r="A27" t="str">
        <f>'202202実績_1'!E31</f>
        <v>gbpjpy</v>
      </c>
      <c r="B27" t="str">
        <f>IF('202202実績_1'!C31="sell","売り","買い")</f>
        <v>買い</v>
      </c>
      <c r="C27" s="163">
        <f>'202202実績_1'!D31/0.01*1000</f>
        <v>100000</v>
      </c>
      <c r="D27" t="s">
        <v>284</v>
      </c>
      <c r="E27" t="s">
        <v>353</v>
      </c>
      <c r="F27" s="156" t="str">
        <f>'202202実績_1'!B31</f>
        <v>2022.02.23 04:50:05</v>
      </c>
      <c r="G27">
        <f>'202202実績_1'!F31</f>
        <v>156.36000000000001</v>
      </c>
      <c r="H27" t="s">
        <v>353</v>
      </c>
      <c r="I27" s="156" t="str">
        <f>'202202実績_1'!I31</f>
        <v>2022.02.23 05:51:44</v>
      </c>
      <c r="J27">
        <f>'202202実績_1'!J31</f>
        <v>156.28200000000001</v>
      </c>
      <c r="K27" t="s">
        <v>403</v>
      </c>
      <c r="L27" t="str">
        <f>IF('202202実績_1'!R31="〇","勝ち","負け")</f>
        <v>負け</v>
      </c>
      <c r="M27" s="157" t="str">
        <f>IF(SUM('202202実績_1'!O31)&gt;0,('202202実績_1'!O31/0.01/1000),"")</f>
        <v/>
      </c>
      <c r="N27" s="159">
        <f>IF(SUM('202202実績_1'!O31)&gt;0,"",('202202実績_1'!O31/0.01/1000))</f>
        <v>-780</v>
      </c>
      <c r="O27" s="160">
        <f>SUM('202202実績_1'!O31)</f>
        <v>-7800</v>
      </c>
      <c r="P27" s="158">
        <f>SUM('202202実績_1'!P31)</f>
        <v>-2427</v>
      </c>
      <c r="Q27" s="158" t="s">
        <v>399</v>
      </c>
      <c r="R27">
        <v>26</v>
      </c>
    </row>
    <row r="28" spans="1:18">
      <c r="A28" t="str">
        <f>'202202実績_1'!E32</f>
        <v>gbpjpy</v>
      </c>
      <c r="B28" t="str">
        <f>IF('202202実績_1'!C32="sell","売り","買い")</f>
        <v>買い</v>
      </c>
      <c r="C28" s="163">
        <f>'202202実績_1'!D32/0.01*1000</f>
        <v>100000</v>
      </c>
      <c r="D28" t="s">
        <v>284</v>
      </c>
      <c r="E28" t="s">
        <v>354</v>
      </c>
      <c r="F28" s="156" t="str">
        <f>'202202実績_1'!B32</f>
        <v>2022.02.23 05:02:33</v>
      </c>
      <c r="G28">
        <f>'202202実績_1'!F32</f>
        <v>156.346</v>
      </c>
      <c r="H28" t="s">
        <v>354</v>
      </c>
      <c r="I28" s="156" t="str">
        <f>'202202実績_1'!I32</f>
        <v>2022.02.23 05:51:47</v>
      </c>
      <c r="J28">
        <f>'202202実績_1'!J32</f>
        <v>156.28200000000001</v>
      </c>
      <c r="K28" t="s">
        <v>403</v>
      </c>
      <c r="L28" t="str">
        <f>IF('202202実績_1'!R32="〇","勝ち","負け")</f>
        <v>負け</v>
      </c>
      <c r="M28" s="157" t="str">
        <f>IF(SUM('202202実績_1'!O32)&gt;0,('202202実績_1'!O32/0.01/1000),"")</f>
        <v/>
      </c>
      <c r="N28" s="159">
        <f>IF(SUM('202202実績_1'!O32)&gt;0,"",('202202実績_1'!O32/0.01/1000))</f>
        <v>-640</v>
      </c>
      <c r="O28" s="160">
        <f>SUM('202202実績_1'!O32)</f>
        <v>-6400</v>
      </c>
      <c r="P28" s="158">
        <f>SUM('202202実績_1'!P32)</f>
        <v>-8827</v>
      </c>
      <c r="Q28" s="158" t="s">
        <v>399</v>
      </c>
      <c r="R28">
        <v>27</v>
      </c>
    </row>
    <row r="29" spans="1:18">
      <c r="A29" t="str">
        <f>'202202実績_1'!E33</f>
        <v>gbpjpy</v>
      </c>
      <c r="B29" t="str">
        <f>IF('202202実績_1'!C33="sell","売り","買い")</f>
        <v>買い</v>
      </c>
      <c r="C29" s="163">
        <f>'202202実績_1'!D33/0.01*1000</f>
        <v>100000</v>
      </c>
      <c r="D29" t="s">
        <v>284</v>
      </c>
      <c r="E29" t="s">
        <v>355</v>
      </c>
      <c r="F29" s="156" t="str">
        <f>'202202実績_1'!B33</f>
        <v>2022.02.23 05:19:09</v>
      </c>
      <c r="G29">
        <f>'202202実績_1'!F33</f>
        <v>156.352</v>
      </c>
      <c r="H29" t="s">
        <v>355</v>
      </c>
      <c r="I29" s="156" t="str">
        <f>'202202実績_1'!I33</f>
        <v>2022.02.23 05:51:51</v>
      </c>
      <c r="J29">
        <f>'202202実績_1'!J33</f>
        <v>156.28299999999999</v>
      </c>
      <c r="K29" t="s">
        <v>403</v>
      </c>
      <c r="L29" t="str">
        <f>IF('202202実績_1'!R33="〇","勝ち","負け")</f>
        <v>負け</v>
      </c>
      <c r="M29" s="157" t="str">
        <f>IF(SUM('202202実績_1'!O33)&gt;0,('202202実績_1'!O33/0.01/1000),"")</f>
        <v/>
      </c>
      <c r="N29" s="159">
        <f>IF(SUM('202202実績_1'!O33)&gt;0,"",('202202実績_1'!O33/0.01/1000))</f>
        <v>-690</v>
      </c>
      <c r="O29" s="160">
        <f>SUM('202202実績_1'!O33)</f>
        <v>-6900</v>
      </c>
      <c r="P29" s="158">
        <f>SUM('202202実績_1'!P33)</f>
        <v>-15727</v>
      </c>
      <c r="Q29" s="158" t="s">
        <v>399</v>
      </c>
      <c r="R29">
        <v>28</v>
      </c>
    </row>
    <row r="30" spans="1:18">
      <c r="A30" t="str">
        <f>'202202実績_1'!E34</f>
        <v>gbpjpy</v>
      </c>
      <c r="B30" t="str">
        <f>IF('202202実績_1'!C34="sell","売り","買い")</f>
        <v>売り</v>
      </c>
      <c r="C30" s="163">
        <f>'202202実績_1'!D34/0.01*1000</f>
        <v>100000</v>
      </c>
      <c r="D30" t="s">
        <v>284</v>
      </c>
      <c r="E30" t="s">
        <v>356</v>
      </c>
      <c r="F30" s="156" t="str">
        <f>'202202実績_1'!B34</f>
        <v>2022.02.23 06:00:03</v>
      </c>
      <c r="G30">
        <f>'202202実績_1'!F34</f>
        <v>156.34</v>
      </c>
      <c r="H30" t="s">
        <v>356</v>
      </c>
      <c r="I30" s="156" t="str">
        <f>'202202実績_1'!I34</f>
        <v>2022.02.23 06:15:11</v>
      </c>
      <c r="J30">
        <f>'202202実績_1'!J34</f>
        <v>156.37100000000001</v>
      </c>
      <c r="K30" t="s">
        <v>403</v>
      </c>
      <c r="L30" t="str">
        <f>IF('202202実績_1'!R34="〇","勝ち","負け")</f>
        <v>負け</v>
      </c>
      <c r="M30" s="157" t="str">
        <f>IF(SUM('202202実績_1'!O34)&gt;0,('202202実績_1'!O34/0.01/1000),"")</f>
        <v/>
      </c>
      <c r="N30" s="159">
        <f>IF(SUM('202202実績_1'!O34)&gt;0,"",('202202実績_1'!O34/0.01/1000))</f>
        <v>-310</v>
      </c>
      <c r="O30" s="160">
        <f>SUM('202202実績_1'!O34)</f>
        <v>-3100</v>
      </c>
      <c r="P30" s="158">
        <f>SUM('202202実績_1'!P34)</f>
        <v>-18827</v>
      </c>
      <c r="Q30" s="158" t="s">
        <v>399</v>
      </c>
      <c r="R30">
        <v>29</v>
      </c>
    </row>
    <row r="31" spans="1:18">
      <c r="A31" t="str">
        <f>'202202実績_1'!E35</f>
        <v>gbpjpy</v>
      </c>
      <c r="B31" t="str">
        <f>IF('202202実績_1'!C35="sell","売り","買い")</f>
        <v>売り</v>
      </c>
      <c r="C31" s="163">
        <f>'202202実績_1'!D35/0.01*1000</f>
        <v>100000</v>
      </c>
      <c r="D31" t="s">
        <v>284</v>
      </c>
      <c r="E31" t="s">
        <v>357</v>
      </c>
      <c r="F31" s="156" t="str">
        <f>'202202実績_1'!B35</f>
        <v>2022.02.23 06:00:12</v>
      </c>
      <c r="G31">
        <f>'202202実績_1'!F35</f>
        <v>156.34100000000001</v>
      </c>
      <c r="H31" t="s">
        <v>357</v>
      </c>
      <c r="I31" s="156" t="str">
        <f>'202202実績_1'!I35</f>
        <v>2022.02.23 06:15:11</v>
      </c>
      <c r="J31">
        <f>'202202実績_1'!J35</f>
        <v>156.37299999999999</v>
      </c>
      <c r="K31" t="s">
        <v>403</v>
      </c>
      <c r="L31" t="str">
        <f>IF('202202実績_1'!R35="〇","勝ち","負け")</f>
        <v>負け</v>
      </c>
      <c r="M31" s="157" t="str">
        <f>IF(SUM('202202実績_1'!O35)&gt;0,('202202実績_1'!O35/0.01/1000),"")</f>
        <v/>
      </c>
      <c r="N31" s="159">
        <f>IF(SUM('202202実績_1'!O35)&gt;0,"",('202202実績_1'!O35/0.01/1000))</f>
        <v>-320</v>
      </c>
      <c r="O31" s="160">
        <f>SUM('202202実績_1'!O35)</f>
        <v>-3200</v>
      </c>
      <c r="P31" s="158">
        <f>SUM('202202実績_1'!P35)</f>
        <v>-22027</v>
      </c>
      <c r="Q31" s="158" t="s">
        <v>399</v>
      </c>
      <c r="R31">
        <v>30</v>
      </c>
    </row>
    <row r="32" spans="1:18">
      <c r="A32" t="str">
        <f>'202202実績_1'!E36</f>
        <v>gbpjpy</v>
      </c>
      <c r="B32" t="str">
        <f>IF('202202実績_1'!C36="sell","売り","買い")</f>
        <v>売り</v>
      </c>
      <c r="C32" s="163">
        <f>'202202実績_1'!D36/0.01*1000</f>
        <v>100000</v>
      </c>
      <c r="D32" t="s">
        <v>284</v>
      </c>
      <c r="E32" t="s">
        <v>358</v>
      </c>
      <c r="F32" s="156" t="str">
        <f>'202202実績_1'!B36</f>
        <v>2022.02.23 06:01:14</v>
      </c>
      <c r="G32">
        <f>'202202実績_1'!F36</f>
        <v>156.32900000000001</v>
      </c>
      <c r="H32" t="s">
        <v>358</v>
      </c>
      <c r="I32" s="156" t="str">
        <f>'202202実績_1'!I36</f>
        <v>2022.02.23 06:15:11</v>
      </c>
      <c r="J32">
        <f>'202202実績_1'!J36</f>
        <v>156.37299999999999</v>
      </c>
      <c r="K32" t="s">
        <v>403</v>
      </c>
      <c r="L32" t="str">
        <f>IF('202202実績_1'!R36="〇","勝ち","負け")</f>
        <v>負け</v>
      </c>
      <c r="M32" s="157" t="str">
        <f>IF(SUM('202202実績_1'!O36)&gt;0,('202202実績_1'!O36/0.01/1000),"")</f>
        <v/>
      </c>
      <c r="N32" s="159">
        <f>IF(SUM('202202実績_1'!O36)&gt;0,"",('202202実績_1'!O36/0.01/1000))</f>
        <v>-440</v>
      </c>
      <c r="O32" s="160">
        <f>SUM('202202実績_1'!O36)</f>
        <v>-4400</v>
      </c>
      <c r="P32" s="158">
        <f>SUM('202202実績_1'!P36)</f>
        <v>-26427</v>
      </c>
      <c r="Q32" s="158" t="s">
        <v>399</v>
      </c>
      <c r="R32">
        <v>31</v>
      </c>
    </row>
    <row r="33" spans="1:18">
      <c r="A33" t="str">
        <f>'202202実績_1'!E37</f>
        <v>gbpjpy</v>
      </c>
      <c r="B33" t="str">
        <f>IF('202202実績_1'!C37="sell","売り","買い")</f>
        <v>売り</v>
      </c>
      <c r="C33" s="163">
        <f>'202202実績_1'!D37/0.01*1000</f>
        <v>100000</v>
      </c>
      <c r="D33" t="s">
        <v>284</v>
      </c>
      <c r="E33" t="s">
        <v>359</v>
      </c>
      <c r="F33" s="156" t="str">
        <f>'202202実績_1'!B37</f>
        <v>2022.02.23 06:16:35</v>
      </c>
      <c r="G33">
        <f>'202202実績_1'!F37</f>
        <v>156.339</v>
      </c>
      <c r="H33" t="s">
        <v>359</v>
      </c>
      <c r="I33" s="156" t="str">
        <f>'202202実績_1'!I37</f>
        <v>2022.02.23 06:48:06</v>
      </c>
      <c r="J33">
        <f>'202202実績_1'!J37</f>
        <v>156.40600000000001</v>
      </c>
      <c r="K33" t="s">
        <v>403</v>
      </c>
      <c r="L33" t="str">
        <f>IF('202202実績_1'!R37="〇","勝ち","負け")</f>
        <v>負け</v>
      </c>
      <c r="M33" s="157" t="str">
        <f>IF(SUM('202202実績_1'!O37)&gt;0,('202202実績_1'!O37/0.01/1000),"")</f>
        <v/>
      </c>
      <c r="N33" s="159">
        <f>IF(SUM('202202実績_1'!O37)&gt;0,"",('202202実績_1'!O37/0.01/1000))</f>
        <v>-670</v>
      </c>
      <c r="O33" s="160">
        <f>SUM('202202実績_1'!O37)</f>
        <v>-6700</v>
      </c>
      <c r="P33" s="158">
        <f>SUM('202202実績_1'!P37)</f>
        <v>-33127</v>
      </c>
      <c r="Q33" s="158" t="s">
        <v>399</v>
      </c>
      <c r="R33">
        <v>32</v>
      </c>
    </row>
    <row r="34" spans="1:18">
      <c r="A34" t="str">
        <f>'202202実績_1'!E38</f>
        <v>gbpjpy</v>
      </c>
      <c r="B34" t="str">
        <f>IF('202202実績_1'!C38="sell","売り","買い")</f>
        <v>売り</v>
      </c>
      <c r="C34" s="163">
        <f>'202202実績_1'!D38/0.01*1000</f>
        <v>100000</v>
      </c>
      <c r="D34" t="s">
        <v>284</v>
      </c>
      <c r="E34" t="s">
        <v>360</v>
      </c>
      <c r="F34" s="156" t="str">
        <f>'202202実績_1'!B38</f>
        <v>2022.02.23 06:16:40</v>
      </c>
      <c r="G34">
        <f>'202202実績_1'!F38</f>
        <v>156.33699999999999</v>
      </c>
      <c r="H34" t="s">
        <v>360</v>
      </c>
      <c r="I34" s="156" t="str">
        <f>'202202実績_1'!I38</f>
        <v>2022.02.23 06:48:06</v>
      </c>
      <c r="J34">
        <f>'202202実績_1'!J38</f>
        <v>156.40600000000001</v>
      </c>
      <c r="K34" t="s">
        <v>403</v>
      </c>
      <c r="L34" t="str">
        <f>IF('202202実績_1'!R38="〇","勝ち","負け")</f>
        <v>負け</v>
      </c>
      <c r="M34" s="157" t="str">
        <f>IF(SUM('202202実績_1'!O38)&gt;0,('202202実績_1'!O38/0.01/1000),"")</f>
        <v/>
      </c>
      <c r="N34" s="159">
        <f>IF(SUM('202202実績_1'!O38)&gt;0,"",('202202実績_1'!O38/0.01/1000))</f>
        <v>-690</v>
      </c>
      <c r="O34" s="160">
        <f>SUM('202202実績_1'!O38)</f>
        <v>-6900</v>
      </c>
      <c r="P34" s="158">
        <f>SUM('202202実績_1'!P38)</f>
        <v>-40027</v>
      </c>
      <c r="Q34" s="158" t="s">
        <v>399</v>
      </c>
      <c r="R34">
        <v>33</v>
      </c>
    </row>
    <row r="35" spans="1:18">
      <c r="A35" t="str">
        <f>'202202実績_1'!E39</f>
        <v>gbpjpy</v>
      </c>
      <c r="B35" t="str">
        <f>IF('202202実績_1'!C39="sell","売り","買い")</f>
        <v>売り</v>
      </c>
      <c r="C35" s="163">
        <f>'202202実績_1'!D39/0.01*1000</f>
        <v>100000</v>
      </c>
      <c r="D35" t="s">
        <v>284</v>
      </c>
      <c r="E35" t="s">
        <v>361</v>
      </c>
      <c r="F35" s="156" t="str">
        <f>'202202実績_1'!B39</f>
        <v>2022.02.23 06:16:45</v>
      </c>
      <c r="G35">
        <f>'202202実績_1'!F39</f>
        <v>156.33699999999999</v>
      </c>
      <c r="H35" t="s">
        <v>361</v>
      </c>
      <c r="I35" s="156" t="str">
        <f>'202202実績_1'!I39</f>
        <v>2022.02.23 06:48:06</v>
      </c>
      <c r="J35">
        <f>'202202実績_1'!J39</f>
        <v>156.40600000000001</v>
      </c>
      <c r="K35" t="s">
        <v>403</v>
      </c>
      <c r="L35" t="str">
        <f>IF('202202実績_1'!R39="〇","勝ち","負け")</f>
        <v>負け</v>
      </c>
      <c r="M35" s="157" t="str">
        <f>IF(SUM('202202実績_1'!O39)&gt;0,('202202実績_1'!O39/0.01/1000),"")</f>
        <v/>
      </c>
      <c r="N35" s="159">
        <f>IF(SUM('202202実績_1'!O39)&gt;0,"",('202202実績_1'!O39/0.01/1000))</f>
        <v>-690</v>
      </c>
      <c r="O35" s="160">
        <f>SUM('202202実績_1'!O39)</f>
        <v>-6900</v>
      </c>
      <c r="P35" s="158">
        <f>SUM('202202実績_1'!P39)</f>
        <v>-46927</v>
      </c>
      <c r="Q35" s="158" t="s">
        <v>399</v>
      </c>
      <c r="R35">
        <v>34</v>
      </c>
    </row>
    <row r="36" spans="1:18">
      <c r="A36" t="str">
        <f>'202202実績_1'!E40</f>
        <v>gbpjpy</v>
      </c>
      <c r="B36" t="str">
        <f>IF('202202実績_1'!C40="sell","売り","買い")</f>
        <v>買い</v>
      </c>
      <c r="C36" s="163">
        <f>'202202実績_1'!D40/0.01*1000</f>
        <v>100000</v>
      </c>
      <c r="D36" t="s">
        <v>284</v>
      </c>
      <c r="E36" t="s">
        <v>362</v>
      </c>
      <c r="F36" s="156" t="str">
        <f>'202202実績_1'!B40</f>
        <v>2022.02.23 07:11:39</v>
      </c>
      <c r="G36">
        <f>'202202実績_1'!F40</f>
        <v>156.447</v>
      </c>
      <c r="H36" t="s">
        <v>362</v>
      </c>
      <c r="I36" s="156" t="str">
        <f>'202202実績_1'!I40</f>
        <v>2022.02.23 08:53:23</v>
      </c>
      <c r="J36">
        <f>'202202実績_1'!J40</f>
        <v>156.41999999999999</v>
      </c>
      <c r="K36" t="s">
        <v>403</v>
      </c>
      <c r="L36" t="str">
        <f>IF('202202実績_1'!R40="〇","勝ち","負け")</f>
        <v>負け</v>
      </c>
      <c r="M36" s="157" t="str">
        <f>IF(SUM('202202実績_1'!O40)&gt;0,('202202実績_1'!O40/0.01/1000),"")</f>
        <v/>
      </c>
      <c r="N36" s="159">
        <f>IF(SUM('202202実績_1'!O40)&gt;0,"",('202202実績_1'!O40/0.01/1000))</f>
        <v>-270</v>
      </c>
      <c r="O36" s="160">
        <f>SUM('202202実績_1'!O40)</f>
        <v>-2700</v>
      </c>
      <c r="P36" s="158">
        <f>SUM('202202実績_1'!P40)</f>
        <v>-49627</v>
      </c>
      <c r="Q36" s="158" t="s">
        <v>399</v>
      </c>
      <c r="R36">
        <v>35</v>
      </c>
    </row>
    <row r="37" spans="1:18">
      <c r="A37" t="str">
        <f>'202202実績_1'!E41</f>
        <v>gbpjpy</v>
      </c>
      <c r="B37" t="str">
        <f>IF('202202実績_1'!C41="sell","売り","買い")</f>
        <v>買い</v>
      </c>
      <c r="C37" s="163">
        <f>'202202実績_1'!D41/0.01*1000</f>
        <v>100000</v>
      </c>
      <c r="D37" t="s">
        <v>284</v>
      </c>
      <c r="E37" t="s">
        <v>363</v>
      </c>
      <c r="F37" s="156" t="str">
        <f>'202202実績_1'!B41</f>
        <v>2022.02.23 07:13:32</v>
      </c>
      <c r="G37">
        <f>'202202実績_1'!F41</f>
        <v>156.446</v>
      </c>
      <c r="H37" t="s">
        <v>363</v>
      </c>
      <c r="I37" s="156" t="str">
        <f>'202202実績_1'!I41</f>
        <v>2022.02.23 08:53:36</v>
      </c>
      <c r="J37">
        <f>'202202実績_1'!J41</f>
        <v>156.417</v>
      </c>
      <c r="K37" t="s">
        <v>403</v>
      </c>
      <c r="L37" t="str">
        <f>IF('202202実績_1'!R41="〇","勝ち","負け")</f>
        <v>負け</v>
      </c>
      <c r="M37" s="157" t="str">
        <f>IF(SUM('202202実績_1'!O41)&gt;0,('202202実績_1'!O41/0.01/1000),"")</f>
        <v/>
      </c>
      <c r="N37" s="159">
        <f>IF(SUM('202202実績_1'!O41)&gt;0,"",('202202実績_1'!O41/0.01/1000))</f>
        <v>-290</v>
      </c>
      <c r="O37" s="160">
        <f>SUM('202202実績_1'!O41)</f>
        <v>-2900</v>
      </c>
      <c r="P37" s="158">
        <f>SUM('202202実績_1'!P41)</f>
        <v>-52527</v>
      </c>
      <c r="Q37" s="158" t="s">
        <v>399</v>
      </c>
      <c r="R37">
        <v>36</v>
      </c>
    </row>
    <row r="38" spans="1:18">
      <c r="A38" t="str">
        <f>'202202実績_1'!E42</f>
        <v>gbpjpy</v>
      </c>
      <c r="B38" t="str">
        <f>IF('202202実績_1'!C42="sell","売り","買い")</f>
        <v>買い</v>
      </c>
      <c r="C38" s="163">
        <f>'202202実績_1'!D42/0.01*1000</f>
        <v>200000</v>
      </c>
      <c r="D38" t="s">
        <v>284</v>
      </c>
      <c r="E38" t="s">
        <v>364</v>
      </c>
      <c r="F38" s="156" t="str">
        <f>'202202実績_1'!B42</f>
        <v>2022.02.23 08:56:46</v>
      </c>
      <c r="G38">
        <f>'202202実績_1'!F42</f>
        <v>156.41999999999999</v>
      </c>
      <c r="H38" t="s">
        <v>364</v>
      </c>
      <c r="I38" s="156" t="str">
        <f>'202202実績_1'!I42</f>
        <v>2022.02.23 09:38:37</v>
      </c>
      <c r="J38">
        <f>'202202実績_1'!J42</f>
        <v>156.48599999999999</v>
      </c>
      <c r="K38" t="s">
        <v>403</v>
      </c>
      <c r="L38" t="str">
        <f>IF('202202実績_1'!R42="〇","勝ち","負け")</f>
        <v>勝ち</v>
      </c>
      <c r="M38" s="157">
        <f>IF(SUM('202202実績_1'!O42)&gt;0,('202202実績_1'!O42/0.01/1000),"")</f>
        <v>1320</v>
      </c>
      <c r="N38" s="159" t="str">
        <f>IF(SUM('202202実績_1'!O42)&gt;0,"",('202202実績_1'!O42/0.01/1000))</f>
        <v/>
      </c>
      <c r="O38" s="160">
        <f>SUM('202202実績_1'!O42)</f>
        <v>13200</v>
      </c>
      <c r="P38" s="158">
        <f>SUM('202202実績_1'!P42)</f>
        <v>-39327</v>
      </c>
      <c r="Q38" s="158" t="s">
        <v>404</v>
      </c>
      <c r="R38">
        <v>37</v>
      </c>
    </row>
    <row r="39" spans="1:18">
      <c r="A39" t="str">
        <f>'202202実績_1'!E43</f>
        <v>gbpjpy</v>
      </c>
      <c r="B39" t="str">
        <f>IF('202202実績_1'!C43="sell","売り","買い")</f>
        <v>売り</v>
      </c>
      <c r="C39" s="163">
        <f>'202202実績_1'!D43/0.01*1000</f>
        <v>200000</v>
      </c>
      <c r="D39" t="s">
        <v>284</v>
      </c>
      <c r="E39" t="s">
        <v>365</v>
      </c>
      <c r="F39" s="156" t="str">
        <f>'202202実績_1'!B43</f>
        <v>2022.02.23 09:39:01</v>
      </c>
      <c r="G39">
        <f>'202202実績_1'!F43</f>
        <v>156.488</v>
      </c>
      <c r="H39" t="s">
        <v>365</v>
      </c>
      <c r="I39" s="156" t="str">
        <f>'202202実績_1'!I43</f>
        <v>2022.02.23 11:09:00</v>
      </c>
      <c r="J39">
        <f>'202202実績_1'!J43</f>
        <v>156.77000000000001</v>
      </c>
      <c r="K39" t="s">
        <v>403</v>
      </c>
      <c r="L39" t="str">
        <f>IF('202202実績_1'!R43="〇","勝ち","負け")</f>
        <v>負け</v>
      </c>
      <c r="M39" s="157" t="str">
        <f>IF(SUM('202202実績_1'!O43)&gt;0,('202202実績_1'!O43/0.01/1000),"")</f>
        <v/>
      </c>
      <c r="N39" s="159">
        <f>IF(SUM('202202実績_1'!O43)&gt;0,"",('202202実績_1'!O43/0.01/1000))</f>
        <v>-5640</v>
      </c>
      <c r="O39" s="160">
        <f>SUM('202202実績_1'!O43)</f>
        <v>-56400</v>
      </c>
      <c r="P39" s="158">
        <f>SUM('202202実績_1'!P43)</f>
        <v>-95727</v>
      </c>
      <c r="Q39" s="158" t="s">
        <v>399</v>
      </c>
      <c r="R39">
        <v>38</v>
      </c>
    </row>
    <row r="40" spans="1:18">
      <c r="A40" t="str">
        <f>'202202実績_1'!E44</f>
        <v>gbpjpy</v>
      </c>
      <c r="B40" t="str">
        <f>IF('202202実績_1'!C44="sell","売り","買い")</f>
        <v>買い</v>
      </c>
      <c r="C40" s="163">
        <f>'202202実績_1'!D44/0.01*1000</f>
        <v>200000</v>
      </c>
      <c r="D40" t="s">
        <v>284</v>
      </c>
      <c r="E40" t="s">
        <v>366</v>
      </c>
      <c r="F40" s="156" t="str">
        <f>'202202実績_1'!B44</f>
        <v>2022.02.23 11:59:20</v>
      </c>
      <c r="G40">
        <f>'202202実績_1'!F44</f>
        <v>156.553</v>
      </c>
      <c r="H40" t="s">
        <v>366</v>
      </c>
      <c r="I40" s="156" t="str">
        <f>'202202実績_1'!I44</f>
        <v>2022.02.23 12:53:14</v>
      </c>
      <c r="J40">
        <f>'202202実績_1'!J44</f>
        <v>156.44</v>
      </c>
      <c r="K40" t="s">
        <v>403</v>
      </c>
      <c r="L40" t="str">
        <f>IF('202202実績_1'!R44="〇","勝ち","負け")</f>
        <v>負け</v>
      </c>
      <c r="M40" s="157" t="str">
        <f>IF(SUM('202202実績_1'!O44)&gt;0,('202202実績_1'!O44/0.01/1000),"")</f>
        <v/>
      </c>
      <c r="N40" s="159">
        <f>IF(SUM('202202実績_1'!O44)&gt;0,"",('202202実績_1'!O44/0.01/1000))</f>
        <v>-2260</v>
      </c>
      <c r="O40" s="160">
        <f>SUM('202202実績_1'!O44)</f>
        <v>-22600</v>
      </c>
      <c r="P40" s="158">
        <f>SUM('202202実績_1'!P44)</f>
        <v>-118327</v>
      </c>
      <c r="Q40" s="158" t="s">
        <v>398</v>
      </c>
      <c r="R40">
        <v>39</v>
      </c>
    </row>
    <row r="41" spans="1:18">
      <c r="C41" s="163"/>
      <c r="F41" s="156"/>
      <c r="I41" s="156"/>
      <c r="M41" s="157"/>
      <c r="N41" s="157"/>
      <c r="O41" s="157"/>
      <c r="P41" s="157"/>
      <c r="Q41" s="158"/>
    </row>
    <row r="42" spans="1:18" ht="27">
      <c r="A42" t="str">
        <f>'202202実績_1'!E46</f>
        <v>gbpjpy</v>
      </c>
      <c r="B42" t="str">
        <f>IF('202202実績_1'!C46="sell","売り","買い")</f>
        <v>買い</v>
      </c>
      <c r="C42" s="163">
        <f>'202202実績_1'!D46/0.01*1000</f>
        <v>200000</v>
      </c>
      <c r="D42" t="s">
        <v>284</v>
      </c>
      <c r="E42" t="s">
        <v>367</v>
      </c>
      <c r="F42" s="156" t="str">
        <f>'202202実績_1'!B46</f>
        <v>2022.02.23 12:11:20</v>
      </c>
      <c r="G42">
        <f>'202202実績_1'!F46</f>
        <v>156.488</v>
      </c>
      <c r="H42" t="s">
        <v>367</v>
      </c>
      <c r="I42" s="156" t="str">
        <f>'202202実績_1'!I46</f>
        <v>2022.02.23 12:54:25</v>
      </c>
      <c r="J42">
        <f>'202202実績_1'!J46</f>
        <v>156.435</v>
      </c>
      <c r="K42" t="s">
        <v>403</v>
      </c>
      <c r="L42" t="str">
        <f>IF('202202実績_1'!R46="〇","勝ち","負け")</f>
        <v>負け</v>
      </c>
      <c r="M42" s="157" t="str">
        <f>IF(SUM('202202実績_1'!O46)&gt;0,('202202実績_1'!O46/0.01/1000),"")</f>
        <v/>
      </c>
      <c r="N42" s="159">
        <f>IF(SUM('202202実績_1'!O46)&gt;0,"",('202202実績_1'!O46/0.01/1000))</f>
        <v>-1060</v>
      </c>
      <c r="O42" s="160">
        <f>SUM('202202実績_1'!O46)</f>
        <v>-10600</v>
      </c>
      <c r="P42" s="158">
        <f>SUM('202202実績_1'!P46)</f>
        <v>-10600</v>
      </c>
      <c r="Q42" s="165" t="s">
        <v>405</v>
      </c>
      <c r="R42">
        <v>41</v>
      </c>
    </row>
    <row r="43" spans="1:18">
      <c r="A43" t="str">
        <f>'202202実績_1'!E47</f>
        <v>gbpjpy</v>
      </c>
      <c r="B43" t="str">
        <f>IF('202202実績_1'!C47="sell","売り","買い")</f>
        <v>買い</v>
      </c>
      <c r="C43" s="163">
        <f>'202202実績_1'!D47/0.01*1000</f>
        <v>200000</v>
      </c>
      <c r="D43" t="s">
        <v>284</v>
      </c>
      <c r="E43" t="s">
        <v>368</v>
      </c>
      <c r="F43" s="156" t="str">
        <f>'202202実績_1'!B47</f>
        <v>2022.02.23 12:56:30</v>
      </c>
      <c r="G43">
        <f>'202202実績_1'!F47</f>
        <v>156.512</v>
      </c>
      <c r="H43" t="s">
        <v>368</v>
      </c>
      <c r="I43" s="156" t="str">
        <f>'202202実績_1'!I47</f>
        <v>2022.02.23 13:27:36</v>
      </c>
      <c r="J43">
        <f>'202202実績_1'!J47</f>
        <v>156.59200000000001</v>
      </c>
      <c r="K43" t="s">
        <v>403</v>
      </c>
      <c r="L43" t="str">
        <f>IF('202202実績_1'!R47="〇","勝ち","負け")</f>
        <v>勝ち</v>
      </c>
      <c r="M43" s="157">
        <f>IF(SUM('202202実績_1'!O47)&gt;0,('202202実績_1'!O47/0.01/1000),"")</f>
        <v>1600</v>
      </c>
      <c r="N43" s="159" t="str">
        <f>IF(SUM('202202実績_1'!O47)&gt;0,"",('202202実績_1'!O47/0.01/1000))</f>
        <v/>
      </c>
      <c r="O43" s="160">
        <f>SUM('202202実績_1'!O47)</f>
        <v>16000</v>
      </c>
      <c r="P43" s="158">
        <f>SUM('202202実績_1'!P47)</f>
        <v>5400</v>
      </c>
      <c r="Q43" s="158" t="s">
        <v>404</v>
      </c>
      <c r="R43">
        <v>42</v>
      </c>
    </row>
    <row r="44" spans="1:18">
      <c r="A44" t="str">
        <f>'202202実績_1'!E47</f>
        <v>gbpjpy</v>
      </c>
      <c r="B44" t="str">
        <f>IF('202202実績_1'!C47="sell","売り","買い")</f>
        <v>買い</v>
      </c>
      <c r="C44" s="163">
        <f>'202202実績_1'!D48/0.01*1000</f>
        <v>200000</v>
      </c>
      <c r="D44" t="s">
        <v>284</v>
      </c>
      <c r="E44" t="s">
        <v>368</v>
      </c>
      <c r="F44" s="156" t="str">
        <f>'202202実績_1'!B47</f>
        <v>2022.02.23 12:56:30</v>
      </c>
      <c r="G44">
        <f>'202202実績_1'!F47</f>
        <v>156.512</v>
      </c>
      <c r="H44" t="s">
        <v>368</v>
      </c>
      <c r="I44" s="156" t="str">
        <f>'202202実績_1'!I47</f>
        <v>2022.02.23 13:27:36</v>
      </c>
      <c r="J44">
        <f>'202202実績_1'!J47</f>
        <v>156.59200000000001</v>
      </c>
      <c r="K44" t="s">
        <v>403</v>
      </c>
      <c r="L44" t="str">
        <f>IF('202202実績_1'!R47="〇","勝ち","負け")</f>
        <v>勝ち</v>
      </c>
      <c r="M44" s="157">
        <f>IF(SUM('202202実績_1'!O48)&gt;0,('202202実績_1'!O48/0.01/1000),"")</f>
        <v>1600</v>
      </c>
      <c r="N44" s="159" t="str">
        <f>IF(SUM('202202実績_1'!O48)&gt;0,"",('202202実績_1'!O48/0.01/1000))</f>
        <v/>
      </c>
      <c r="O44" s="160">
        <f>SUM('202202実績_1'!O48)</f>
        <v>16000</v>
      </c>
      <c r="P44" s="158">
        <f>SUM('202202実績_1'!P48)</f>
        <v>21400</v>
      </c>
      <c r="Q44" s="158" t="s">
        <v>404</v>
      </c>
      <c r="R44">
        <v>43</v>
      </c>
    </row>
    <row r="45" spans="1:18">
      <c r="A45" t="str">
        <f>'202202実績_1'!E48</f>
        <v>gbpjpy</v>
      </c>
      <c r="B45" t="str">
        <f>IF('202202実績_1'!C48="sell","売り","買い")</f>
        <v>売り</v>
      </c>
      <c r="C45" s="163">
        <f>'202202実績_1'!D49/0.01*1000</f>
        <v>200000</v>
      </c>
      <c r="D45" t="s">
        <v>284</v>
      </c>
      <c r="E45" t="s">
        <v>369</v>
      </c>
      <c r="F45" s="156" t="str">
        <f>'202202実績_1'!B48</f>
        <v>2022.02.23 13:30:39</v>
      </c>
      <c r="G45">
        <f>'202202実績_1'!F48</f>
        <v>156.52699999999999</v>
      </c>
      <c r="H45" t="s">
        <v>369</v>
      </c>
      <c r="I45" s="156" t="str">
        <f>'202202実績_1'!I48</f>
        <v>2022.02.23 13:46:20</v>
      </c>
      <c r="J45">
        <f>'202202実績_1'!J48</f>
        <v>156.447</v>
      </c>
      <c r="K45" t="s">
        <v>403</v>
      </c>
      <c r="L45" t="str">
        <f>IF('202202実績_1'!R48="〇","勝ち","負け")</f>
        <v>勝ち</v>
      </c>
      <c r="M45" s="157" t="str">
        <f>IF(SUM('202202実績_1'!O49)&gt;0,('202202実績_1'!O49/0.01/1000),"")</f>
        <v/>
      </c>
      <c r="N45" s="159">
        <f>IF(SUM('202202実績_1'!O49)&gt;0,"",('202202実績_1'!O49/0.01/1000))</f>
        <v>-120</v>
      </c>
      <c r="O45" s="160">
        <f>SUM('202202実績_1'!O49)</f>
        <v>-1200</v>
      </c>
      <c r="P45" s="158">
        <f>SUM('202202実績_1'!P49)</f>
        <v>20200</v>
      </c>
      <c r="Q45" s="158" t="s">
        <v>404</v>
      </c>
      <c r="R45">
        <v>44</v>
      </c>
    </row>
    <row r="46" spans="1:18">
      <c r="A46" t="str">
        <f>'202202実績_1'!E49</f>
        <v>gbpjpy</v>
      </c>
      <c r="B46" t="str">
        <f>IF('202202実績_1'!C49="sell","売り","買い")</f>
        <v>買い</v>
      </c>
      <c r="C46" s="163">
        <f>'202202実績_1'!D50/0.01*1000</f>
        <v>100000</v>
      </c>
      <c r="D46" t="s">
        <v>284</v>
      </c>
      <c r="E46" t="s">
        <v>370</v>
      </c>
      <c r="F46" s="156" t="str">
        <f>'202202実績_1'!B49</f>
        <v>2022.02.23 13:57:27</v>
      </c>
      <c r="G46">
        <f>'202202実績_1'!F49</f>
        <v>156.411</v>
      </c>
      <c r="H46" t="s">
        <v>370</v>
      </c>
      <c r="I46" s="156" t="str">
        <f>'202202実績_1'!I49</f>
        <v>2022.02.23 14:22:41</v>
      </c>
      <c r="J46">
        <f>'202202実績_1'!J49</f>
        <v>156.405</v>
      </c>
      <c r="K46" t="s">
        <v>403</v>
      </c>
      <c r="L46" t="str">
        <f>IF('202202実績_1'!R49="〇","勝ち","負け")</f>
        <v>負け</v>
      </c>
      <c r="M46" s="157">
        <f>IF(SUM('202202実績_1'!O50)&gt;0,('202202実績_1'!O50/0.01/1000),"")</f>
        <v>600</v>
      </c>
      <c r="N46" s="159" t="str">
        <f>IF(SUM('202202実績_1'!O50)&gt;0,"",('202202実績_1'!O50/0.01/1000))</f>
        <v/>
      </c>
      <c r="O46" s="160">
        <f>SUM('202202実績_1'!O50)</f>
        <v>6000</v>
      </c>
      <c r="P46" s="158">
        <f>SUM('202202実績_1'!P50)</f>
        <v>26200</v>
      </c>
      <c r="Q46" s="158" t="s">
        <v>404</v>
      </c>
      <c r="R46">
        <v>45</v>
      </c>
    </row>
    <row r="47" spans="1:18">
      <c r="A47" t="str">
        <f>'202202実績_1'!E50</f>
        <v>gbpjpy</v>
      </c>
      <c r="B47" t="str">
        <f>IF('202202実績_1'!C50="sell","売り","買い")</f>
        <v>買い</v>
      </c>
      <c r="C47" s="163">
        <f>'202202実績_1'!D51/0.01*1000</f>
        <v>100000</v>
      </c>
      <c r="D47" t="s">
        <v>284</v>
      </c>
      <c r="E47" t="s">
        <v>371</v>
      </c>
      <c r="F47" s="156" t="str">
        <f>'202202実績_1'!B50</f>
        <v>2022.02.23 15:01:41</v>
      </c>
      <c r="G47">
        <f>'202202実績_1'!F50</f>
        <v>156.37799999999999</v>
      </c>
      <c r="H47" t="s">
        <v>371</v>
      </c>
      <c r="I47" s="156" t="str">
        <f>'202202実績_1'!I50</f>
        <v>2022.02.23 15:12:37</v>
      </c>
      <c r="J47">
        <f>'202202実績_1'!J50</f>
        <v>156.43799999999999</v>
      </c>
      <c r="K47" t="s">
        <v>403</v>
      </c>
      <c r="L47" t="str">
        <f>IF('202202実績_1'!R50="〇","勝ち","負け")</f>
        <v>勝ち</v>
      </c>
      <c r="M47" s="157">
        <f>IF(SUM('202202実績_1'!O51)&gt;0,('202202実績_1'!O51/0.01/1000),"")</f>
        <v>610</v>
      </c>
      <c r="N47" s="159" t="str">
        <f>IF(SUM('202202実績_1'!O51)&gt;0,"",('202202実績_1'!O51/0.01/1000))</f>
        <v/>
      </c>
      <c r="O47" s="160">
        <f>SUM('202202実績_1'!O51)</f>
        <v>6100</v>
      </c>
      <c r="P47" s="158">
        <f>SUM('202202実績_1'!P51)</f>
        <v>32300</v>
      </c>
      <c r="Q47" s="158" t="s">
        <v>404</v>
      </c>
      <c r="R47">
        <v>46</v>
      </c>
    </row>
    <row r="48" spans="1:18">
      <c r="A48" t="str">
        <f>'202202実績_1'!E51</f>
        <v>gbpjpy</v>
      </c>
      <c r="B48" t="str">
        <f>IF('202202実績_1'!C51="sell","売り","買い")</f>
        <v>売り</v>
      </c>
      <c r="C48" s="163">
        <f>'202202実績_1'!D52/0.01*1000</f>
        <v>100000</v>
      </c>
      <c r="D48" t="s">
        <v>284</v>
      </c>
      <c r="E48" t="s">
        <v>372</v>
      </c>
      <c r="F48" s="156" t="str">
        <f>'202202実績_1'!B51</f>
        <v>2022.02.23 15:20:28</v>
      </c>
      <c r="G48">
        <f>'202202実績_1'!F51</f>
        <v>156.464</v>
      </c>
      <c r="H48" t="s">
        <v>372</v>
      </c>
      <c r="I48" s="156" t="str">
        <f>'202202実績_1'!I51</f>
        <v>2022.02.23 16:15:08</v>
      </c>
      <c r="J48">
        <f>'202202実績_1'!J51</f>
        <v>156.40299999999999</v>
      </c>
      <c r="K48" t="s">
        <v>403</v>
      </c>
      <c r="L48" t="str">
        <f>IF('202202実績_1'!R51="〇","勝ち","負け")</f>
        <v>勝ち</v>
      </c>
      <c r="M48" s="157">
        <f>IF(SUM('202202実績_1'!O52)&gt;0,('202202実績_1'!O52/0.01/1000),"")</f>
        <v>900</v>
      </c>
      <c r="N48" s="159" t="str">
        <f>IF(SUM('202202実績_1'!O52)&gt;0,"",('202202実績_1'!O52/0.01/1000))</f>
        <v/>
      </c>
      <c r="O48" s="160">
        <f>SUM('202202実績_1'!O52)</f>
        <v>9000</v>
      </c>
      <c r="P48" s="158">
        <f>SUM('202202実績_1'!P52)</f>
        <v>41300</v>
      </c>
      <c r="Q48" s="158" t="s">
        <v>404</v>
      </c>
      <c r="R48">
        <v>47</v>
      </c>
    </row>
    <row r="49" spans="1:18">
      <c r="A49" t="str">
        <f>'202202実績_1'!E52</f>
        <v>gbpjpy</v>
      </c>
      <c r="B49" t="str">
        <f>IF('202202実績_1'!C52="sell","売り","買い")</f>
        <v>買い</v>
      </c>
      <c r="C49" s="163">
        <f>'202202実績_1'!D53/0.01*1000</f>
        <v>100000</v>
      </c>
      <c r="D49" t="s">
        <v>284</v>
      </c>
      <c r="E49" t="s">
        <v>373</v>
      </c>
      <c r="F49" s="156" t="str">
        <f>'202202実績_1'!B52</f>
        <v>2022.02.23 16:29:22</v>
      </c>
      <c r="G49">
        <f>'202202実績_1'!F52</f>
        <v>156.42400000000001</v>
      </c>
      <c r="H49" t="s">
        <v>373</v>
      </c>
      <c r="I49" s="156" t="str">
        <f>'202202実績_1'!I52</f>
        <v>2022.02.23 16:46:05</v>
      </c>
      <c r="J49">
        <f>'202202実績_1'!J52</f>
        <v>156.51400000000001</v>
      </c>
      <c r="K49" t="s">
        <v>403</v>
      </c>
      <c r="L49" t="str">
        <f>IF('202202実績_1'!R52="〇","勝ち","負け")</f>
        <v>勝ち</v>
      </c>
      <c r="M49" s="157">
        <f>IF(SUM('202202実績_1'!O53)&gt;0,('202202実績_1'!O53/0.01/1000),"")</f>
        <v>1010</v>
      </c>
      <c r="N49" s="159" t="str">
        <f>IF(SUM('202202実績_1'!O53)&gt;0,"",('202202実績_1'!O53/0.01/1000))</f>
        <v/>
      </c>
      <c r="O49" s="160">
        <f>SUM('202202実績_1'!O53)</f>
        <v>10100</v>
      </c>
      <c r="P49" s="158">
        <f>SUM('202202実績_1'!P53)</f>
        <v>51400</v>
      </c>
      <c r="Q49" s="158" t="s">
        <v>404</v>
      </c>
      <c r="R49">
        <v>48</v>
      </c>
    </row>
    <row r="50" spans="1:18">
      <c r="A50" t="str">
        <f>'202202実績_1'!E53</f>
        <v>gbpjpy</v>
      </c>
      <c r="B50" t="str">
        <f>IF('202202実績_1'!C53="sell","売り","買い")</f>
        <v>買い</v>
      </c>
      <c r="C50" s="163">
        <f>'202202実績_1'!D54/0.01*1000</f>
        <v>100000</v>
      </c>
      <c r="D50" t="s">
        <v>284</v>
      </c>
      <c r="E50" t="s">
        <v>374</v>
      </c>
      <c r="F50" s="156" t="str">
        <f>'202202実績_1'!B53</f>
        <v>2022.02.23 16:32:19</v>
      </c>
      <c r="G50">
        <f>'202202実績_1'!F53</f>
        <v>156.387</v>
      </c>
      <c r="H50" t="s">
        <v>374</v>
      </c>
      <c r="I50" s="156" t="str">
        <f>'202202実績_1'!I53</f>
        <v>2022.02.23 16:46:56</v>
      </c>
      <c r="J50">
        <f>'202202実績_1'!J53</f>
        <v>156.488</v>
      </c>
      <c r="K50" t="s">
        <v>403</v>
      </c>
      <c r="L50" t="str">
        <f>IF('202202実績_1'!R53="〇","勝ち","負け")</f>
        <v>勝ち</v>
      </c>
      <c r="M50" s="157" t="str">
        <f>IF(SUM('202202実績_1'!O54)&gt;0,('202202実績_1'!O54/0.01/1000),"")</f>
        <v/>
      </c>
      <c r="N50" s="159">
        <f>IF(SUM('202202実績_1'!O54)&gt;0,"",('202202実績_1'!O54/0.01/1000))</f>
        <v>-1570</v>
      </c>
      <c r="O50" s="160">
        <f>SUM('202202実績_1'!O54)</f>
        <v>-15700</v>
      </c>
      <c r="P50" s="158">
        <f>SUM('202202実績_1'!P54)</f>
        <v>35700</v>
      </c>
      <c r="Q50" s="158" t="s">
        <v>404</v>
      </c>
      <c r="R50">
        <v>49</v>
      </c>
    </row>
    <row r="51" spans="1:18">
      <c r="A51" t="str">
        <f>'202202実績_1'!E54</f>
        <v>gbpjpy</v>
      </c>
      <c r="B51" t="str">
        <f>IF('202202実績_1'!C54="sell","売り","買い")</f>
        <v>売り</v>
      </c>
      <c r="C51" s="163">
        <f>'202202実績_1'!D55/0.01*1000</f>
        <v>100000</v>
      </c>
      <c r="D51" t="s">
        <v>284</v>
      </c>
      <c r="E51" t="s">
        <v>375</v>
      </c>
      <c r="F51" s="156" t="str">
        <f>'202202実績_1'!B54</f>
        <v>2022.02.24 00:13:49</v>
      </c>
      <c r="G51">
        <f>'202202実績_1'!F54</f>
        <v>155.702</v>
      </c>
      <c r="H51" t="s">
        <v>375</v>
      </c>
      <c r="I51" s="156" t="str">
        <f>'202202実績_1'!I54</f>
        <v>2022.02.24 00:29:49</v>
      </c>
      <c r="J51">
        <f>'202202実績_1'!J54</f>
        <v>155.85900000000001</v>
      </c>
      <c r="K51" t="s">
        <v>403</v>
      </c>
      <c r="L51" t="str">
        <f>IF('202202実績_1'!R54="〇","勝ち","負け")</f>
        <v>負け</v>
      </c>
      <c r="M51" s="157" t="str">
        <f>IF(SUM('202202実績_1'!O55)&gt;0,('202202実績_1'!O55/0.01/1000),"")</f>
        <v/>
      </c>
      <c r="N51" s="159">
        <f>IF(SUM('202202実績_1'!O55)&gt;0,"",('202202実績_1'!O55/0.01/1000))</f>
        <v>-1840</v>
      </c>
      <c r="O51" s="160">
        <f>SUM('202202実績_1'!O55)</f>
        <v>-18400</v>
      </c>
      <c r="P51" s="158">
        <f>SUM('202202実績_1'!P55)</f>
        <v>17300</v>
      </c>
      <c r="Q51" s="158" t="s">
        <v>399</v>
      </c>
      <c r="R51">
        <v>50</v>
      </c>
    </row>
    <row r="52" spans="1:18">
      <c r="A52" t="str">
        <f>'202202実績_1'!E55</f>
        <v>gbpjpy</v>
      </c>
      <c r="B52" t="str">
        <f>IF('202202実績_1'!C55="sell","売り","買い")</f>
        <v>買い</v>
      </c>
      <c r="C52" s="163">
        <f>'202202実績_1'!D56/0.01*1000</f>
        <v>100000</v>
      </c>
      <c r="D52" t="s">
        <v>284</v>
      </c>
      <c r="E52" t="s">
        <v>376</v>
      </c>
      <c r="F52" s="156" t="str">
        <f>'202202実績_1'!B55</f>
        <v>2022.02.24 01:09:54</v>
      </c>
      <c r="G52">
        <f>'202202実績_1'!F55</f>
        <v>155.68299999999999</v>
      </c>
      <c r="H52" t="s">
        <v>376</v>
      </c>
      <c r="I52" s="156" t="str">
        <f>'202202実績_1'!I55</f>
        <v>2022.02.24 03:04:11</v>
      </c>
      <c r="J52">
        <f>'202202実績_1'!J55</f>
        <v>155.499</v>
      </c>
      <c r="K52" t="s">
        <v>403</v>
      </c>
      <c r="L52" t="str">
        <f>IF('202202実績_1'!R55="〇","勝ち","負け")</f>
        <v>負け</v>
      </c>
      <c r="M52" s="157">
        <f>IF(SUM('202202実績_1'!O56)&gt;0,('202202実績_1'!O56/0.01/1000),"")</f>
        <v>8460</v>
      </c>
      <c r="N52" s="159" t="str">
        <f>IF(SUM('202202実績_1'!O56)&gt;0,"",('202202実績_1'!O56/0.01/1000))</f>
        <v/>
      </c>
      <c r="O52" s="160">
        <f>SUM('202202実績_1'!O56)</f>
        <v>84600</v>
      </c>
      <c r="P52" s="158">
        <f>SUM('202202実績_1'!P56)</f>
        <v>101900</v>
      </c>
      <c r="Q52" s="158" t="s">
        <v>399</v>
      </c>
      <c r="R52">
        <v>51</v>
      </c>
    </row>
    <row r="53" spans="1:18">
      <c r="A53" t="str">
        <f>'202202実績_1'!E56</f>
        <v>gbpjpy</v>
      </c>
      <c r="B53" t="str">
        <f>IF('202202実績_1'!C56="sell","売り","買い")</f>
        <v>売り</v>
      </c>
      <c r="C53" s="163">
        <f>'202202実績_1'!D57/0.01*1000</f>
        <v>100000</v>
      </c>
      <c r="D53" t="s">
        <v>284</v>
      </c>
      <c r="E53" t="s">
        <v>377</v>
      </c>
      <c r="F53" s="156" t="str">
        <f>'202202実績_1'!B56</f>
        <v>2022.02.24 03:42:11</v>
      </c>
      <c r="G53">
        <f>'202202実績_1'!F56</f>
        <v>155.63300000000001</v>
      </c>
      <c r="H53" t="s">
        <v>377</v>
      </c>
      <c r="I53" s="156" t="str">
        <f>'202202実績_1'!I56</f>
        <v>2022.02.24 06:13:25</v>
      </c>
      <c r="J53">
        <f>'202202実績_1'!J56</f>
        <v>154.78700000000001</v>
      </c>
      <c r="K53" t="s">
        <v>403</v>
      </c>
      <c r="L53" t="str">
        <f>IF('202202実績_1'!R56="〇","勝ち","負け")</f>
        <v>勝ち</v>
      </c>
      <c r="M53" s="157">
        <f>IF(SUM('202202実績_1'!O57)&gt;0,('202202実績_1'!O57/0.01/1000),"")</f>
        <v>7450</v>
      </c>
      <c r="N53" s="159" t="str">
        <f>IF(SUM('202202実績_1'!O57)&gt;0,"",('202202実績_1'!O57/0.01/1000))</f>
        <v/>
      </c>
      <c r="O53" s="160">
        <f>SUM('202202実績_1'!O57)</f>
        <v>74500</v>
      </c>
      <c r="P53" s="158">
        <f>SUM('202202実績_1'!P57)</f>
        <v>176400</v>
      </c>
      <c r="Q53" s="158" t="s">
        <v>404</v>
      </c>
      <c r="R53">
        <v>52</v>
      </c>
    </row>
    <row r="54" spans="1:18">
      <c r="A54" t="str">
        <f>'202202実績_1'!E57</f>
        <v>gbpjpy</v>
      </c>
      <c r="B54" t="str">
        <f>IF('202202実績_1'!C57="sell","売り","買い")</f>
        <v>売り</v>
      </c>
      <c r="C54" s="163">
        <f>'202202実績_1'!D58/0.01*1000</f>
        <v>200000</v>
      </c>
      <c r="D54" t="s">
        <v>284</v>
      </c>
      <c r="E54" t="s">
        <v>378</v>
      </c>
      <c r="F54" s="156" t="str">
        <f>'202202実績_1'!B57</f>
        <v>2022.02.24 04:59:02</v>
      </c>
      <c r="G54">
        <f>'202202実績_1'!F57</f>
        <v>155.53100000000001</v>
      </c>
      <c r="H54" t="s">
        <v>378</v>
      </c>
      <c r="I54" s="156" t="str">
        <f>'202202実績_1'!I57</f>
        <v>2022.02.24 06:13:29</v>
      </c>
      <c r="J54">
        <f>'202202実績_1'!J57</f>
        <v>154.786</v>
      </c>
      <c r="K54" t="s">
        <v>403</v>
      </c>
      <c r="L54" t="str">
        <f>IF('202202実績_1'!R57="〇","勝ち","負け")</f>
        <v>勝ち</v>
      </c>
      <c r="M54" s="157" t="str">
        <f>IF(SUM('202202実績_1'!O58)&gt;0,('202202実績_1'!O58/0.01/1000),"")</f>
        <v/>
      </c>
      <c r="N54" s="159">
        <f>IF(SUM('202202実績_1'!O58)&gt;0,"",('202202実績_1'!O58/0.01/1000))</f>
        <v>-5300</v>
      </c>
      <c r="O54" s="160">
        <f>SUM('202202実績_1'!O58)</f>
        <v>-53000</v>
      </c>
      <c r="P54" s="158">
        <f>SUM('202202実績_1'!P58)</f>
        <v>123400</v>
      </c>
      <c r="Q54" s="158" t="s">
        <v>404</v>
      </c>
      <c r="R54">
        <v>53</v>
      </c>
    </row>
    <row r="55" spans="1:18">
      <c r="A55" t="str">
        <f>'202202実績_1'!E58</f>
        <v>gbpjpy</v>
      </c>
      <c r="B55" t="str">
        <f>IF('202202実績_1'!C58="sell","売り","買い")</f>
        <v>売り</v>
      </c>
      <c r="C55" s="163">
        <f>'202202実績_1'!D59/0.01*1000</f>
        <v>200000</v>
      </c>
      <c r="D55" t="s">
        <v>284</v>
      </c>
      <c r="E55" t="s">
        <v>379</v>
      </c>
      <c r="F55" s="156" t="str">
        <f>'202202実績_1'!B58</f>
        <v>2022.02.24 06:20:55</v>
      </c>
      <c r="G55">
        <f>'202202実績_1'!F58</f>
        <v>154.512</v>
      </c>
      <c r="H55" t="s">
        <v>379</v>
      </c>
      <c r="I55" s="156" t="str">
        <f>'202202実績_1'!I58</f>
        <v>2022.02.24 08:09:43</v>
      </c>
      <c r="J55">
        <f>'202202実績_1'!J58</f>
        <v>154.77699999999999</v>
      </c>
      <c r="K55" t="s">
        <v>403</v>
      </c>
      <c r="L55" t="str">
        <f>IF('202202実績_1'!R58="〇","勝ち","負け")</f>
        <v>負け</v>
      </c>
      <c r="M55" s="157" t="str">
        <f>IF(SUM('202202実績_1'!O59)&gt;0,('202202実績_1'!O59/0.01/1000),"")</f>
        <v/>
      </c>
      <c r="N55" s="159">
        <f>IF(SUM('202202実績_1'!O59)&gt;0,"",('202202実績_1'!O59/0.01/1000))</f>
        <v>-3780</v>
      </c>
      <c r="O55" s="160">
        <f>SUM('202202実績_1'!O59)</f>
        <v>-37800</v>
      </c>
      <c r="P55" s="158">
        <f>SUM('202202実績_1'!P59)</f>
        <v>85600</v>
      </c>
      <c r="Q55" s="158" t="s">
        <v>399</v>
      </c>
      <c r="R55">
        <v>54</v>
      </c>
    </row>
    <row r="56" spans="1:18">
      <c r="A56" t="str">
        <f>'202202実績_1'!E59</f>
        <v>gbpjpy</v>
      </c>
      <c r="B56" t="str">
        <f>IF('202202実績_1'!C59="sell","売り","買い")</f>
        <v>買い</v>
      </c>
      <c r="C56" s="163">
        <f>'202202実績_1'!D60/0.01*1000</f>
        <v>200000</v>
      </c>
      <c r="D56" t="s">
        <v>284</v>
      </c>
      <c r="E56" t="s">
        <v>380</v>
      </c>
      <c r="F56" s="156" t="str">
        <f>'202202実績_1'!B59</f>
        <v>2022.02.24 08:10:02</v>
      </c>
      <c r="G56">
        <f>'202202実績_1'!F59</f>
        <v>154.82499999999999</v>
      </c>
      <c r="H56" t="s">
        <v>380</v>
      </c>
      <c r="I56" s="156" t="str">
        <f>'202202実績_1'!I59</f>
        <v>2022.02.24 08:14:07</v>
      </c>
      <c r="J56">
        <f>'202202実績_1'!J59</f>
        <v>154.636</v>
      </c>
      <c r="K56" t="s">
        <v>403</v>
      </c>
      <c r="L56" t="str">
        <f>IF('202202実績_1'!R59="〇","勝ち","負け")</f>
        <v>負け</v>
      </c>
      <c r="M56" s="157">
        <f>IF(SUM('202202実績_1'!O60)&gt;0,('202202実績_1'!O60/0.01/1000),"")</f>
        <v>13640</v>
      </c>
      <c r="N56" s="159" t="str">
        <f>IF(SUM('202202実績_1'!O60)&gt;0,"",('202202実績_1'!O60/0.01/1000))</f>
        <v/>
      </c>
      <c r="O56" s="160">
        <f>SUM('202202実績_1'!O60)</f>
        <v>136400</v>
      </c>
      <c r="P56" s="158">
        <f>SUM('202202実績_1'!P60)</f>
        <v>222000</v>
      </c>
      <c r="Q56" s="158" t="s">
        <v>399</v>
      </c>
      <c r="R56">
        <v>55</v>
      </c>
    </row>
    <row r="57" spans="1:18">
      <c r="A57" t="str">
        <f>'202202実績_1'!E60</f>
        <v>gbpjpy</v>
      </c>
      <c r="B57" t="str">
        <f>IF('202202実績_1'!C60="sell","売り","買い")</f>
        <v>売り</v>
      </c>
      <c r="C57" s="163">
        <f>'202202実績_1'!D61/0.01*1000</f>
        <v>200000</v>
      </c>
      <c r="D57" t="s">
        <v>284</v>
      </c>
      <c r="E57" t="s">
        <v>381</v>
      </c>
      <c r="F57" s="156" t="str">
        <f>'202202実績_1'!B60</f>
        <v>2022.02.24 09:23:31</v>
      </c>
      <c r="G57">
        <f>'202202実績_1'!F60</f>
        <v>154.44</v>
      </c>
      <c r="H57" t="s">
        <v>381</v>
      </c>
      <c r="I57" s="156" t="str">
        <f>'202202実績_1'!I60</f>
        <v>2022.02.24 16:53:22</v>
      </c>
      <c r="J57">
        <f>'202202実績_1'!J60</f>
        <v>153.75800000000001</v>
      </c>
      <c r="K57" t="s">
        <v>403</v>
      </c>
      <c r="L57" t="str">
        <f>IF('202202実績_1'!R60="〇","勝ち","負け")</f>
        <v>勝ち</v>
      </c>
      <c r="M57" s="157" t="str">
        <f>IF(SUM('202202実績_1'!O61)&gt;0,('202202実績_1'!O61/0.01/1000),"")</f>
        <v/>
      </c>
      <c r="N57" s="159">
        <f>IF(SUM('202202実績_1'!O61)&gt;0,"",('202202実績_1'!O61/0.01/1000))</f>
        <v>-420</v>
      </c>
      <c r="O57" s="160">
        <f>SUM('202202実績_1'!O61)</f>
        <v>-4200</v>
      </c>
      <c r="P57" s="158">
        <f>SUM('202202実績_1'!P61)</f>
        <v>217800</v>
      </c>
      <c r="Q57" s="158" t="s">
        <v>404</v>
      </c>
      <c r="R57">
        <v>56</v>
      </c>
    </row>
    <row r="58" spans="1:18">
      <c r="A58" t="str">
        <f>'202202実績_1'!E61</f>
        <v>gbpjpy</v>
      </c>
      <c r="B58" t="str">
        <f>IF('202202実績_1'!C61="sell","売り","買い")</f>
        <v>売り</v>
      </c>
      <c r="C58" s="163">
        <f>'202202実績_1'!D62/0.01*1000</f>
        <v>200000</v>
      </c>
      <c r="D58" t="s">
        <v>284</v>
      </c>
      <c r="E58" t="s">
        <v>382</v>
      </c>
      <c r="F58" s="156" t="str">
        <f>'202202実績_1'!B61</f>
        <v>2022.02.24 14:51:41</v>
      </c>
      <c r="G58">
        <f>'202202実績_1'!F61</f>
        <v>153.72900000000001</v>
      </c>
      <c r="H58" t="s">
        <v>382</v>
      </c>
      <c r="I58" s="156" t="str">
        <f>'202202実績_1'!I61</f>
        <v>2022.02.24 16:53:27</v>
      </c>
      <c r="J58">
        <f>'202202実績_1'!J61</f>
        <v>153.75</v>
      </c>
      <c r="K58" t="s">
        <v>403</v>
      </c>
      <c r="L58" t="str">
        <f>IF('202202実績_1'!R61="〇","勝ち","負け")</f>
        <v>負け</v>
      </c>
      <c r="M58" s="157" t="str">
        <f>IF(SUM('202202実績_1'!O62)&gt;0,('202202実績_1'!O62/0.01/1000),"")</f>
        <v/>
      </c>
      <c r="N58" s="159">
        <f>IF(SUM('202202実績_1'!O62)&gt;0,"",('202202実績_1'!O62/0.01/1000))</f>
        <v>-5360</v>
      </c>
      <c r="O58" s="160">
        <f>SUM('202202実績_1'!O62)</f>
        <v>-53600</v>
      </c>
      <c r="P58" s="158">
        <f>SUM('202202実績_1'!P62)</f>
        <v>164200</v>
      </c>
      <c r="Q58" s="158" t="s">
        <v>399</v>
      </c>
      <c r="R58">
        <v>57</v>
      </c>
    </row>
    <row r="59" spans="1:18">
      <c r="A59" t="str">
        <f>'202202実績_1'!E62</f>
        <v>gbpjpy</v>
      </c>
      <c r="B59" t="str">
        <f>IF('202202実績_1'!C62="sell","売り","買い")</f>
        <v>売り</v>
      </c>
      <c r="C59" s="163">
        <f>'202202実績_1'!D63/0.01*1000</f>
        <v>200000</v>
      </c>
      <c r="D59" t="s">
        <v>284</v>
      </c>
      <c r="E59" t="s">
        <v>383</v>
      </c>
      <c r="F59" s="156" t="str">
        <f>'202202実績_1'!B62</f>
        <v>2022.02.25 10:22:39</v>
      </c>
      <c r="G59">
        <f>'202202実績_1'!F62</f>
        <v>154.304</v>
      </c>
      <c r="H59" t="s">
        <v>383</v>
      </c>
      <c r="I59" s="156" t="str">
        <f>'202202実績_1'!I62</f>
        <v>2022.02.25 13:39:41</v>
      </c>
      <c r="J59">
        <f>'202202実績_1'!J62</f>
        <v>154.572</v>
      </c>
      <c r="K59" t="s">
        <v>403</v>
      </c>
      <c r="L59" t="str">
        <f>IF('202202実績_1'!R62="〇","勝ち","負け")</f>
        <v>負け</v>
      </c>
      <c r="M59" s="157" t="str">
        <f>IF(SUM('202202実績_1'!O63)&gt;0,('202202実績_1'!O63/0.01/1000),"")</f>
        <v/>
      </c>
      <c r="N59" s="159">
        <f>IF(SUM('202202実績_1'!O63)&gt;0,"",('202202実績_1'!O63/0.01/1000))</f>
        <v>-6820</v>
      </c>
      <c r="O59" s="160">
        <f>SUM('202202実績_1'!O63)</f>
        <v>-68200</v>
      </c>
      <c r="P59" s="158">
        <f>SUM('202202実績_1'!P63)</f>
        <v>96000</v>
      </c>
      <c r="Q59" s="158" t="s">
        <v>399</v>
      </c>
      <c r="R59">
        <v>58</v>
      </c>
    </row>
    <row r="60" spans="1:18">
      <c r="A60" t="str">
        <f>'202202実績_1'!E63</f>
        <v>gbpjpy</v>
      </c>
      <c r="B60" t="str">
        <f>IF('202202実績_1'!C63="sell","売り","買い")</f>
        <v>売り</v>
      </c>
      <c r="C60" s="163">
        <f>'202202実績_1'!D64/0.01*1000</f>
        <v>200000</v>
      </c>
      <c r="D60" t="s">
        <v>284</v>
      </c>
      <c r="E60" t="s">
        <v>384</v>
      </c>
      <c r="F60" s="156" t="str">
        <f>'202202実績_1'!B63</f>
        <v>2022.02.25 10:23:09</v>
      </c>
      <c r="G60">
        <f>'202202実績_1'!F63</f>
        <v>154.26400000000001</v>
      </c>
      <c r="H60" t="s">
        <v>384</v>
      </c>
      <c r="I60" s="156" t="str">
        <f>'202202実績_1'!I63</f>
        <v>2022.02.25 13:39:47</v>
      </c>
      <c r="J60">
        <f>'202202実績_1'!J63</f>
        <v>154.60499999999999</v>
      </c>
      <c r="K60" t="s">
        <v>403</v>
      </c>
      <c r="L60" t="str">
        <f>IF('202202実績_1'!R63="〇","勝ち","負け")</f>
        <v>負け</v>
      </c>
      <c r="M60" s="157" t="str">
        <f>IF(SUM('202202実績_1'!O64)&gt;0,('202202実績_1'!O64/0.01/1000),"")</f>
        <v/>
      </c>
      <c r="N60" s="159">
        <f>IF(SUM('202202実績_1'!O64)&gt;0,"",('202202実績_1'!O64/0.01/1000))</f>
        <v>-4720</v>
      </c>
      <c r="O60" s="160">
        <f>SUM('202202実績_1'!O64)</f>
        <v>-47200</v>
      </c>
      <c r="P60" s="158">
        <f>SUM('202202実績_1'!P64)</f>
        <v>48800</v>
      </c>
      <c r="Q60" s="158" t="s">
        <v>399</v>
      </c>
      <c r="R60">
        <v>59</v>
      </c>
    </row>
    <row r="61" spans="1:18">
      <c r="A61" t="str">
        <f>'202202実績_1'!E64</f>
        <v>gbpjpy</v>
      </c>
      <c r="B61" t="str">
        <f>IF('202202実績_1'!C64="sell","売り","買い")</f>
        <v>売り</v>
      </c>
      <c r="C61" s="163">
        <f>'202202実績_1'!D65/0.01*1000</f>
        <v>100000</v>
      </c>
      <c r="D61" t="s">
        <v>284</v>
      </c>
      <c r="E61" t="s">
        <v>385</v>
      </c>
      <c r="F61" s="156" t="str">
        <f>'202202実績_1'!B64</f>
        <v>2022.02.25 12:59:11</v>
      </c>
      <c r="G61">
        <f>'202202実績_1'!F64</f>
        <v>154.381</v>
      </c>
      <c r="H61" t="s">
        <v>385</v>
      </c>
      <c r="I61" s="156" t="str">
        <f>'202202実績_1'!I64</f>
        <v>2022.02.25 13:39:51</v>
      </c>
      <c r="J61">
        <f>'202202実績_1'!J64</f>
        <v>154.61699999999999</v>
      </c>
      <c r="K61" t="s">
        <v>403</v>
      </c>
      <c r="L61" t="str">
        <f>IF('202202実績_1'!R64="〇","勝ち","負け")</f>
        <v>負け</v>
      </c>
      <c r="M61" s="157">
        <f>IF(SUM('202202実績_1'!O65)&gt;0,('202202実績_1'!O65/0.01/1000),"")</f>
        <v>770</v>
      </c>
      <c r="N61" s="159" t="str">
        <f>IF(SUM('202202実績_1'!O65)&gt;0,"",('202202実績_1'!O65/0.01/1000))</f>
        <v/>
      </c>
      <c r="O61" s="160">
        <f>SUM('202202実績_1'!O65)</f>
        <v>7700</v>
      </c>
      <c r="P61" s="158">
        <f>SUM('202202実績_1'!P65)</f>
        <v>56500</v>
      </c>
      <c r="Q61" s="158" t="s">
        <v>399</v>
      </c>
      <c r="R61">
        <v>60</v>
      </c>
    </row>
    <row r="62" spans="1:18">
      <c r="A62" t="str">
        <f>'202202実績_1'!E65</f>
        <v>gbpjpy</v>
      </c>
      <c r="B62" t="str">
        <f>IF('202202実績_1'!C65="sell","売り","買い")</f>
        <v>売り</v>
      </c>
      <c r="C62" s="163">
        <f>'202202実績_1'!D66/0.01*1000</f>
        <v>100000</v>
      </c>
      <c r="D62" t="s">
        <v>284</v>
      </c>
      <c r="E62" t="s">
        <v>386</v>
      </c>
      <c r="F62" s="156" t="str">
        <f>'202202実績_1'!B65</f>
        <v>2022.02.25 14:53:51</v>
      </c>
      <c r="G62">
        <f>'202202実績_1'!F65</f>
        <v>154.946</v>
      </c>
      <c r="H62" t="s">
        <v>386</v>
      </c>
      <c r="I62" s="156" t="str">
        <f>'202202実績_1'!I65</f>
        <v>2022.02.25 15:23:32</v>
      </c>
      <c r="J62">
        <f>'202202実績_1'!J65</f>
        <v>154.869</v>
      </c>
      <c r="K62" t="s">
        <v>403</v>
      </c>
      <c r="L62" t="str">
        <f>IF('202202実績_1'!R65="〇","勝ち","負け")</f>
        <v>勝ち</v>
      </c>
      <c r="M62" s="157" t="str">
        <f>IF(SUM('202202実績_1'!O66)&gt;0,('202202実績_1'!O66/0.01/1000),"")</f>
        <v/>
      </c>
      <c r="N62" s="159">
        <f>IF(SUM('202202実績_1'!O66)&gt;0,"",('202202実績_1'!O66/0.01/1000))</f>
        <v>-1010</v>
      </c>
      <c r="O62" s="160">
        <f>SUM('202202実績_1'!O66)</f>
        <v>-10100</v>
      </c>
      <c r="P62" s="158">
        <f>SUM('202202実績_1'!P66)</f>
        <v>46400</v>
      </c>
      <c r="Q62" s="158" t="s">
        <v>404</v>
      </c>
      <c r="R62">
        <v>61</v>
      </c>
    </row>
    <row r="63" spans="1:18">
      <c r="A63" t="str">
        <f>'202202実績_1'!E66</f>
        <v>gbpjpy</v>
      </c>
      <c r="B63" t="str">
        <f>IF('202202実績_1'!C66="sell","売り","買い")</f>
        <v>買い</v>
      </c>
      <c r="C63" s="163">
        <f>'202202実績_1'!D67/0.01*1000</f>
        <v>100000</v>
      </c>
      <c r="D63" t="s">
        <v>284</v>
      </c>
      <c r="E63" t="s">
        <v>387</v>
      </c>
      <c r="F63" s="156" t="str">
        <f>'202202実績_1'!B66</f>
        <v>2022.02.25 15:34:01</v>
      </c>
      <c r="G63">
        <f>'202202実績_1'!F66</f>
        <v>154.875</v>
      </c>
      <c r="H63" t="s">
        <v>387</v>
      </c>
      <c r="I63" s="156" t="str">
        <f>'202202実績_1'!I66</f>
        <v>2022.02.25 15:40:49</v>
      </c>
      <c r="J63">
        <f>'202202実績_1'!J66</f>
        <v>154.774</v>
      </c>
      <c r="K63" t="s">
        <v>403</v>
      </c>
      <c r="L63" t="str">
        <f>IF('202202実績_1'!R66="〇","勝ち","負け")</f>
        <v>負け</v>
      </c>
      <c r="M63" s="157" t="str">
        <f>IF(SUM('202202実績_1'!O67)&gt;0,('202202実績_1'!O67/0.01/1000),"")</f>
        <v/>
      </c>
      <c r="N63" s="159">
        <f>IF(SUM('202202実績_1'!O67)&gt;0,"",('202202実績_1'!O67/0.01/1000))</f>
        <v>-800</v>
      </c>
      <c r="O63" s="160">
        <f>SUM('202202実績_1'!O67)</f>
        <v>-8000</v>
      </c>
      <c r="P63" s="158">
        <f>SUM('202202実績_1'!P67)</f>
        <v>38400</v>
      </c>
      <c r="Q63" s="158" t="s">
        <v>399</v>
      </c>
      <c r="R63">
        <v>62</v>
      </c>
    </row>
    <row r="64" spans="1:18">
      <c r="A64" t="str">
        <f>'202202実績_1'!E67</f>
        <v>gbpjpy</v>
      </c>
      <c r="B64" t="str">
        <f>IF('202202実績_1'!C67="sell","売り","買い")</f>
        <v>買い</v>
      </c>
      <c r="C64" s="163">
        <f>'202202実績_1'!D68/0.01*1000</f>
        <v>100000</v>
      </c>
      <c r="D64" t="s">
        <v>284</v>
      </c>
      <c r="E64" t="s">
        <v>388</v>
      </c>
      <c r="F64" s="156" t="str">
        <f>'202202実績_1'!B67</f>
        <v>2022.02.25 15:57:33</v>
      </c>
      <c r="G64">
        <f>'202202実績_1'!F67</f>
        <v>154.77500000000001</v>
      </c>
      <c r="H64" t="s">
        <v>388</v>
      </c>
      <c r="I64" s="156" t="str">
        <f>'202202実績_1'!I67</f>
        <v>2022.02.25 16:06:01</v>
      </c>
      <c r="J64">
        <f>'202202実績_1'!J67</f>
        <v>154.69499999999999</v>
      </c>
      <c r="K64" t="s">
        <v>403</v>
      </c>
      <c r="L64" t="str">
        <f>IF('202202実績_1'!R67="〇","勝ち","負け")</f>
        <v>負け</v>
      </c>
      <c r="M64" s="157" t="str">
        <f>IF(SUM('202202実績_1'!O68)&gt;0,('202202実績_1'!O68/0.01/1000),"")</f>
        <v/>
      </c>
      <c r="N64" s="159">
        <f>IF(SUM('202202実績_1'!O68)&gt;0,"",('202202実績_1'!O68/0.01/1000))</f>
        <v>-380</v>
      </c>
      <c r="O64" s="160">
        <f>SUM('202202実績_1'!O68)</f>
        <v>-3800</v>
      </c>
      <c r="P64" s="158">
        <f>SUM('202202実績_1'!P68)</f>
        <v>34600</v>
      </c>
      <c r="Q64" s="158" t="s">
        <v>399</v>
      </c>
      <c r="R64">
        <v>63</v>
      </c>
    </row>
    <row r="65" spans="1:18">
      <c r="A65" t="str">
        <f>'202202実績_1'!E68</f>
        <v>gbpjpy</v>
      </c>
      <c r="B65" t="str">
        <f>IF('202202実績_1'!C68="sell","売り","買い")</f>
        <v>売り</v>
      </c>
      <c r="C65" s="163">
        <f>'202202実績_1'!D69/0.01*1000</f>
        <v>100000</v>
      </c>
      <c r="D65" t="s">
        <v>284</v>
      </c>
      <c r="E65" t="s">
        <v>389</v>
      </c>
      <c r="F65" s="156" t="str">
        <f>'202202実績_1'!B68</f>
        <v>2022.02.25 16:05:05</v>
      </c>
      <c r="G65">
        <f>'202202実績_1'!F68</f>
        <v>154.70699999999999</v>
      </c>
      <c r="H65" t="s">
        <v>389</v>
      </c>
      <c r="I65" s="156" t="str">
        <f>'202202実績_1'!I68</f>
        <v>2022.02.25 16:05:25</v>
      </c>
      <c r="J65">
        <f>'202202実績_1'!J68</f>
        <v>154.745</v>
      </c>
      <c r="K65" t="s">
        <v>403</v>
      </c>
      <c r="L65" t="str">
        <f>IF('202202実績_1'!R68="〇","勝ち","負け")</f>
        <v>負け</v>
      </c>
      <c r="M65" s="157">
        <f>IF(SUM('202202実績_1'!O69)&gt;0,('202202実績_1'!O69/0.01/1000),"")</f>
        <v>690</v>
      </c>
      <c r="N65" s="159" t="str">
        <f>IF(SUM('202202実績_1'!O69)&gt;0,"",('202202実績_1'!O69/0.01/1000))</f>
        <v/>
      </c>
      <c r="O65" s="160">
        <f>SUM('202202実績_1'!O69)</f>
        <v>6900</v>
      </c>
      <c r="P65" s="158">
        <f>SUM('202202実績_1'!P69)</f>
        <v>41500</v>
      </c>
      <c r="Q65" s="158" t="s">
        <v>399</v>
      </c>
      <c r="R65">
        <v>64</v>
      </c>
    </row>
    <row r="66" spans="1:18">
      <c r="A66" t="str">
        <f>'202202実績_1'!E69</f>
        <v>gbpjpy</v>
      </c>
      <c r="B66" t="str">
        <f>IF('202202実績_1'!C69="sell","売り","買い")</f>
        <v>売り</v>
      </c>
      <c r="C66" s="163">
        <f>'202202実績_1'!D70/0.01*1000</f>
        <v>100000</v>
      </c>
      <c r="D66" t="s">
        <v>284</v>
      </c>
      <c r="E66" t="s">
        <v>390</v>
      </c>
      <c r="F66" s="156" t="str">
        <f>'202202実績_1'!B69</f>
        <v>2022.02.25 16:06:22</v>
      </c>
      <c r="G66">
        <f>'202202実績_1'!F69</f>
        <v>154.70599999999999</v>
      </c>
      <c r="H66" t="s">
        <v>390</v>
      </c>
      <c r="I66" s="156" t="str">
        <f>'202202実績_1'!I69</f>
        <v>2022.02.25 16:12:35</v>
      </c>
      <c r="J66">
        <f>'202202実績_1'!J69</f>
        <v>154.637</v>
      </c>
      <c r="K66" t="s">
        <v>403</v>
      </c>
      <c r="L66" t="str">
        <f>IF('202202実績_1'!R69="〇","勝ち","負け")</f>
        <v>勝ち</v>
      </c>
      <c r="M66" s="157" t="str">
        <f>IF(SUM('202202実績_1'!O70)&gt;0,('202202実績_1'!O70/0.01/1000),"")</f>
        <v/>
      </c>
      <c r="N66" s="159">
        <f>IF(SUM('202202実績_1'!O70)&gt;0,"",('202202実績_1'!O70/0.01/1000))</f>
        <v>-760</v>
      </c>
      <c r="O66" s="160">
        <f>SUM('202202実績_1'!O70)</f>
        <v>-7600</v>
      </c>
      <c r="P66" s="158">
        <f>SUM('202202実績_1'!P70)</f>
        <v>33900</v>
      </c>
      <c r="Q66" s="158" t="s">
        <v>404</v>
      </c>
      <c r="R66">
        <v>65</v>
      </c>
    </row>
    <row r="67" spans="1:18">
      <c r="A67" t="str">
        <f>'202202実績_1'!E70</f>
        <v>gbpjpy</v>
      </c>
      <c r="B67" t="str">
        <f>IF('202202実績_1'!C70="sell","売り","買い")</f>
        <v>売り</v>
      </c>
      <c r="C67" s="163">
        <f>'202202実績_1'!D71/0.01*1000</f>
        <v>100000</v>
      </c>
      <c r="D67" t="s">
        <v>284</v>
      </c>
      <c r="E67" t="s">
        <v>391</v>
      </c>
      <c r="F67" s="156" t="str">
        <f>'202202実績_1'!B70</f>
        <v>2022.02.25 16:13:27</v>
      </c>
      <c r="G67">
        <f>'202202実績_1'!F70</f>
        <v>154.566</v>
      </c>
      <c r="H67" t="s">
        <v>391</v>
      </c>
      <c r="I67" s="156" t="str">
        <f>'202202実績_1'!I70</f>
        <v>2022.02.25 16:45:22</v>
      </c>
      <c r="J67">
        <f>'202202実績_1'!J70</f>
        <v>154.642</v>
      </c>
      <c r="K67" t="s">
        <v>403</v>
      </c>
      <c r="L67" t="str">
        <f>IF('202202実績_1'!R70="〇","勝ち","負け")</f>
        <v>負け</v>
      </c>
      <c r="M67" s="157">
        <f>IF(SUM('202202実績_1'!O71)&gt;0,('202202実績_1'!O71/0.01/1000),"")</f>
        <v>1820</v>
      </c>
      <c r="N67" s="159" t="str">
        <f>IF(SUM('202202実績_1'!O71)&gt;0,"",('202202実績_1'!O71/0.01/1000))</f>
        <v/>
      </c>
      <c r="O67" s="160">
        <f>SUM('202202実績_1'!O71)</f>
        <v>18200</v>
      </c>
      <c r="P67" s="158">
        <f>SUM('202202実績_1'!P71)</f>
        <v>52100</v>
      </c>
      <c r="Q67" s="158" t="s">
        <v>399</v>
      </c>
      <c r="R67">
        <v>66</v>
      </c>
    </row>
    <row r="68" spans="1:18">
      <c r="A68" t="str">
        <f>'202202実績_1'!E71</f>
        <v>gbpjpy</v>
      </c>
      <c r="B68" t="str">
        <f>IF('202202実績_1'!C71="sell","売り","買い")</f>
        <v>買い</v>
      </c>
      <c r="C68" s="163">
        <f>'202202実績_1'!D72/0.01*1000</f>
        <v>100000</v>
      </c>
      <c r="D68" t="s">
        <v>284</v>
      </c>
      <c r="E68" t="s">
        <v>392</v>
      </c>
      <c r="F68" s="156" t="str">
        <f>'202202実績_1'!B71</f>
        <v>2022.02.25 16:45:31</v>
      </c>
      <c r="G68">
        <f>'202202実績_1'!F71</f>
        <v>154.65</v>
      </c>
      <c r="H68" t="s">
        <v>392</v>
      </c>
      <c r="I68" s="156" t="str">
        <f>'202202実績_1'!I71</f>
        <v>2022.02.25 17:11:38</v>
      </c>
      <c r="J68">
        <f>'202202実績_1'!J71</f>
        <v>154.83199999999999</v>
      </c>
      <c r="K68" t="s">
        <v>403</v>
      </c>
      <c r="L68" t="str">
        <f>IF('202202実績_1'!R71="〇","勝ち","負け")</f>
        <v>勝ち</v>
      </c>
      <c r="M68" s="157">
        <f>IF(SUM('202202実績_1'!O72)&gt;0,('202202実績_1'!O72/0.01/1000),"")</f>
        <v>360</v>
      </c>
      <c r="N68" s="159" t="str">
        <f>IF(SUM('202202実績_1'!O72)&gt;0,"",('202202実績_1'!O72/0.01/1000))</f>
        <v/>
      </c>
      <c r="O68" s="160">
        <f>SUM('202202実績_1'!O72)</f>
        <v>3600</v>
      </c>
      <c r="P68" s="158">
        <f>SUM('202202実績_1'!P72)</f>
        <v>55700</v>
      </c>
      <c r="Q68" s="158" t="s">
        <v>404</v>
      </c>
      <c r="R68">
        <v>67</v>
      </c>
    </row>
    <row r="69" spans="1:18">
      <c r="A69" t="str">
        <f>'202202実績_1'!E72</f>
        <v>gbpjpy</v>
      </c>
      <c r="B69" t="str">
        <f>IF('202202実績_1'!C72="sell","売り","買い")</f>
        <v>売り</v>
      </c>
      <c r="C69" s="163">
        <f>'202202実績_1'!D73/0.01*1000</f>
        <v>100000</v>
      </c>
      <c r="D69" t="s">
        <v>284</v>
      </c>
      <c r="E69" t="s">
        <v>393</v>
      </c>
      <c r="F69" s="156" t="str">
        <f>'202202実績_1'!B72</f>
        <v>2022.02.25 17:11:54</v>
      </c>
      <c r="G69">
        <f>'202202実績_1'!F72</f>
        <v>154.82900000000001</v>
      </c>
      <c r="H69" t="s">
        <v>393</v>
      </c>
      <c r="I69" s="156" t="str">
        <f>'202202実績_1'!I72</f>
        <v>2022.02.25 17:17:11</v>
      </c>
      <c r="J69">
        <f>'202202実績_1'!J72</f>
        <v>154.79300000000001</v>
      </c>
      <c r="K69" t="s">
        <v>403</v>
      </c>
      <c r="L69" t="str">
        <f>IF('202202実績_1'!R72="〇","勝ち","負け")</f>
        <v>勝ち</v>
      </c>
      <c r="M69" s="157">
        <f>IF(SUM('202202実績_1'!O73)&gt;0,('202202実績_1'!O73/0.01/1000),"")</f>
        <v>940</v>
      </c>
      <c r="N69" s="159" t="str">
        <f>IF(SUM('202202実績_1'!O73)&gt;0,"",('202202実績_1'!O73/0.01/1000))</f>
        <v/>
      </c>
      <c r="O69" s="160">
        <f>SUM('202202実績_1'!O73)</f>
        <v>9400</v>
      </c>
      <c r="P69" s="158">
        <f>SUM('202202実績_1'!P73)</f>
        <v>65100</v>
      </c>
      <c r="Q69" s="158" t="s">
        <v>404</v>
      </c>
      <c r="R69">
        <v>68</v>
      </c>
    </row>
    <row r="70" spans="1:18">
      <c r="A70" t="str">
        <f>'202202実績_1'!E73</f>
        <v>gbpjpy</v>
      </c>
      <c r="B70" t="str">
        <f>IF('202202実績_1'!C73="sell","売り","買い")</f>
        <v>買い</v>
      </c>
      <c r="C70" s="163">
        <f>'202202実績_1'!D74/0.01*1000</f>
        <v>100000</v>
      </c>
      <c r="D70" t="s">
        <v>284</v>
      </c>
      <c r="E70" t="s">
        <v>394</v>
      </c>
      <c r="F70" s="156" t="str">
        <f>'202202実績_1'!B73</f>
        <v>2022.02.25 17:17:28</v>
      </c>
      <c r="G70">
        <f>'202202実績_1'!F73</f>
        <v>154.798</v>
      </c>
      <c r="H70" t="s">
        <v>394</v>
      </c>
      <c r="I70" s="156" t="str">
        <f>'202202実績_1'!I73</f>
        <v>2022.02.25 17:20:45</v>
      </c>
      <c r="J70">
        <f>'202202実績_1'!J73</f>
        <v>154.892</v>
      </c>
      <c r="K70" t="s">
        <v>403</v>
      </c>
      <c r="L70" t="str">
        <f>IF('202202実績_1'!R73="〇","勝ち","負け")</f>
        <v>勝ち</v>
      </c>
      <c r="M70" s="157">
        <f>IF(SUM('202202実績_1'!O74)&gt;0,('202202実績_1'!O74/0.01/1000),"")</f>
        <v>230</v>
      </c>
      <c r="N70" s="159" t="str">
        <f>IF(SUM('202202実績_1'!O74)&gt;0,"",('202202実績_1'!O74/0.01/1000))</f>
        <v/>
      </c>
      <c r="O70" s="160">
        <f>SUM('202202実績_1'!O74)</f>
        <v>2300</v>
      </c>
      <c r="P70" s="158">
        <f>SUM('202202実績_1'!P74)</f>
        <v>67400</v>
      </c>
      <c r="Q70" s="158" t="s">
        <v>404</v>
      </c>
      <c r="R70">
        <v>69</v>
      </c>
    </row>
    <row r="71" spans="1:18">
      <c r="A71" t="str">
        <f>'202202実績_1'!E74</f>
        <v>gbpjpy</v>
      </c>
      <c r="B71" t="str">
        <f>IF('202202実績_1'!C74="sell","売り","買い")</f>
        <v>売り</v>
      </c>
      <c r="C71" s="163">
        <f>'202202実績_1'!D75/0.01*1000</f>
        <v>100000</v>
      </c>
      <c r="D71" t="s">
        <v>284</v>
      </c>
      <c r="E71" t="s">
        <v>395</v>
      </c>
      <c r="F71" s="156" t="str">
        <f>'202202実績_1'!B74</f>
        <v>2022.02.25 17:21:01</v>
      </c>
      <c r="G71">
        <f>'202202実績_1'!F74</f>
        <v>154.892</v>
      </c>
      <c r="H71" t="s">
        <v>395</v>
      </c>
      <c r="I71" s="156" t="str">
        <f>'202202実績_1'!I74</f>
        <v>2022.02.25 17:28:22</v>
      </c>
      <c r="J71">
        <f>'202202実績_1'!J74</f>
        <v>154.869</v>
      </c>
      <c r="K71" t="s">
        <v>403</v>
      </c>
      <c r="L71" t="str">
        <f>IF('202202実績_1'!R74="〇","勝ち","負け")</f>
        <v>勝ち</v>
      </c>
      <c r="M71" s="157">
        <f>IF(SUM('202202実績_1'!O75)&gt;0,('202202実績_1'!O75/0.01/1000),"")</f>
        <v>400</v>
      </c>
      <c r="N71" s="159" t="str">
        <f>IF(SUM('202202実績_1'!O75)&gt;0,"",('202202実績_1'!O75/0.01/1000))</f>
        <v/>
      </c>
      <c r="O71" s="160">
        <f>SUM('202202実績_1'!O75)</f>
        <v>4000</v>
      </c>
      <c r="P71" s="158">
        <f>SUM('202202実績_1'!P75)</f>
        <v>71400</v>
      </c>
      <c r="Q71" s="158" t="s">
        <v>404</v>
      </c>
      <c r="R71">
        <v>70</v>
      </c>
    </row>
    <row r="72" spans="1:18">
      <c r="C72" s="163"/>
      <c r="F72" s="156"/>
      <c r="I72" s="156"/>
      <c r="M72" s="157"/>
      <c r="N72" s="159"/>
      <c r="O72" s="160"/>
      <c r="P72" s="158"/>
      <c r="Q72" s="158"/>
    </row>
    <row r="73" spans="1:18">
      <c r="C73" s="147"/>
      <c r="F73" s="156"/>
      <c r="I73" s="156"/>
      <c r="M73" s="157"/>
      <c r="N73" s="159"/>
      <c r="O73" s="160"/>
      <c r="P73" s="158"/>
      <c r="Q73" s="158"/>
    </row>
    <row r="74" spans="1:18">
      <c r="C74" s="147"/>
      <c r="F74" s="156"/>
      <c r="I74" s="156"/>
      <c r="M74" s="157"/>
      <c r="N74" s="159"/>
      <c r="O74" s="160"/>
      <c r="P74" s="158"/>
      <c r="Q74" s="158"/>
    </row>
    <row r="75" spans="1:18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1"/>
      <c r="N75" s="41"/>
      <c r="O75" s="40"/>
    </row>
    <row r="76" spans="1:18">
      <c r="L76" s="42" t="s">
        <v>37</v>
      </c>
      <c r="M76" s="9">
        <v>75</v>
      </c>
      <c r="N76" s="9"/>
      <c r="O76">
        <v>7500</v>
      </c>
    </row>
    <row r="77" spans="1:18">
      <c r="B77">
        <f>COUNTIF('202202実績_1'!V6:V44,"buy")</f>
        <v>16</v>
      </c>
      <c r="M77" s="9"/>
      <c r="N77" s="9"/>
    </row>
    <row r="78" spans="1:18">
      <c r="M78" s="9"/>
      <c r="N78" s="9"/>
    </row>
    <row r="80" spans="1:18">
      <c r="L80" s="10"/>
      <c r="M80" s="11"/>
      <c r="N80" s="11"/>
    </row>
    <row r="83" spans="3:9">
      <c r="C83" s="176" t="s">
        <v>38</v>
      </c>
      <c r="D83" s="177"/>
      <c r="F83" s="178" t="s">
        <v>39</v>
      </c>
      <c r="G83" s="179"/>
      <c r="H83" s="26" t="s">
        <v>40</v>
      </c>
      <c r="I83" s="29" t="s">
        <v>41</v>
      </c>
    </row>
    <row r="84" spans="3:9">
      <c r="C84" s="4" t="s">
        <v>42</v>
      </c>
      <c r="D84" s="5" t="s">
        <v>429</v>
      </c>
      <c r="F84" s="4" t="s">
        <v>87</v>
      </c>
      <c r="G84" s="13">
        <f>COUNTIF('202202実績_1'!E6:E44,"usdjpy")</f>
        <v>18</v>
      </c>
      <c r="H84" s="19">
        <v>7</v>
      </c>
      <c r="I84" s="22">
        <v>11</v>
      </c>
    </row>
    <row r="85" spans="3:9">
      <c r="C85" s="2" t="s">
        <v>43</v>
      </c>
      <c r="D85" s="1">
        <f>COUNTIF('202202実績_1'!V6:V44,"buy")</f>
        <v>16</v>
      </c>
      <c r="F85" s="2" t="s">
        <v>431</v>
      </c>
      <c r="G85" s="15">
        <f>COUNTIF('202202実績_1'!E6:E44,"gbpjpy")</f>
        <v>21</v>
      </c>
      <c r="H85" s="20">
        <v>9</v>
      </c>
      <c r="I85" s="16">
        <v>12</v>
      </c>
    </row>
    <row r="86" spans="3:9">
      <c r="C86" s="2" t="s">
        <v>44</v>
      </c>
      <c r="D86" s="1">
        <f>COUNTIF('202202実績_1'!V6:V44,"sell")</f>
        <v>23</v>
      </c>
      <c r="F86" s="2"/>
      <c r="G86" s="15"/>
      <c r="H86" s="20"/>
      <c r="I86" s="16"/>
    </row>
    <row r="87" spans="3:9">
      <c r="C87" s="2" t="s">
        <v>45</v>
      </c>
      <c r="D87" s="1">
        <f>SUM(D85:D86)</f>
        <v>39</v>
      </c>
      <c r="F87" s="2"/>
      <c r="G87" s="15"/>
      <c r="H87" s="20"/>
      <c r="I87" s="16"/>
    </row>
    <row r="88" spans="3:9">
      <c r="C88" s="2" t="s">
        <v>46</v>
      </c>
      <c r="D88" s="1">
        <f>COUNTIF('202202実績_1'!R6:R44,"〇")</f>
        <v>12</v>
      </c>
      <c r="F88" s="2"/>
      <c r="G88" s="15"/>
      <c r="H88" s="20"/>
      <c r="I88" s="16"/>
    </row>
    <row r="89" spans="3:9">
      <c r="C89" s="2" t="s">
        <v>47</v>
      </c>
      <c r="D89" s="191">
        <f>COUNTIF('202202実績_1'!R6:R44,"X")</f>
        <v>27</v>
      </c>
      <c r="F89" s="2"/>
      <c r="G89" s="15"/>
      <c r="H89" s="20"/>
      <c r="I89" s="16"/>
    </row>
    <row r="90" spans="3:9">
      <c r="C90" s="2" t="s">
        <v>48</v>
      </c>
      <c r="D90" s="1">
        <f>COUNTIF('202202実績_1'!R6:R44,"-")</f>
        <v>0</v>
      </c>
      <c r="F90" s="2"/>
      <c r="G90" s="15"/>
      <c r="H90" s="20"/>
      <c r="I90" s="16"/>
    </row>
    <row r="91" spans="3:9">
      <c r="C91" s="7" t="s">
        <v>49</v>
      </c>
      <c r="D91" s="8">
        <f>COUNTIF('202202実績_1'!R6:R44,"継続")</f>
        <v>0</v>
      </c>
      <c r="F91" s="2"/>
      <c r="G91" s="15"/>
      <c r="H91" s="20"/>
      <c r="I91" s="16"/>
    </row>
    <row r="92" spans="3:9">
      <c r="C92" s="2" t="s">
        <v>50</v>
      </c>
      <c r="D92" s="192">
        <f>100000+P40</f>
        <v>-18327</v>
      </c>
      <c r="F92" s="2"/>
      <c r="G92" s="15"/>
      <c r="H92" s="20"/>
      <c r="I92" s="16"/>
    </row>
    <row r="93" spans="3:9">
      <c r="C93" s="2" t="s">
        <v>51</v>
      </c>
      <c r="D93" s="192">
        <f>SUM(P40)</f>
        <v>-118327</v>
      </c>
      <c r="F93" s="2"/>
      <c r="G93" s="15"/>
      <c r="H93" s="20"/>
      <c r="I93" s="16"/>
    </row>
    <row r="94" spans="3:9">
      <c r="C94" s="2" t="s">
        <v>52</v>
      </c>
      <c r="D94" s="192">
        <f>D93</f>
        <v>-118327</v>
      </c>
      <c r="F94" s="4"/>
      <c r="G94" s="13"/>
      <c r="H94" s="19"/>
      <c r="I94" s="14"/>
    </row>
    <row r="95" spans="3:9">
      <c r="C95" s="2" t="s">
        <v>15</v>
      </c>
      <c r="D95" s="12">
        <f>D92/D87</f>
        <v>-469.92307692307691</v>
      </c>
      <c r="F95" s="2"/>
      <c r="G95" s="15"/>
      <c r="H95" s="20"/>
      <c r="I95" s="16"/>
    </row>
    <row r="96" spans="3:9">
      <c r="C96" s="2" t="s">
        <v>16</v>
      </c>
      <c r="D96" s="12">
        <f>D93/D87</f>
        <v>-3034.0256410256411</v>
      </c>
      <c r="F96" s="2"/>
      <c r="G96" s="15"/>
      <c r="H96" s="20"/>
      <c r="I96" s="16"/>
    </row>
    <row r="97" spans="3:10">
      <c r="C97" s="2" t="s">
        <v>53</v>
      </c>
      <c r="D97" s="1">
        <v>7</v>
      </c>
      <c r="F97" s="2"/>
      <c r="G97" s="15"/>
      <c r="H97" s="20"/>
      <c r="I97" s="16"/>
    </row>
    <row r="98" spans="3:10">
      <c r="C98" s="2" t="s">
        <v>54</v>
      </c>
      <c r="D98" s="1">
        <v>11</v>
      </c>
      <c r="F98" s="2"/>
      <c r="G98" s="15"/>
      <c r="H98" s="20"/>
      <c r="I98" s="16"/>
    </row>
    <row r="99" spans="3:10">
      <c r="C99" s="2" t="s">
        <v>55</v>
      </c>
      <c r="D99" s="193">
        <v>1320</v>
      </c>
      <c r="F99" s="2"/>
      <c r="G99" s="15"/>
      <c r="H99" s="20"/>
      <c r="I99" s="16"/>
    </row>
    <row r="100" spans="3:10">
      <c r="C100" s="3" t="s">
        <v>14</v>
      </c>
      <c r="D100" s="6">
        <f>D88/D87</f>
        <v>0.30769230769230771</v>
      </c>
      <c r="F100" s="2"/>
      <c r="G100" s="15"/>
      <c r="H100" s="20"/>
      <c r="I100" s="16"/>
    </row>
    <row r="101" spans="3:10">
      <c r="F101" s="2"/>
      <c r="G101" s="15"/>
      <c r="H101" s="20"/>
      <c r="I101" s="16"/>
    </row>
    <row r="102" spans="3:10">
      <c r="F102" s="3"/>
      <c r="G102" s="17"/>
      <c r="H102" s="21"/>
      <c r="I102" s="18"/>
    </row>
    <row r="103" spans="3:10">
      <c r="F103" s="36" t="s">
        <v>37</v>
      </c>
      <c r="G103" s="43">
        <f>SUM(G84:G102)</f>
        <v>39</v>
      </c>
      <c r="H103" s="43">
        <f>SUM(H84:H102)</f>
        <v>16</v>
      </c>
      <c r="I103" s="43">
        <f>SUM(I84:I102)</f>
        <v>23</v>
      </c>
    </row>
    <row r="106" spans="3:10">
      <c r="F106" s="178" t="s">
        <v>56</v>
      </c>
      <c r="G106" s="179"/>
      <c r="H106" s="26" t="s">
        <v>40</v>
      </c>
      <c r="I106" s="27" t="s">
        <v>41</v>
      </c>
      <c r="J106" s="28" t="s">
        <v>57</v>
      </c>
    </row>
    <row r="107" spans="3:10">
      <c r="F107" s="4" t="s">
        <v>58</v>
      </c>
      <c r="G107" s="13">
        <v>0</v>
      </c>
      <c r="H107" s="19">
        <v>0</v>
      </c>
      <c r="I107" s="23">
        <v>0</v>
      </c>
      <c r="J107" s="24">
        <v>0</v>
      </c>
    </row>
    <row r="108" spans="3:10">
      <c r="F108" s="2" t="s">
        <v>59</v>
      </c>
      <c r="G108" s="15">
        <v>0</v>
      </c>
      <c r="H108" s="15">
        <v>0</v>
      </c>
      <c r="I108" s="20">
        <v>0</v>
      </c>
      <c r="J108" s="25">
        <v>0</v>
      </c>
    </row>
    <row r="109" spans="3:10">
      <c r="F109" s="2" t="s">
        <v>60</v>
      </c>
      <c r="G109" s="15">
        <v>0</v>
      </c>
      <c r="H109" s="15">
        <v>0</v>
      </c>
      <c r="I109" s="20">
        <v>0</v>
      </c>
      <c r="J109" s="25">
        <v>0</v>
      </c>
    </row>
    <row r="110" spans="3:10">
      <c r="F110" s="2" t="s">
        <v>61</v>
      </c>
      <c r="G110" s="15">
        <v>0</v>
      </c>
      <c r="H110" s="15">
        <v>0</v>
      </c>
      <c r="I110" s="20">
        <v>0</v>
      </c>
      <c r="J110" s="25">
        <v>0</v>
      </c>
    </row>
    <row r="111" spans="3:10">
      <c r="F111" s="31" t="s">
        <v>62</v>
      </c>
      <c r="G111" s="32">
        <v>0</v>
      </c>
      <c r="H111" s="32">
        <v>0</v>
      </c>
      <c r="I111" s="33">
        <v>0</v>
      </c>
      <c r="J111" s="34">
        <v>0</v>
      </c>
    </row>
    <row r="112" spans="3:10">
      <c r="F112" s="30" t="s">
        <v>37</v>
      </c>
      <c r="G112" s="30"/>
      <c r="H112" s="30"/>
      <c r="I112" s="35"/>
      <c r="J112" s="123">
        <f>SUM(J107:J111)</f>
        <v>0</v>
      </c>
    </row>
  </sheetData>
  <mergeCells count="3">
    <mergeCell ref="C83:D83"/>
    <mergeCell ref="F83:G83"/>
    <mergeCell ref="F106:G106"/>
  </mergeCells>
  <phoneticPr fontId="14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ルール＆合計</vt:lpstr>
      <vt:lpstr>2022年2月_No.1</vt:lpstr>
      <vt:lpstr>2022年2月_No.2</vt:lpstr>
      <vt:lpstr>画像</vt:lpstr>
      <vt:lpstr>気づき</vt:lpstr>
      <vt:lpstr>202202実績_1</vt:lpstr>
      <vt:lpstr>2022年2月_元資料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kumayasu</cp:lastModifiedBy>
  <cp:revision/>
  <cp:lastPrinted>1899-12-30T00:00:00Z</cp:lastPrinted>
  <dcterms:created xsi:type="dcterms:W3CDTF">2013-10-09T23:04:08Z</dcterms:created>
  <dcterms:modified xsi:type="dcterms:W3CDTF">2022-02-27T08:05:17Z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