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8270\OneDrive\デスクトップ\"/>
    </mc:Choice>
  </mc:AlternateContent>
  <xr:revisionPtr revIDLastSave="0" documentId="13_ncr:1_{A05CE835-6BB2-45CA-9979-53D010201F9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7" i="1" l="1"/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<sst xmlns="http://schemas.openxmlformats.org/spreadsheetml/2006/main" count="91" uniqueCount="79">
  <si>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</si>
  <si>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</si>
  <si>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</si>
  <si>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</si>
  <si>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</si>
  <si>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</si>
  <si>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</si>
  <si>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</si>
  <si>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</si>
  <si>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</si>
  <si>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</si>
  <si>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</si>
  <si>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</si>
  <si>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</si>
  <si>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</si>
  <si>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</si>
  <si>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</si>
  <si>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</si>
  <si>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</si>
  <si>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</si>
  <si>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</si>
  <si>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</si>
  <si>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</si>
  <si>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</si>
  <si>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</si>
  <si>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</si>
  <si>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</si>
  <si>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</si>
  <si>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</si>
  <si>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</si>
  <si>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</si>
  <si>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</si>
  <si>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</si>
  <si>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</si>
  <si>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</si>
  <si>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EURJPY</t>
    <phoneticPr fontId="1"/>
  </si>
  <si>
    <t>10MA・20MAの両方の上側にキャンドルがあれば買い方向、下側なら売り方向。MAに触れてEB出現でエントリー待ち、EB高値or安値ブレイクでエントリー。</t>
    <phoneticPr fontId="1"/>
  </si>
  <si>
    <t>フィボナッチターゲット1.27, 1.5, 2.0で決済</t>
    <phoneticPr fontId="1"/>
  </si>
  <si>
    <t>①</t>
    <phoneticPr fontId="1"/>
  </si>
  <si>
    <t>②</t>
    <phoneticPr fontId="1"/>
  </si>
  <si>
    <t>④</t>
    <phoneticPr fontId="1"/>
  </si>
  <si>
    <t>③</t>
    <phoneticPr fontId="1"/>
  </si>
  <si>
    <t>⑤</t>
    <phoneticPr fontId="1"/>
  </si>
  <si>
    <t>実体の差が3倍以上</t>
    <rPh sb="0" eb="2">
      <t>ジッタイ</t>
    </rPh>
    <rPh sb="3" eb="4">
      <t>サ</t>
    </rPh>
    <rPh sb="6" eb="7">
      <t>バイ</t>
    </rPh>
    <rPh sb="7" eb="9">
      <t>イジョウ</t>
    </rPh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</si>
  <si>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</si>
  <si>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</si>
  <si>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</si>
  <si>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</si>
  <si>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30分足</t>
    <rPh sb="2" eb="3">
      <t>フン</t>
    </rPh>
    <rPh sb="3" eb="4">
      <t>アシ</t>
    </rPh>
    <phoneticPr fontId="1"/>
  </si>
  <si>
    <t>⑪</t>
    <phoneticPr fontId="1"/>
  </si>
  <si>
    <t>4H足では、下降し始めたところ。かなり下降した。</t>
    <rPh sb="2" eb="3">
      <t>アシ</t>
    </rPh>
    <rPh sb="6" eb="8">
      <t>カコウ</t>
    </rPh>
    <rPh sb="9" eb="10">
      <t>ハジ</t>
    </rPh>
    <rPh sb="19" eb="21">
      <t>カコウ</t>
    </rPh>
    <phoneticPr fontId="1"/>
  </si>
  <si>
    <t>⑬</t>
    <phoneticPr fontId="1"/>
  </si>
  <si>
    <t>⑫</t>
    <phoneticPr fontId="1"/>
  </si>
  <si>
    <t>⑭</t>
    <phoneticPr fontId="1"/>
  </si>
  <si>
    <t>⑮</t>
    <phoneticPr fontId="1"/>
  </si>
  <si>
    <t>4H足では、上昇トレンド。</t>
    <rPh sb="2" eb="3">
      <t>アシ</t>
    </rPh>
    <rPh sb="6" eb="8">
      <t>ジョウショウ</t>
    </rPh>
    <phoneticPr fontId="1"/>
  </si>
  <si>
    <t>⑯</t>
    <phoneticPr fontId="1"/>
  </si>
  <si>
    <t>⑰</t>
    <phoneticPr fontId="1"/>
  </si>
  <si>
    <t>4Hでは上昇トレンド。逆らうと負ける。</t>
    <rPh sb="4" eb="6">
      <t>ジョウショウ</t>
    </rPh>
    <rPh sb="11" eb="12">
      <t>サカ</t>
    </rPh>
    <rPh sb="15" eb="16">
      <t>マ</t>
    </rPh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</si>
  <si>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</si>
  <si>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</si>
  <si>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</si>
  <si>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</si>
  <si>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</si>
  <si>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</si>
  <si>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4Hでは上昇トレンド。だが、ロウソクがMAから離れすぎて陰線で下がってる</t>
    <rPh sb="4" eb="6">
      <t>ジョウショウ</t>
    </rPh>
    <rPh sb="23" eb="24">
      <t>ハナ</t>
    </rPh>
    <rPh sb="28" eb="30">
      <t>インセン</t>
    </rPh>
    <rPh sb="31" eb="32">
      <t>サ</t>
    </rPh>
    <phoneticPr fontId="1"/>
  </si>
  <si>
    <t>㉔</t>
    <phoneticPr fontId="1"/>
  </si>
  <si>
    <t>㉕</t>
    <phoneticPr fontId="1"/>
  </si>
  <si>
    <t>㉖</t>
    <phoneticPr fontId="1"/>
  </si>
  <si>
    <t>㉗</t>
    <phoneticPr fontId="1"/>
  </si>
  <si>
    <t>㉘</t>
    <phoneticPr fontId="1"/>
  </si>
  <si>
    <t>㉙</t>
    <phoneticPr fontId="1"/>
  </si>
  <si>
    <t>㉚</t>
    <phoneticPr fontId="1"/>
  </si>
  <si>
    <t>㉛</t>
    <phoneticPr fontId="1"/>
  </si>
  <si>
    <t>㉜</t>
    <phoneticPr fontId="1"/>
  </si>
  <si>
    <t>㉝</t>
    <phoneticPr fontId="1"/>
  </si>
  <si>
    <t>㉞</t>
    <phoneticPr fontId="1"/>
  </si>
  <si>
    <t>㉟</t>
    <phoneticPr fontId="1"/>
  </si>
  <si>
    <t>1H足より30分足の法が、BF出現回数が多い
2つ上位のロウソク足のトレンドに逆らうと負ける。</t>
    <rPh sb="2" eb="3">
      <t>アシ</t>
    </rPh>
    <rPh sb="7" eb="8">
      <t>フン</t>
    </rPh>
    <rPh sb="8" eb="9">
      <t>アシ</t>
    </rPh>
    <rPh sb="10" eb="11">
      <t>ホウ</t>
    </rPh>
    <rPh sb="15" eb="17">
      <t>シュツゲン</t>
    </rPh>
    <rPh sb="17" eb="19">
      <t>カイスウ</t>
    </rPh>
    <rPh sb="20" eb="21">
      <t>オオ</t>
    </rPh>
    <rPh sb="25" eb="27">
      <t>ジョウイ</t>
    </rPh>
    <rPh sb="32" eb="33">
      <t>アシ</t>
    </rPh>
    <rPh sb="39" eb="40">
      <t>サカ</t>
    </rPh>
    <rPh sb="43" eb="44">
      <t>マ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</si>
</sst>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1" fillId="4" borderId="0" xfId="2" applyFont="1" applyFill="1" applyAlignment="1">
      <alignment horizontal="center" vertical="center"/>
    </xf>
    <xf numFmtId="0" fontId="0" fillId="5" borderId="8" xfId="0" applyFill="1" applyBorder="1">
      <alignment vertical="center"/>
    </xf>
    <xf numFmtId="0" fontId="0" fillId="5" borderId="0" xfId="0" applyFill="1">
      <alignment vertical="center"/>
    </xf>
    <xf numFmtId="0" fontId="0" fillId="5" borderId="0" xfId="0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12</xdr:col>
      <xdr:colOff>449658</xdr:colOff>
      <xdr:row>26</xdr:row>
      <xdr:rowOff>117705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95E5879-8A35-513E-F8FC-00ACDF9DF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4625"/>
          <a:ext cx="7696596" cy="4483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12</xdr:col>
      <xdr:colOff>417906</xdr:colOff>
      <xdr:row>53</xdr:row>
      <xdr:rowOff>85954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861BBC7-48CB-20AA-0E02-1838EC201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89500"/>
          <a:ext cx="7664844" cy="4451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12</xdr:col>
      <xdr:colOff>398855</xdr:colOff>
      <xdr:row>80</xdr:row>
      <xdr:rowOff>95250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4A3EF23-49B4-92DA-8F93-B5FF42B44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165"/>
        <a:stretch/>
      </xdr:blipFill>
      <xdr:spPr>
        <a:xfrm>
          <a:off x="0" y="9604375"/>
          <a:ext cx="7645793" cy="446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12</xdr:col>
      <xdr:colOff>424256</xdr:colOff>
      <xdr:row>107</xdr:row>
      <xdr:rowOff>60552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E76A4CF6-2A16-A976-2E48-CB1580BE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319250"/>
          <a:ext cx="7671194" cy="4426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12</xdr:col>
      <xdr:colOff>398855</xdr:colOff>
      <xdr:row>134</xdr:row>
      <xdr:rowOff>111355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A771FC1-1B7D-12D3-F177-AC090C5E8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34125"/>
          <a:ext cx="7645793" cy="4476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12</xdr:col>
      <xdr:colOff>430607</xdr:colOff>
      <xdr:row>161</xdr:row>
      <xdr:rowOff>124056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9CA4F50-7F01-B36D-5DBD-6C69A47F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749000"/>
          <a:ext cx="7677545" cy="4489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12</xdr:col>
      <xdr:colOff>462358</xdr:colOff>
      <xdr:row>188</xdr:row>
      <xdr:rowOff>73253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78C1286-F573-1048-D993-FC385FFF4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63875"/>
          <a:ext cx="7709296" cy="4438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12</xdr:col>
      <xdr:colOff>417906</xdr:colOff>
      <xdr:row>215</xdr:row>
      <xdr:rowOff>124056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FB2478B-B746-F241-8009-C36359C0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178750"/>
          <a:ext cx="7664844" cy="4489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12</xdr:col>
      <xdr:colOff>405205</xdr:colOff>
      <xdr:row>242</xdr:row>
      <xdr:rowOff>136756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2FACFC2-5E69-7AD6-FD38-8CFB4674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7893625"/>
          <a:ext cx="7652143" cy="450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12</xdr:col>
      <xdr:colOff>411556</xdr:colOff>
      <xdr:row>269</xdr:row>
      <xdr:rowOff>124056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6EECCFF-5E48-256A-93BA-BE26D1E9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2608500"/>
          <a:ext cx="7658494" cy="44896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235344</xdr:colOff>
      <xdr:row>26</xdr:row>
      <xdr:rowOff>85954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AD0865A-BFE9-8648-54EE-417566BB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85188" y="174625"/>
          <a:ext cx="7664844" cy="44515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26</xdr:col>
      <xdr:colOff>260745</xdr:colOff>
      <xdr:row>53</xdr:row>
      <xdr:rowOff>35151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E90021F8-2B82-2772-8727-8EA5751F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85188" y="4889500"/>
          <a:ext cx="7690245" cy="44007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26</xdr:col>
      <xdr:colOff>267096</xdr:colOff>
      <xdr:row>80</xdr:row>
      <xdr:rowOff>66903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58A6C631-9954-40CC-73A4-F0B8E4BE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85188" y="9604375"/>
          <a:ext cx="7696596" cy="44325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26</xdr:col>
      <xdr:colOff>235344</xdr:colOff>
      <xdr:row>107</xdr:row>
      <xdr:rowOff>60552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78F37211-0C15-E75C-5E06-AA799F27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85188" y="14319250"/>
          <a:ext cx="7664844" cy="4426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26</xdr:col>
      <xdr:colOff>190892</xdr:colOff>
      <xdr:row>134</xdr:row>
      <xdr:rowOff>92304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322600FB-E341-0BCD-289E-722FB278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85188" y="19034125"/>
          <a:ext cx="7620392" cy="445792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136</xdr:row>
      <xdr:rowOff>0</xdr:rowOff>
    </xdr:from>
    <xdr:to>
      <xdr:col>26</xdr:col>
      <xdr:colOff>241694</xdr:colOff>
      <xdr:row>161</xdr:row>
      <xdr:rowOff>130406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849E3F5C-9321-817C-1138-756E9D81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485188" y="23749000"/>
          <a:ext cx="7671194" cy="44960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26</xdr:col>
      <xdr:colOff>203592</xdr:colOff>
      <xdr:row>188</xdr:row>
      <xdr:rowOff>79603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504BA872-0996-21FC-3EF2-924187C80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85188" y="28463875"/>
          <a:ext cx="7633092" cy="44452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190</xdr:row>
      <xdr:rowOff>0</xdr:rowOff>
    </xdr:from>
    <xdr:to>
      <xdr:col>26</xdr:col>
      <xdr:colOff>216293</xdr:colOff>
      <xdr:row>215</xdr:row>
      <xdr:rowOff>85954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1CC038FF-74F7-105F-2226-FAFD9CFD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85188" y="33178750"/>
          <a:ext cx="7645793" cy="44515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217</xdr:row>
      <xdr:rowOff>0</xdr:rowOff>
    </xdr:from>
    <xdr:to>
      <xdr:col>26</xdr:col>
      <xdr:colOff>267096</xdr:colOff>
      <xdr:row>242</xdr:row>
      <xdr:rowOff>98654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2BC6688-30CF-28F3-37E8-7EF775DA6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85188" y="37893625"/>
          <a:ext cx="7696596" cy="44642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244</xdr:row>
      <xdr:rowOff>0</xdr:rowOff>
    </xdr:from>
    <xdr:to>
      <xdr:col>26</xdr:col>
      <xdr:colOff>260745</xdr:colOff>
      <xdr:row>269</xdr:row>
      <xdr:rowOff>105005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68CE9D3-4C2D-01FF-D27E-8885A10D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485188" y="42608500"/>
          <a:ext cx="7690245" cy="447063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39</xdr:col>
      <xdr:colOff>279796</xdr:colOff>
      <xdr:row>25</xdr:row>
      <xdr:rowOff>139923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108A0866-8A4F-2D4A-F70D-49A1729E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533813" y="174625"/>
          <a:ext cx="7709296" cy="4330923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28</xdr:row>
      <xdr:rowOff>0</xdr:rowOff>
    </xdr:from>
    <xdr:to>
      <xdr:col>39</xdr:col>
      <xdr:colOff>260745</xdr:colOff>
      <xdr:row>53</xdr:row>
      <xdr:rowOff>98654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392E1BC8-96C7-5EE3-D3FE-053CDD19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33813" y="4889500"/>
          <a:ext cx="7690245" cy="446427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55</xdr:row>
      <xdr:rowOff>0</xdr:rowOff>
    </xdr:from>
    <xdr:to>
      <xdr:col>39</xdr:col>
      <xdr:colOff>267096</xdr:colOff>
      <xdr:row>80</xdr:row>
      <xdr:rowOff>117705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7A2B6F4-AE80-3739-B881-CB0F39D3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533813" y="9604375"/>
          <a:ext cx="7696596" cy="448333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82</xdr:row>
      <xdr:rowOff>0</xdr:rowOff>
    </xdr:from>
    <xdr:to>
      <xdr:col>39</xdr:col>
      <xdr:colOff>222643</xdr:colOff>
      <xdr:row>107</xdr:row>
      <xdr:rowOff>111355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EC3F2702-2CB5-A6AE-CC93-EB78FBE3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533813" y="14319250"/>
          <a:ext cx="7652143" cy="447698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109</xdr:row>
      <xdr:rowOff>0</xdr:rowOff>
    </xdr:from>
    <xdr:to>
      <xdr:col>39</xdr:col>
      <xdr:colOff>216293</xdr:colOff>
      <xdr:row>134</xdr:row>
      <xdr:rowOff>111355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5B0D018C-E27D-A631-4716-5C280ACB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533813" y="19034125"/>
          <a:ext cx="7645793" cy="447698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136</xdr:row>
      <xdr:rowOff>0</xdr:rowOff>
    </xdr:from>
    <xdr:to>
      <xdr:col>44</xdr:col>
      <xdr:colOff>283130</xdr:colOff>
      <xdr:row>161</xdr:row>
      <xdr:rowOff>47852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D327EE26-2F56-AEF0-D2D3-B9EEA239E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533813" y="23749000"/>
          <a:ext cx="10808255" cy="441347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163</xdr:row>
      <xdr:rowOff>0</xdr:rowOff>
    </xdr:from>
    <xdr:to>
      <xdr:col>39</xdr:col>
      <xdr:colOff>254395</xdr:colOff>
      <xdr:row>188</xdr:row>
      <xdr:rowOff>92304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91526CFF-BCEF-78F0-B868-E94AD27C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533813" y="28463875"/>
          <a:ext cx="7683895" cy="445792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190</xdr:row>
      <xdr:rowOff>0</xdr:rowOff>
    </xdr:from>
    <xdr:to>
      <xdr:col>39</xdr:col>
      <xdr:colOff>254395</xdr:colOff>
      <xdr:row>215</xdr:row>
      <xdr:rowOff>79603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D94565D2-FA0A-8297-6E69-18A30A8D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3813" y="33178750"/>
          <a:ext cx="7683895" cy="44452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217</xdr:row>
      <xdr:rowOff>0</xdr:rowOff>
    </xdr:from>
    <xdr:to>
      <xdr:col>39</xdr:col>
      <xdr:colOff>248045</xdr:colOff>
      <xdr:row>242</xdr:row>
      <xdr:rowOff>92304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7646178-4C30-8837-904A-981E6585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533813" y="37893625"/>
          <a:ext cx="7677545" cy="445792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244</xdr:row>
      <xdr:rowOff>0</xdr:rowOff>
    </xdr:from>
    <xdr:to>
      <xdr:col>44</xdr:col>
      <xdr:colOff>22767</xdr:colOff>
      <xdr:row>269</xdr:row>
      <xdr:rowOff>47852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C81FACBE-ED26-8DA4-67A7-FD6A2CA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533813" y="42608500"/>
          <a:ext cx="10547892" cy="4413477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</xdr:row>
      <xdr:rowOff>0</xdr:rowOff>
    </xdr:from>
    <xdr:to>
      <xdr:col>52</xdr:col>
      <xdr:colOff>260745</xdr:colOff>
      <xdr:row>26</xdr:row>
      <xdr:rowOff>79603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29773C10-DEDF-400D-C7CA-33A037A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582438" y="174625"/>
          <a:ext cx="7690245" cy="4445228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28</xdr:row>
      <xdr:rowOff>0</xdr:rowOff>
    </xdr:from>
    <xdr:to>
      <xdr:col>52</xdr:col>
      <xdr:colOff>260745</xdr:colOff>
      <xdr:row>53</xdr:row>
      <xdr:rowOff>111355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10F8697-298F-7786-68B3-BA4B40625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582438" y="4889500"/>
          <a:ext cx="7690245" cy="447698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55</xdr:row>
      <xdr:rowOff>0</xdr:rowOff>
    </xdr:from>
    <xdr:to>
      <xdr:col>52</xdr:col>
      <xdr:colOff>216293</xdr:colOff>
      <xdr:row>80</xdr:row>
      <xdr:rowOff>105005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DAD0E9F5-1721-C266-55AB-E89DB73E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4582438" y="9604375"/>
          <a:ext cx="7645793" cy="447063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82</xdr:row>
      <xdr:rowOff>0</xdr:rowOff>
    </xdr:from>
    <xdr:to>
      <xdr:col>52</xdr:col>
      <xdr:colOff>254395</xdr:colOff>
      <xdr:row>107</xdr:row>
      <xdr:rowOff>98654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B3AAE166-A323-D32C-CB14-2A844B93C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582438" y="14319250"/>
          <a:ext cx="7683895" cy="4464279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109</xdr:row>
      <xdr:rowOff>0</xdr:rowOff>
    </xdr:from>
    <xdr:to>
      <xdr:col>52</xdr:col>
      <xdr:colOff>260745</xdr:colOff>
      <xdr:row>134</xdr:row>
      <xdr:rowOff>124056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5ABFDC8-7C67-FB57-FC79-BCBD2BDE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582438" y="19034125"/>
          <a:ext cx="7690245" cy="4489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R38" sqref="R38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35</v>
      </c>
    </row>
    <row r="2" spans="1:18" x14ac:dyDescent="0.55000000000000004">
      <c r="A2" s="1" t="s">
        <v>8</v>
      </c>
      <c r="C2" t="s">
        <v>34</v>
      </c>
      <c r="D2" s="100" t="s">
        <v>48</v>
      </c>
    </row>
    <row r="3" spans="1:18" x14ac:dyDescent="0.55000000000000004">
      <c r="A3" s="1" t="s">
        <v>10</v>
      </c>
      <c r="C3" s="29">
        <v>100000</v>
      </c>
    </row>
    <row r="4" spans="1:18" x14ac:dyDescent="0.55000000000000004">
      <c r="A4" s="1" t="s">
        <v>11</v>
      </c>
      <c r="C4" s="29" t="s">
        <v>36</v>
      </c>
    </row>
    <row r="5" spans="1:18" ht="18.5" thickBot="1" x14ac:dyDescent="0.6">
      <c r="A5" s="1" t="s">
        <v>12</v>
      </c>
      <c r="C5" s="29" t="s">
        <v>37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4" t="s">
        <v>3</v>
      </c>
      <c r="H6" s="85"/>
      <c r="I6" s="91"/>
      <c r="J6" s="84" t="s">
        <v>22</v>
      </c>
      <c r="K6" s="85"/>
      <c r="L6" s="91"/>
      <c r="M6" s="84" t="s">
        <v>23</v>
      </c>
      <c r="N6" s="85"/>
      <c r="O6" s="91"/>
    </row>
    <row r="7" spans="1:18" ht="18.5" thickBot="1" x14ac:dyDescent="0.6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22</v>
      </c>
      <c r="K8" s="89"/>
      <c r="L8" s="90"/>
      <c r="M8" s="88"/>
      <c r="N8" s="89"/>
      <c r="O8" s="90"/>
    </row>
    <row r="9" spans="1:18" ht="18.5" thickBot="1" x14ac:dyDescent="0.6">
      <c r="A9" s="9">
        <v>1</v>
      </c>
      <c r="B9" s="23">
        <v>44739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ht="18.5" thickBot="1" x14ac:dyDescent="0.6">
      <c r="A10" s="9">
        <v>2</v>
      </c>
      <c r="B10" s="5">
        <v>44722</v>
      </c>
      <c r="C10" s="47">
        <v>2</v>
      </c>
      <c r="D10" s="54">
        <v>1.27</v>
      </c>
      <c r="E10" s="55">
        <v>1.5</v>
      </c>
      <c r="F10" s="56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55000000000000004">
      <c r="A11" s="9">
        <v>3</v>
      </c>
      <c r="B11" s="5">
        <v>44706</v>
      </c>
      <c r="C11" s="47">
        <v>2</v>
      </c>
      <c r="D11" s="54">
        <v>1.27</v>
      </c>
      <c r="E11" s="55">
        <v>1.5</v>
      </c>
      <c r="F11" s="80">
        <v>-1</v>
      </c>
      <c r="G11" s="22">
        <f t="shared" si="2"/>
        <v>111871.01363409999</v>
      </c>
      <c r="H11" s="22">
        <f t="shared" si="3"/>
        <v>114116.6125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-3370.7999999999997</v>
      </c>
      <c r="P11" s="40"/>
      <c r="Q11" s="40"/>
      <c r="R11" s="40"/>
    </row>
    <row r="12" spans="1:18" x14ac:dyDescent="0.55000000000000004">
      <c r="A12" s="9">
        <v>4</v>
      </c>
      <c r="B12" s="5">
        <v>44704</v>
      </c>
      <c r="C12" s="47">
        <v>1</v>
      </c>
      <c r="D12" s="57">
        <v>1.27</v>
      </c>
      <c r="E12" s="58">
        <v>-1</v>
      </c>
      <c r="F12" s="59">
        <v>-1</v>
      </c>
      <c r="G12" s="22">
        <f t="shared" si="2"/>
        <v>116133.29925355921</v>
      </c>
      <c r="H12" s="22">
        <f t="shared" si="3"/>
        <v>110693.11412500001</v>
      </c>
      <c r="I12" s="22">
        <f t="shared" si="4"/>
        <v>105719.52399999999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3269.6759999999999</v>
      </c>
      <c r="M12" s="44">
        <f t="shared" si="8"/>
        <v>4262.2856194592096</v>
      </c>
      <c r="N12" s="45">
        <f t="shared" si="9"/>
        <v>-3423.4983750000001</v>
      </c>
      <c r="O12" s="46">
        <f t="shared" si="10"/>
        <v>-3269.6759999999999</v>
      </c>
      <c r="P12" s="40"/>
      <c r="Q12" s="40"/>
      <c r="R12" s="40"/>
    </row>
    <row r="13" spans="1:18" x14ac:dyDescent="0.55000000000000004">
      <c r="A13" s="9">
        <v>5</v>
      </c>
      <c r="B13" s="5">
        <v>44679</v>
      </c>
      <c r="C13" s="47">
        <v>2</v>
      </c>
      <c r="D13" s="57">
        <v>-1</v>
      </c>
      <c r="E13" s="58">
        <v>-1</v>
      </c>
      <c r="F13" s="80">
        <v>-1</v>
      </c>
      <c r="G13" s="22">
        <f t="shared" si="2"/>
        <v>112649.30027595242</v>
      </c>
      <c r="H13" s="22">
        <f t="shared" si="3"/>
        <v>107372.32070125001</v>
      </c>
      <c r="I13" s="22">
        <f t="shared" si="4"/>
        <v>102547.93827999999</v>
      </c>
      <c r="J13" s="44">
        <f t="shared" ref="J13:J58" si="11">IF(G12="","",G12*0.03)</f>
        <v>3483.998977606776</v>
      </c>
      <c r="K13" s="45">
        <f t="shared" ref="K13:K58" si="12">IF(H12="","",H12*0.03)</f>
        <v>3320.7934237499999</v>
      </c>
      <c r="L13" s="46">
        <f t="shared" ref="L13:L58" si="13">IF(I12="","",I12*0.03)</f>
        <v>3171.5857199999996</v>
      </c>
      <c r="M13" s="44">
        <f t="shared" ref="M13:M58" si="14">IF(D13="","",J13*D13)</f>
        <v>-3483.998977606776</v>
      </c>
      <c r="N13" s="45">
        <f t="shared" ref="N13:N58" si="15">IF(E13="","",K13*E13)</f>
        <v>-3320.7934237499999</v>
      </c>
      <c r="O13" s="46">
        <f t="shared" ref="O13:O58" si="16">IF(F13="","",L13*F13)</f>
        <v>-3171.5857199999996</v>
      </c>
      <c r="P13" s="40" t="s">
        <v>43</v>
      </c>
      <c r="Q13" s="40"/>
      <c r="R13" s="40"/>
    </row>
    <row r="14" spans="1:18" x14ac:dyDescent="0.55000000000000004">
      <c r="A14" s="9">
        <v>6</v>
      </c>
      <c r="B14" s="5">
        <v>44670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112204.07513280626</v>
      </c>
      <c r="I14" s="22">
        <f t="shared" si="4"/>
        <v>108700.81457679998</v>
      </c>
      <c r="J14" s="44">
        <f t="shared" si="11"/>
        <v>3379.4790082785726</v>
      </c>
      <c r="K14" s="45">
        <f t="shared" si="12"/>
        <v>3221.1696210374998</v>
      </c>
      <c r="L14" s="46">
        <f t="shared" si="13"/>
        <v>3076.4381483999996</v>
      </c>
      <c r="M14" s="44">
        <f t="shared" si="14"/>
        <v>4291.9383405137869</v>
      </c>
      <c r="N14" s="45">
        <f t="shared" si="15"/>
        <v>4831.75443155625</v>
      </c>
      <c r="O14" s="46">
        <f t="shared" si="16"/>
        <v>6152.8762967999992</v>
      </c>
      <c r="P14" s="40"/>
      <c r="Q14" s="40"/>
      <c r="R14" s="40"/>
    </row>
    <row r="15" spans="1:18" x14ac:dyDescent="0.55000000000000004">
      <c r="A15" s="9">
        <v>7</v>
      </c>
      <c r="B15" s="5">
        <v>44636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121396.69980775358</v>
      </c>
      <c r="H15" s="22">
        <f t="shared" si="3"/>
        <v>117253.25851378254</v>
      </c>
      <c r="I15" s="22">
        <f t="shared" si="4"/>
        <v>115222.86345140797</v>
      </c>
      <c r="J15" s="44">
        <f t="shared" si="11"/>
        <v>3508.2371584939865</v>
      </c>
      <c r="K15" s="45">
        <f t="shared" si="12"/>
        <v>3366.1222539841879</v>
      </c>
      <c r="L15" s="46">
        <f t="shared" si="13"/>
        <v>3261.0244373039991</v>
      </c>
      <c r="M15" s="44">
        <f t="shared" si="14"/>
        <v>4455.4611912873634</v>
      </c>
      <c r="N15" s="45">
        <f t="shared" si="15"/>
        <v>5049.183380976282</v>
      </c>
      <c r="O15" s="46">
        <f t="shared" si="16"/>
        <v>6522.0488746079982</v>
      </c>
      <c r="P15" s="40"/>
      <c r="Q15" s="40"/>
      <c r="R15" s="40"/>
    </row>
    <row r="16" spans="1:18" x14ac:dyDescent="0.55000000000000004">
      <c r="A16" s="9">
        <v>8</v>
      </c>
      <c r="B16" s="5">
        <v>44613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126021.91407042899</v>
      </c>
      <c r="H16" s="22">
        <f t="shared" si="3"/>
        <v>122529.65514690275</v>
      </c>
      <c r="I16" s="22">
        <f t="shared" si="4"/>
        <v>122136.23525849245</v>
      </c>
      <c r="J16" s="44">
        <f t="shared" si="11"/>
        <v>3641.9009942326074</v>
      </c>
      <c r="K16" s="45">
        <f t="shared" si="12"/>
        <v>3517.5977554134761</v>
      </c>
      <c r="L16" s="46">
        <f t="shared" si="13"/>
        <v>3456.685903542239</v>
      </c>
      <c r="M16" s="44">
        <f t="shared" si="14"/>
        <v>4625.2142626754112</v>
      </c>
      <c r="N16" s="45">
        <f t="shared" si="15"/>
        <v>5276.3966331202137</v>
      </c>
      <c r="O16" s="46">
        <f t="shared" si="16"/>
        <v>6913.371807084478</v>
      </c>
      <c r="P16" s="40"/>
      <c r="Q16" s="40"/>
      <c r="R16" s="40"/>
    </row>
    <row r="17" spans="1:18" x14ac:dyDescent="0.55000000000000004">
      <c r="A17" s="9">
        <v>9</v>
      </c>
      <c r="B17" s="5">
        <v>44603</v>
      </c>
      <c r="C17" s="47">
        <v>2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128043.48962851337</v>
      </c>
      <c r="I17" s="22">
        <f t="shared" si="4"/>
        <v>129464.409374002</v>
      </c>
      <c r="J17" s="44">
        <f t="shared" si="11"/>
        <v>3780.6574221128694</v>
      </c>
      <c r="K17" s="45">
        <f t="shared" si="12"/>
        <v>3675.8896544070822</v>
      </c>
      <c r="L17" s="46">
        <f t="shared" si="13"/>
        <v>3664.0870577547735</v>
      </c>
      <c r="M17" s="44">
        <f t="shared" si="14"/>
        <v>4801.4349260833442</v>
      </c>
      <c r="N17" s="45">
        <f t="shared" si="15"/>
        <v>5513.8344816106237</v>
      </c>
      <c r="O17" s="46">
        <f t="shared" si="16"/>
        <v>7328.1741155095469</v>
      </c>
      <c r="P17" s="40"/>
      <c r="Q17" s="40"/>
      <c r="R17" s="40"/>
    </row>
    <row r="18" spans="1:18" x14ac:dyDescent="0.55000000000000004">
      <c r="A18" s="9">
        <v>10</v>
      </c>
      <c r="B18" s="5">
        <v>44572</v>
      </c>
      <c r="C18" s="47">
        <v>1</v>
      </c>
      <c r="D18" s="57">
        <v>1.27</v>
      </c>
      <c r="E18" s="58">
        <v>1.5</v>
      </c>
      <c r="F18" s="59">
        <v>-1</v>
      </c>
      <c r="G18" s="22">
        <f t="shared" si="2"/>
        <v>135807.71859327945</v>
      </c>
      <c r="H18" s="22">
        <f t="shared" si="3"/>
        <v>133805.44666179648</v>
      </c>
      <c r="I18" s="22">
        <f t="shared" si="4"/>
        <v>125580.47709278195</v>
      </c>
      <c r="J18" s="44">
        <f t="shared" si="11"/>
        <v>3924.7004698953697</v>
      </c>
      <c r="K18" s="45">
        <f t="shared" si="12"/>
        <v>3841.3046888554009</v>
      </c>
      <c r="L18" s="46">
        <f t="shared" si="13"/>
        <v>3883.9322812200598</v>
      </c>
      <c r="M18" s="44">
        <f t="shared" si="14"/>
        <v>4984.3695967671192</v>
      </c>
      <c r="N18" s="45">
        <f t="shared" si="15"/>
        <v>5761.9570332831008</v>
      </c>
      <c r="O18" s="46">
        <f t="shared" si="16"/>
        <v>-3883.9322812200598</v>
      </c>
      <c r="P18" s="40"/>
      <c r="Q18" s="40"/>
      <c r="R18" s="40"/>
    </row>
    <row r="19" spans="1:18" x14ac:dyDescent="0.55000000000000004">
      <c r="A19" s="99">
        <v>11</v>
      </c>
      <c r="B19" s="5">
        <v>44739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140981.9926716834</v>
      </c>
      <c r="H19" s="22">
        <f t="shared" si="3"/>
        <v>139826.69176157733</v>
      </c>
      <c r="I19" s="22">
        <f t="shared" si="4"/>
        <v>133115.30571834886</v>
      </c>
      <c r="J19" s="44">
        <f t="shared" si="11"/>
        <v>4074.2315577983836</v>
      </c>
      <c r="K19" s="45">
        <f t="shared" si="12"/>
        <v>4014.1633998538941</v>
      </c>
      <c r="L19" s="46">
        <f t="shared" si="13"/>
        <v>3767.4143127834582</v>
      </c>
      <c r="M19" s="44">
        <f t="shared" si="14"/>
        <v>5174.274078403947</v>
      </c>
      <c r="N19" s="45">
        <f t="shared" si="15"/>
        <v>6021.245099780841</v>
      </c>
      <c r="O19" s="46">
        <f t="shared" si="16"/>
        <v>7534.8286255669163</v>
      </c>
      <c r="P19" s="40"/>
      <c r="Q19" s="40"/>
      <c r="R19" s="40"/>
    </row>
    <row r="20" spans="1:18" x14ac:dyDescent="0.55000000000000004">
      <c r="A20" s="99">
        <v>12</v>
      </c>
      <c r="B20" s="5">
        <v>44736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146353.40659247455</v>
      </c>
      <c r="H20" s="22">
        <f t="shared" si="3"/>
        <v>146118.89289084831</v>
      </c>
      <c r="I20" s="22">
        <f t="shared" si="4"/>
        <v>141102.22406144979</v>
      </c>
      <c r="J20" s="44">
        <f t="shared" si="11"/>
        <v>4229.4597801505015</v>
      </c>
      <c r="K20" s="45">
        <f t="shared" si="12"/>
        <v>4194.8007528473199</v>
      </c>
      <c r="L20" s="46">
        <f t="shared" si="13"/>
        <v>3993.4591715504657</v>
      </c>
      <c r="M20" s="44">
        <f t="shared" si="14"/>
        <v>5371.4139207911367</v>
      </c>
      <c r="N20" s="45">
        <f t="shared" si="15"/>
        <v>6292.2011292709794</v>
      </c>
      <c r="O20" s="46">
        <f t="shared" si="16"/>
        <v>7986.9183431009315</v>
      </c>
      <c r="P20" s="40"/>
      <c r="Q20" s="40"/>
      <c r="R20" s="40"/>
    </row>
    <row r="21" spans="1:18" x14ac:dyDescent="0.55000000000000004">
      <c r="A21" s="99">
        <v>13</v>
      </c>
      <c r="B21" s="5">
        <v>44735</v>
      </c>
      <c r="C21" s="47">
        <v>2</v>
      </c>
      <c r="D21" s="57">
        <v>1.27</v>
      </c>
      <c r="E21" s="58">
        <v>1.5</v>
      </c>
      <c r="F21" s="59">
        <v>2</v>
      </c>
      <c r="G21" s="22">
        <f t="shared" si="2"/>
        <v>151929.47138364782</v>
      </c>
      <c r="H21" s="22">
        <f t="shared" si="3"/>
        <v>152694.24307093647</v>
      </c>
      <c r="I21" s="22">
        <f t="shared" si="4"/>
        <v>149568.35750513678</v>
      </c>
      <c r="J21" s="44">
        <f t="shared" si="11"/>
        <v>4390.6021977742366</v>
      </c>
      <c r="K21" s="45">
        <f t="shared" si="12"/>
        <v>4383.5667867254488</v>
      </c>
      <c r="L21" s="46">
        <f t="shared" si="13"/>
        <v>4233.0667218434937</v>
      </c>
      <c r="M21" s="44">
        <f t="shared" si="14"/>
        <v>5576.0647911732804</v>
      </c>
      <c r="N21" s="45">
        <f t="shared" si="15"/>
        <v>6575.3501800881731</v>
      </c>
      <c r="O21" s="46">
        <f t="shared" si="16"/>
        <v>8466.1334436869874</v>
      </c>
      <c r="P21" s="40" t="s">
        <v>50</v>
      </c>
      <c r="Q21" s="40"/>
      <c r="R21" s="40"/>
    </row>
    <row r="22" spans="1:18" x14ac:dyDescent="0.55000000000000004">
      <c r="A22" s="99">
        <v>14</v>
      </c>
      <c r="B22" s="5">
        <v>44722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2"/>
        <v>157717.9842433648</v>
      </c>
      <c r="H22" s="22">
        <f t="shared" si="3"/>
        <v>159565.48400912862</v>
      </c>
      <c r="I22" s="22">
        <f t="shared" si="4"/>
        <v>158542.45895544498</v>
      </c>
      <c r="J22" s="44">
        <f t="shared" si="11"/>
        <v>4557.8841415094348</v>
      </c>
      <c r="K22" s="45">
        <f t="shared" si="12"/>
        <v>4580.8272921280941</v>
      </c>
      <c r="L22" s="46">
        <f t="shared" si="13"/>
        <v>4487.050725154103</v>
      </c>
      <c r="M22" s="44">
        <f t="shared" si="14"/>
        <v>5788.5128597169823</v>
      </c>
      <c r="N22" s="45">
        <f t="shared" si="15"/>
        <v>6871.2409381921407</v>
      </c>
      <c r="O22" s="46">
        <f t="shared" si="16"/>
        <v>8974.101450308206</v>
      </c>
      <c r="P22" s="40"/>
      <c r="Q22" s="40"/>
      <c r="R22" s="40"/>
    </row>
    <row r="23" spans="1:18" x14ac:dyDescent="0.55000000000000004">
      <c r="A23" s="99">
        <v>15</v>
      </c>
      <c r="B23" s="5">
        <v>44720</v>
      </c>
      <c r="C23" s="47">
        <v>1</v>
      </c>
      <c r="D23" s="57">
        <v>1.27</v>
      </c>
      <c r="E23" s="58">
        <v>1.5</v>
      </c>
      <c r="F23" s="59">
        <v>2</v>
      </c>
      <c r="G23" s="22">
        <f t="shared" si="2"/>
        <v>163727.03944303701</v>
      </c>
      <c r="H23" s="22">
        <f t="shared" si="3"/>
        <v>166745.93078953942</v>
      </c>
      <c r="I23" s="22">
        <f t="shared" si="4"/>
        <v>168055.00649277167</v>
      </c>
      <c r="J23" s="44">
        <f t="shared" si="11"/>
        <v>4731.5395273009435</v>
      </c>
      <c r="K23" s="45">
        <f t="shared" si="12"/>
        <v>4786.9645202738584</v>
      </c>
      <c r="L23" s="46">
        <f t="shared" si="13"/>
        <v>4756.2737686633491</v>
      </c>
      <c r="M23" s="44">
        <f t="shared" si="14"/>
        <v>6009.0551996721988</v>
      </c>
      <c r="N23" s="45">
        <f t="shared" si="15"/>
        <v>7180.4467804107881</v>
      </c>
      <c r="O23" s="46">
        <f t="shared" si="16"/>
        <v>9512.5475373266981</v>
      </c>
      <c r="P23" s="40" t="s">
        <v>55</v>
      </c>
      <c r="Q23" s="40"/>
      <c r="R23" s="40"/>
    </row>
    <row r="24" spans="1:18" x14ac:dyDescent="0.55000000000000004">
      <c r="A24" s="99">
        <v>16</v>
      </c>
      <c r="B24" s="5">
        <v>44712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169965.03964581672</v>
      </c>
      <c r="H24" s="22">
        <f t="shared" si="3"/>
        <v>174249.49767506868</v>
      </c>
      <c r="I24" s="22">
        <f t="shared" si="4"/>
        <v>178138.30688233799</v>
      </c>
      <c r="J24" s="44">
        <f t="shared" si="11"/>
        <v>4911.81118329111</v>
      </c>
      <c r="K24" s="45">
        <f t="shared" si="12"/>
        <v>5002.3779236861819</v>
      </c>
      <c r="L24" s="46">
        <f t="shared" si="13"/>
        <v>5041.6501947831503</v>
      </c>
      <c r="M24" s="44">
        <f t="shared" si="14"/>
        <v>6238.00020277971</v>
      </c>
      <c r="N24" s="45">
        <f t="shared" si="15"/>
        <v>7503.5668855292733</v>
      </c>
      <c r="O24" s="46">
        <f t="shared" si="16"/>
        <v>10083.300389566301</v>
      </c>
      <c r="P24" s="40"/>
      <c r="Q24" s="40"/>
      <c r="R24" s="40"/>
    </row>
    <row r="25" spans="1:18" x14ac:dyDescent="0.55000000000000004">
      <c r="A25" s="99">
        <v>17</v>
      </c>
      <c r="B25" s="5">
        <v>44712</v>
      </c>
      <c r="C25" s="47">
        <v>2</v>
      </c>
      <c r="D25" s="57">
        <v>-1</v>
      </c>
      <c r="E25" s="58">
        <v>-1</v>
      </c>
      <c r="F25" s="59">
        <v>-1</v>
      </c>
      <c r="G25" s="22">
        <f t="shared" si="2"/>
        <v>164866.08845644223</v>
      </c>
      <c r="H25" s="22">
        <f t="shared" si="3"/>
        <v>169022.0127448166</v>
      </c>
      <c r="I25" s="22">
        <f t="shared" si="4"/>
        <v>172794.15767586784</v>
      </c>
      <c r="J25" s="44">
        <f t="shared" si="11"/>
        <v>5098.9511893745012</v>
      </c>
      <c r="K25" s="45">
        <f t="shared" si="12"/>
        <v>5227.4849302520597</v>
      </c>
      <c r="L25" s="46">
        <f t="shared" si="13"/>
        <v>5344.1492064701397</v>
      </c>
      <c r="M25" s="44">
        <f t="shared" si="14"/>
        <v>-5098.9511893745012</v>
      </c>
      <c r="N25" s="45">
        <f t="shared" si="15"/>
        <v>-5227.4849302520597</v>
      </c>
      <c r="O25" s="46">
        <f t="shared" si="16"/>
        <v>-5344.1492064701397</v>
      </c>
      <c r="P25" s="40" t="s">
        <v>58</v>
      </c>
      <c r="Q25" s="40"/>
      <c r="R25" s="40"/>
    </row>
    <row r="26" spans="1:18" x14ac:dyDescent="0.55000000000000004">
      <c r="A26" s="99">
        <v>18</v>
      </c>
      <c r="B26" s="5">
        <v>44706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171147.48642663268</v>
      </c>
      <c r="H26" s="22">
        <f t="shared" si="3"/>
        <v>176628.00331833336</v>
      </c>
      <c r="I26" s="22">
        <f t="shared" si="4"/>
        <v>183161.8071364199</v>
      </c>
      <c r="J26" s="44">
        <f t="shared" si="11"/>
        <v>4945.9826536932669</v>
      </c>
      <c r="K26" s="45">
        <f t="shared" si="12"/>
        <v>5070.6603823444975</v>
      </c>
      <c r="L26" s="46">
        <f t="shared" si="13"/>
        <v>5183.8247302760346</v>
      </c>
      <c r="M26" s="44">
        <f t="shared" si="14"/>
        <v>6281.3979701904491</v>
      </c>
      <c r="N26" s="45">
        <f t="shared" si="15"/>
        <v>7605.9905735167467</v>
      </c>
      <c r="O26" s="46">
        <f t="shared" si="16"/>
        <v>10367.649460552069</v>
      </c>
      <c r="P26" s="40"/>
      <c r="Q26" s="40"/>
      <c r="R26" s="40"/>
    </row>
    <row r="27" spans="1:18" x14ac:dyDescent="0.55000000000000004">
      <c r="A27" s="99">
        <v>19</v>
      </c>
      <c r="B27" s="5">
        <v>44705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166013.06183383369</v>
      </c>
      <c r="H27" s="22">
        <f t="shared" si="3"/>
        <v>171329.16321878336</v>
      </c>
      <c r="I27" s="22">
        <f t="shared" si="4"/>
        <v>177666.9529223273</v>
      </c>
      <c r="J27" s="44">
        <f t="shared" si="11"/>
        <v>5134.4245927989805</v>
      </c>
      <c r="K27" s="45">
        <f t="shared" si="12"/>
        <v>5298.8400995500006</v>
      </c>
      <c r="L27" s="46">
        <f t="shared" si="13"/>
        <v>5494.8542140925965</v>
      </c>
      <c r="M27" s="44">
        <f t="shared" si="14"/>
        <v>-5134.4245927989805</v>
      </c>
      <c r="N27" s="45">
        <f t="shared" si="15"/>
        <v>-5298.8400995500006</v>
      </c>
      <c r="O27" s="46">
        <f t="shared" si="16"/>
        <v>-5494.8542140925965</v>
      </c>
      <c r="P27" s="40" t="s">
        <v>58</v>
      </c>
      <c r="Q27" s="40"/>
      <c r="R27" s="40"/>
    </row>
    <row r="28" spans="1:18" x14ac:dyDescent="0.55000000000000004">
      <c r="A28" s="99">
        <v>20</v>
      </c>
      <c r="B28" s="5">
        <v>44699</v>
      </c>
      <c r="C28" s="47">
        <v>2</v>
      </c>
      <c r="D28" s="57">
        <v>1.27</v>
      </c>
      <c r="E28" s="58">
        <v>1.5</v>
      </c>
      <c r="F28" s="59">
        <v>2</v>
      </c>
      <c r="G28" s="22">
        <f t="shared" si="2"/>
        <v>172338.15948970275</v>
      </c>
      <c r="H28" s="22">
        <f t="shared" si="3"/>
        <v>179038.9755636286</v>
      </c>
      <c r="I28" s="22">
        <f t="shared" si="4"/>
        <v>188326.97009766693</v>
      </c>
      <c r="J28" s="44">
        <f t="shared" si="11"/>
        <v>4980.3918550150111</v>
      </c>
      <c r="K28" s="45">
        <f t="shared" si="12"/>
        <v>5139.8748965635004</v>
      </c>
      <c r="L28" s="46">
        <f t="shared" si="13"/>
        <v>5330.0085876698186</v>
      </c>
      <c r="M28" s="44">
        <f t="shared" si="14"/>
        <v>6325.0976558690645</v>
      </c>
      <c r="N28" s="45">
        <f t="shared" si="15"/>
        <v>7709.8123448452507</v>
      </c>
      <c r="O28" s="46">
        <f t="shared" si="16"/>
        <v>10660.017175339637</v>
      </c>
      <c r="P28" s="40"/>
      <c r="Q28" s="40"/>
      <c r="R28" s="40"/>
    </row>
    <row r="29" spans="1:18" x14ac:dyDescent="0.55000000000000004">
      <c r="A29" s="99">
        <v>21</v>
      </c>
      <c r="B29" s="5">
        <v>44693</v>
      </c>
      <c r="C29" s="47">
        <v>2</v>
      </c>
      <c r="D29" s="57">
        <v>-1</v>
      </c>
      <c r="E29" s="58">
        <v>-1</v>
      </c>
      <c r="F29" s="80">
        <v>-1</v>
      </c>
      <c r="G29" s="22">
        <f t="shared" si="2"/>
        <v>167168.01470501168</v>
      </c>
      <c r="H29" s="22">
        <f t="shared" si="3"/>
        <v>173667.80629671973</v>
      </c>
      <c r="I29" s="22">
        <f t="shared" si="4"/>
        <v>182677.16099473691</v>
      </c>
      <c r="J29" s="44">
        <f t="shared" si="11"/>
        <v>5170.1447846910824</v>
      </c>
      <c r="K29" s="45">
        <f t="shared" si="12"/>
        <v>5371.1692669088579</v>
      </c>
      <c r="L29" s="46">
        <f t="shared" si="13"/>
        <v>5649.8091029300076</v>
      </c>
      <c r="M29" s="44">
        <f t="shared" si="14"/>
        <v>-5170.1447846910824</v>
      </c>
      <c r="N29" s="45">
        <f t="shared" si="15"/>
        <v>-5371.1692669088579</v>
      </c>
      <c r="O29" s="46">
        <f t="shared" si="16"/>
        <v>-5649.8091029300076</v>
      </c>
      <c r="P29" s="40"/>
      <c r="Q29" s="40"/>
      <c r="R29" s="40"/>
    </row>
    <row r="30" spans="1:18" x14ac:dyDescent="0.55000000000000004">
      <c r="A30" s="99">
        <v>22</v>
      </c>
      <c r="B30" s="5">
        <v>44672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173537.11606527262</v>
      </c>
      <c r="H30" s="22">
        <f t="shared" si="3"/>
        <v>181482.85758007213</v>
      </c>
      <c r="I30" s="22">
        <f t="shared" si="4"/>
        <v>193637.79065442114</v>
      </c>
      <c r="J30" s="44">
        <f t="shared" si="11"/>
        <v>5015.0404411503505</v>
      </c>
      <c r="K30" s="45">
        <f t="shared" si="12"/>
        <v>5210.0341889015917</v>
      </c>
      <c r="L30" s="46">
        <f t="shared" si="13"/>
        <v>5480.3148298421074</v>
      </c>
      <c r="M30" s="44">
        <f t="shared" si="14"/>
        <v>6369.1013602609455</v>
      </c>
      <c r="N30" s="45">
        <f t="shared" si="15"/>
        <v>7815.0512833523881</v>
      </c>
      <c r="O30" s="46">
        <f t="shared" si="16"/>
        <v>10960.629659684215</v>
      </c>
      <c r="P30" s="40"/>
      <c r="Q30" s="40"/>
      <c r="R30" s="40"/>
    </row>
    <row r="31" spans="1:18" x14ac:dyDescent="0.55000000000000004">
      <c r="A31" s="99">
        <v>23</v>
      </c>
      <c r="B31" s="5">
        <v>44670</v>
      </c>
      <c r="C31" s="47">
        <v>1</v>
      </c>
      <c r="D31" s="57">
        <v>1.27</v>
      </c>
      <c r="E31" s="58">
        <v>1.5</v>
      </c>
      <c r="F31" s="80">
        <v>2</v>
      </c>
      <c r="G31" s="22">
        <f t="shared" si="2"/>
        <v>180148.88018735952</v>
      </c>
      <c r="H31" s="22">
        <f t="shared" si="3"/>
        <v>189649.58617117538</v>
      </c>
      <c r="I31" s="22">
        <f t="shared" si="4"/>
        <v>205256.05809368641</v>
      </c>
      <c r="J31" s="44">
        <f t="shared" si="11"/>
        <v>5206.1134819581785</v>
      </c>
      <c r="K31" s="45">
        <f t="shared" si="12"/>
        <v>5444.4857274021633</v>
      </c>
      <c r="L31" s="46">
        <f t="shared" si="13"/>
        <v>5809.133719632634</v>
      </c>
      <c r="M31" s="44">
        <f t="shared" si="14"/>
        <v>6611.7641220868863</v>
      </c>
      <c r="N31" s="45">
        <f t="shared" si="15"/>
        <v>8166.728591103245</v>
      </c>
      <c r="O31" s="46">
        <f t="shared" si="16"/>
        <v>11618.267439265268</v>
      </c>
      <c r="P31" s="40"/>
      <c r="Q31" s="40"/>
      <c r="R31" s="40"/>
    </row>
    <row r="32" spans="1:18" x14ac:dyDescent="0.55000000000000004">
      <c r="A32" s="99">
        <v>24</v>
      </c>
      <c r="B32" s="5">
        <v>44663</v>
      </c>
      <c r="C32" s="47">
        <v>2</v>
      </c>
      <c r="D32" s="57">
        <v>1.27</v>
      </c>
      <c r="E32" s="58">
        <v>1.5</v>
      </c>
      <c r="F32" s="80">
        <v>2</v>
      </c>
      <c r="G32" s="22">
        <f t="shared" si="2"/>
        <v>187012.55252249792</v>
      </c>
      <c r="H32" s="22">
        <f t="shared" si="3"/>
        <v>198183.81754887826</v>
      </c>
      <c r="I32" s="22">
        <f t="shared" si="4"/>
        <v>217571.42157930759</v>
      </c>
      <c r="J32" s="44">
        <f t="shared" si="11"/>
        <v>5404.4664056207857</v>
      </c>
      <c r="K32" s="45">
        <f t="shared" si="12"/>
        <v>5689.4875851352608</v>
      </c>
      <c r="L32" s="46">
        <f t="shared" si="13"/>
        <v>6157.6817428105924</v>
      </c>
      <c r="M32" s="44">
        <f t="shared" si="14"/>
        <v>6863.672335138398</v>
      </c>
      <c r="N32" s="45">
        <f t="shared" si="15"/>
        <v>8534.2313777028903</v>
      </c>
      <c r="O32" s="46">
        <f t="shared" si="16"/>
        <v>12315.363485621185</v>
      </c>
      <c r="P32" s="40" t="s">
        <v>65</v>
      </c>
      <c r="Q32" s="40"/>
      <c r="R32" s="40"/>
    </row>
    <row r="33" spans="1:18" x14ac:dyDescent="0.55000000000000004">
      <c r="A33" s="99">
        <v>25</v>
      </c>
      <c r="B33" s="5">
        <v>44643</v>
      </c>
      <c r="C33" s="47">
        <v>1</v>
      </c>
      <c r="D33" s="57">
        <v>1.27</v>
      </c>
      <c r="E33" s="58">
        <v>1.5</v>
      </c>
      <c r="F33" s="80">
        <v>2</v>
      </c>
      <c r="G33" s="22">
        <f t="shared" si="2"/>
        <v>194137.73077360509</v>
      </c>
      <c r="H33" s="22">
        <f t="shared" si="3"/>
        <v>207102.08933857779</v>
      </c>
      <c r="I33" s="22">
        <f t="shared" si="4"/>
        <v>230625.70687406603</v>
      </c>
      <c r="J33" s="44">
        <f t="shared" si="11"/>
        <v>5610.3765756749372</v>
      </c>
      <c r="K33" s="45">
        <f t="shared" si="12"/>
        <v>5945.5145264663479</v>
      </c>
      <c r="L33" s="46">
        <f t="shared" si="13"/>
        <v>6527.1426473792271</v>
      </c>
      <c r="M33" s="44">
        <f t="shared" si="14"/>
        <v>7125.1782511071706</v>
      </c>
      <c r="N33" s="45">
        <f t="shared" si="15"/>
        <v>8918.2717896995218</v>
      </c>
      <c r="O33" s="46">
        <f t="shared" si="16"/>
        <v>13054.285294758454</v>
      </c>
      <c r="P33" s="40"/>
      <c r="Q33" s="40"/>
      <c r="R33" s="40"/>
    </row>
    <row r="34" spans="1:18" x14ac:dyDescent="0.55000000000000004">
      <c r="A34" s="99">
        <v>26</v>
      </c>
      <c r="B34" s="5">
        <v>44919</v>
      </c>
      <c r="C34" s="47">
        <v>1</v>
      </c>
      <c r="D34" s="57">
        <v>1.27</v>
      </c>
      <c r="E34" s="58">
        <v>1.5</v>
      </c>
      <c r="F34" s="80">
        <v>2</v>
      </c>
      <c r="G34" s="22">
        <f t="shared" si="2"/>
        <v>201534.37831607944</v>
      </c>
      <c r="H34" s="22">
        <f t="shared" si="3"/>
        <v>216421.68335881378</v>
      </c>
      <c r="I34" s="22">
        <f t="shared" si="4"/>
        <v>244463.24928650999</v>
      </c>
      <c r="J34" s="44">
        <f t="shared" si="11"/>
        <v>5824.1319232081523</v>
      </c>
      <c r="K34" s="45">
        <f t="shared" si="12"/>
        <v>6213.0626801573335</v>
      </c>
      <c r="L34" s="46">
        <f t="shared" si="13"/>
        <v>6918.7712062219807</v>
      </c>
      <c r="M34" s="44">
        <f t="shared" si="14"/>
        <v>7396.6475424743539</v>
      </c>
      <c r="N34" s="45">
        <f t="shared" si="15"/>
        <v>9319.5940202359998</v>
      </c>
      <c r="O34" s="46">
        <f t="shared" si="16"/>
        <v>13837.542412443961</v>
      </c>
      <c r="P34" s="40"/>
      <c r="Q34" s="40"/>
      <c r="R34" s="40"/>
    </row>
    <row r="35" spans="1:18" x14ac:dyDescent="0.55000000000000004">
      <c r="A35" s="99">
        <v>27</v>
      </c>
      <c r="B35" s="5">
        <v>44515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209212.83812992208</v>
      </c>
      <c r="H35" s="22">
        <f t="shared" si="3"/>
        <v>226160.6591099604</v>
      </c>
      <c r="I35" s="22">
        <f t="shared" si="4"/>
        <v>259131.0442437006</v>
      </c>
      <c r="J35" s="44">
        <f t="shared" si="11"/>
        <v>6046.0313494823831</v>
      </c>
      <c r="K35" s="45">
        <f t="shared" si="12"/>
        <v>6492.6505007644128</v>
      </c>
      <c r="L35" s="46">
        <f t="shared" si="13"/>
        <v>7333.8974785952996</v>
      </c>
      <c r="M35" s="44">
        <f t="shared" si="14"/>
        <v>7678.4598138426263</v>
      </c>
      <c r="N35" s="45">
        <f t="shared" si="15"/>
        <v>9738.9757511466196</v>
      </c>
      <c r="O35" s="46">
        <f t="shared" si="16"/>
        <v>14667.794957190599</v>
      </c>
      <c r="P35" s="40"/>
      <c r="Q35" s="40"/>
      <c r="R35" s="40"/>
    </row>
    <row r="36" spans="1:18" x14ac:dyDescent="0.55000000000000004">
      <c r="A36" s="99">
        <v>28</v>
      </c>
      <c r="B36" s="5">
        <v>44463</v>
      </c>
      <c r="C36" s="47">
        <v>1</v>
      </c>
      <c r="D36" s="57">
        <v>1.27</v>
      </c>
      <c r="E36" s="58">
        <v>1.5</v>
      </c>
      <c r="F36" s="59">
        <v>-1</v>
      </c>
      <c r="G36" s="22">
        <f t="shared" si="2"/>
        <v>217183.84726267212</v>
      </c>
      <c r="H36" s="22">
        <f t="shared" si="3"/>
        <v>236337.8887699086</v>
      </c>
      <c r="I36" s="22">
        <f t="shared" si="4"/>
        <v>251357.11291638957</v>
      </c>
      <c r="J36" s="44">
        <f t="shared" si="11"/>
        <v>6276.3851438976617</v>
      </c>
      <c r="K36" s="45">
        <f t="shared" si="12"/>
        <v>6784.8197732988119</v>
      </c>
      <c r="L36" s="46">
        <f t="shared" si="13"/>
        <v>7773.9313273110174</v>
      </c>
      <c r="M36" s="44">
        <f t="shared" si="14"/>
        <v>7971.0091327500304</v>
      </c>
      <c r="N36" s="45">
        <f t="shared" si="15"/>
        <v>10177.229659948218</v>
      </c>
      <c r="O36" s="46">
        <f t="shared" si="16"/>
        <v>-7773.9313273110174</v>
      </c>
      <c r="P36" s="40"/>
      <c r="Q36" s="40"/>
      <c r="R36" s="40"/>
    </row>
    <row r="37" spans="1:18" x14ac:dyDescent="0.55000000000000004">
      <c r="A37" s="99">
        <v>29</v>
      </c>
      <c r="B37" s="5">
        <v>44383</v>
      </c>
      <c r="C37" s="47">
        <v>2</v>
      </c>
      <c r="D37" s="57">
        <v>1.27</v>
      </c>
      <c r="E37" s="58">
        <v>1.5</v>
      </c>
      <c r="F37" s="59">
        <v>-1</v>
      </c>
      <c r="G37" s="22">
        <f t="shared" si="2"/>
        <v>225458.55184337992</v>
      </c>
      <c r="H37" s="22">
        <f t="shared" si="3"/>
        <v>246973.09376455448</v>
      </c>
      <c r="I37" s="22">
        <f t="shared" si="4"/>
        <v>243816.39952889789</v>
      </c>
      <c r="J37" s="44">
        <f t="shared" si="11"/>
        <v>6515.5154178801631</v>
      </c>
      <c r="K37" s="45">
        <f t="shared" si="12"/>
        <v>7090.136663097258</v>
      </c>
      <c r="L37" s="46">
        <f t="shared" si="13"/>
        <v>7540.7133874916872</v>
      </c>
      <c r="M37" s="44">
        <f t="shared" si="14"/>
        <v>8274.7045807078066</v>
      </c>
      <c r="N37" s="45">
        <f t="shared" si="15"/>
        <v>10635.204994645886</v>
      </c>
      <c r="O37" s="46">
        <f t="shared" si="16"/>
        <v>-7540.7133874916872</v>
      </c>
      <c r="P37" s="40"/>
      <c r="Q37" s="40"/>
      <c r="R37" s="40"/>
    </row>
    <row r="38" spans="1:18" x14ac:dyDescent="0.55000000000000004">
      <c r="A38" s="99">
        <v>30</v>
      </c>
      <c r="B38" s="5">
        <v>44323</v>
      </c>
      <c r="C38" s="47">
        <v>1</v>
      </c>
      <c r="D38" s="57">
        <v>1.27</v>
      </c>
      <c r="E38" s="58">
        <v>1.5</v>
      </c>
      <c r="F38" s="59">
        <v>2</v>
      </c>
      <c r="G38" s="22">
        <f t="shared" si="2"/>
        <v>234048.52266861268</v>
      </c>
      <c r="H38" s="22">
        <f t="shared" si="3"/>
        <v>258086.88298395943</v>
      </c>
      <c r="I38" s="22">
        <f t="shared" si="4"/>
        <v>258445.38350063175</v>
      </c>
      <c r="J38" s="44">
        <f t="shared" si="11"/>
        <v>6763.7565553013974</v>
      </c>
      <c r="K38" s="45">
        <f t="shared" si="12"/>
        <v>7409.1928129366343</v>
      </c>
      <c r="L38" s="46">
        <f t="shared" si="13"/>
        <v>7314.4919858669364</v>
      </c>
      <c r="M38" s="44">
        <f t="shared" si="14"/>
        <v>8589.9708252327746</v>
      </c>
      <c r="N38" s="45">
        <f t="shared" si="15"/>
        <v>11113.789219404951</v>
      </c>
      <c r="O38" s="46">
        <f t="shared" si="16"/>
        <v>14628.983971733873</v>
      </c>
      <c r="P38" s="40"/>
      <c r="Q38" s="40"/>
      <c r="R38" s="40"/>
    </row>
    <row r="39" spans="1:18" x14ac:dyDescent="0.55000000000000004">
      <c r="A39" s="99">
        <v>31</v>
      </c>
      <c r="B39" s="5">
        <v>44242</v>
      </c>
      <c r="C39" s="47">
        <v>1</v>
      </c>
      <c r="D39" s="57">
        <v>1.27</v>
      </c>
      <c r="E39" s="58">
        <v>1.5</v>
      </c>
      <c r="F39" s="59">
        <v>2</v>
      </c>
      <c r="G39" s="22">
        <f t="shared" si="2"/>
        <v>242965.77138228682</v>
      </c>
      <c r="H39" s="22">
        <f t="shared" si="3"/>
        <v>269700.79271823762</v>
      </c>
      <c r="I39" s="22">
        <f t="shared" si="4"/>
        <v>273952.10651066963</v>
      </c>
      <c r="J39" s="44">
        <f t="shared" si="11"/>
        <v>7021.4556800583805</v>
      </c>
      <c r="K39" s="45">
        <f t="shared" si="12"/>
        <v>7742.6064895187828</v>
      </c>
      <c r="L39" s="46">
        <f t="shared" si="13"/>
        <v>7753.3615050189519</v>
      </c>
      <c r="M39" s="44">
        <f t="shared" si="14"/>
        <v>8917.2487136741438</v>
      </c>
      <c r="N39" s="45">
        <f t="shared" si="15"/>
        <v>11613.909734278175</v>
      </c>
      <c r="O39" s="46">
        <f t="shared" si="16"/>
        <v>15506.723010037904</v>
      </c>
      <c r="P39" s="40"/>
      <c r="Q39" s="40"/>
      <c r="R39" s="40"/>
    </row>
    <row r="40" spans="1:18" x14ac:dyDescent="0.55000000000000004">
      <c r="A40" s="99">
        <v>32</v>
      </c>
      <c r="B40" s="5">
        <v>44210</v>
      </c>
      <c r="C40" s="47">
        <v>2</v>
      </c>
      <c r="D40" s="57">
        <v>1.27</v>
      </c>
      <c r="E40" s="58">
        <v>1.5</v>
      </c>
      <c r="F40" s="59">
        <v>2</v>
      </c>
      <c r="G40" s="22">
        <f t="shared" si="2"/>
        <v>252222.76727195195</v>
      </c>
      <c r="H40" s="22">
        <f t="shared" si="3"/>
        <v>281837.32839055831</v>
      </c>
      <c r="I40" s="22">
        <f t="shared" si="4"/>
        <v>290389.23290130979</v>
      </c>
      <c r="J40" s="44">
        <f t="shared" si="11"/>
        <v>7288.9731414686048</v>
      </c>
      <c r="K40" s="45">
        <f t="shared" si="12"/>
        <v>8091.0237815471282</v>
      </c>
      <c r="L40" s="46">
        <f t="shared" si="13"/>
        <v>8218.5631953200882</v>
      </c>
      <c r="M40" s="44">
        <f t="shared" si="14"/>
        <v>9256.9958896651278</v>
      </c>
      <c r="N40" s="45">
        <f t="shared" si="15"/>
        <v>12136.535672320693</v>
      </c>
      <c r="O40" s="46">
        <f t="shared" si="16"/>
        <v>16437.126390640176</v>
      </c>
      <c r="P40" s="40"/>
      <c r="Q40" s="40"/>
      <c r="R40" s="40"/>
    </row>
    <row r="41" spans="1:18" x14ac:dyDescent="0.55000000000000004">
      <c r="A41" s="99">
        <v>33</v>
      </c>
      <c r="B41" s="5">
        <v>44166</v>
      </c>
      <c r="C41" s="47">
        <v>1</v>
      </c>
      <c r="D41" s="57">
        <v>1.27</v>
      </c>
      <c r="E41" s="58">
        <v>1.5</v>
      </c>
      <c r="F41" s="59">
        <v>2</v>
      </c>
      <c r="G41" s="22">
        <f t="shared" si="2"/>
        <v>261832.45470501331</v>
      </c>
      <c r="H41" s="22">
        <f t="shared" si="3"/>
        <v>294520.00816813344</v>
      </c>
      <c r="I41" s="22">
        <f t="shared" si="4"/>
        <v>307812.5868753884</v>
      </c>
      <c r="J41" s="44">
        <f t="shared" si="11"/>
        <v>7566.6830181585583</v>
      </c>
      <c r="K41" s="45">
        <f t="shared" si="12"/>
        <v>8455.1198517167486</v>
      </c>
      <c r="L41" s="46">
        <f t="shared" si="13"/>
        <v>8711.6769870392927</v>
      </c>
      <c r="M41" s="44">
        <f t="shared" si="14"/>
        <v>9609.68743306137</v>
      </c>
      <c r="N41" s="45">
        <f t="shared" si="15"/>
        <v>12682.679777575122</v>
      </c>
      <c r="O41" s="46">
        <f t="shared" si="16"/>
        <v>17423.353974078585</v>
      </c>
      <c r="P41" s="40"/>
      <c r="Q41" s="40"/>
      <c r="R41" s="40"/>
    </row>
    <row r="42" spans="1:18" x14ac:dyDescent="0.55000000000000004">
      <c r="A42" s="99">
        <v>34</v>
      </c>
      <c r="B42" s="5">
        <v>44131</v>
      </c>
      <c r="C42" s="47">
        <v>2</v>
      </c>
      <c r="D42" s="57">
        <v>1.27</v>
      </c>
      <c r="E42" s="58">
        <v>1.5</v>
      </c>
      <c r="F42" s="59">
        <v>2</v>
      </c>
      <c r="G42" s="22">
        <f t="shared" si="2"/>
        <v>271808.27122927434</v>
      </c>
      <c r="H42" s="22">
        <f t="shared" si="3"/>
        <v>307773.40853569942</v>
      </c>
      <c r="I42" s="22">
        <f t="shared" si="4"/>
        <v>326281.34208791167</v>
      </c>
      <c r="J42" s="44">
        <f t="shared" si="11"/>
        <v>7854.9736411503991</v>
      </c>
      <c r="K42" s="45">
        <f t="shared" si="12"/>
        <v>8835.6002450440028</v>
      </c>
      <c r="L42" s="46">
        <f t="shared" si="13"/>
        <v>9234.3776062616507</v>
      </c>
      <c r="M42" s="44">
        <f>IF(D42="","",J42*D42)</f>
        <v>9975.8165242610066</v>
      </c>
      <c r="N42" s="45">
        <f t="shared" si="15"/>
        <v>13253.400367566004</v>
      </c>
      <c r="O42" s="46">
        <f t="shared" si="16"/>
        <v>18468.755212523301</v>
      </c>
      <c r="P42" s="40"/>
      <c r="Q42" s="40"/>
      <c r="R42" s="40"/>
    </row>
    <row r="43" spans="1:18" x14ac:dyDescent="0.55000000000000004">
      <c r="A43" s="101">
        <v>35</v>
      </c>
      <c r="B43" s="5">
        <v>44033</v>
      </c>
      <c r="C43" s="47">
        <v>1</v>
      </c>
      <c r="D43" s="57">
        <v>1.27</v>
      </c>
      <c r="E43" s="58">
        <v>1.5</v>
      </c>
      <c r="F43" s="59">
        <v>2</v>
      </c>
      <c r="G43" s="22">
        <f>IF(D43="","",G42+M43)</f>
        <v>282164.16636310972</v>
      </c>
      <c r="H43" s="22">
        <f t="shared" ref="H43:I43" si="17">IF(E43="","",H42+N43)</f>
        <v>321623.21191980591</v>
      </c>
      <c r="I43" s="22">
        <f t="shared" si="17"/>
        <v>345858.2226131864</v>
      </c>
      <c r="J43" s="44">
        <f t="shared" si="11"/>
        <v>8154.2481368782301</v>
      </c>
      <c r="K43" s="45">
        <f t="shared" si="12"/>
        <v>9233.2022560709829</v>
      </c>
      <c r="L43" s="46">
        <f t="shared" si="13"/>
        <v>9788.4402626373503</v>
      </c>
      <c r="M43" s="44">
        <f t="shared" si="14"/>
        <v>10355.895133835353</v>
      </c>
      <c r="N43" s="45">
        <f t="shared" si="15"/>
        <v>13849.803384106475</v>
      </c>
      <c r="O43" s="46">
        <f t="shared" si="16"/>
        <v>19576.880525274701</v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>
        <f>IF(G43="","",G43*0.03)</f>
        <v>8464.9249908932907</v>
      </c>
      <c r="K44" s="45">
        <f t="shared" si="12"/>
        <v>9648.6963575941772</v>
      </c>
      <c r="L44" s="46">
        <f t="shared" si="13"/>
        <v>10375.746678395592</v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2" t="s">
        <v>5</v>
      </c>
      <c r="C59" s="93"/>
      <c r="D59" s="7">
        <f>COUNTIF(D9:D58,1.27)</f>
        <v>31</v>
      </c>
      <c r="E59" s="7">
        <f>COUNTIF(E9:E58,1.5)</f>
        <v>30</v>
      </c>
      <c r="F59" s="8">
        <f>COUNTIF(F9:F58,2)</f>
        <v>26</v>
      </c>
      <c r="G59" s="70">
        <f>M59+G8</f>
        <v>282164.1663631096</v>
      </c>
      <c r="H59" s="71">
        <f>N59+H8</f>
        <v>321623.21191980591</v>
      </c>
      <c r="I59" s="72">
        <f>O59+I8</f>
        <v>345858.22261318646</v>
      </c>
      <c r="J59" s="67" t="s">
        <v>30</v>
      </c>
      <c r="K59" s="68">
        <f>B58-B9</f>
        <v>-44739</v>
      </c>
      <c r="L59" s="69" t="s">
        <v>31</v>
      </c>
      <c r="M59" s="81">
        <f>SUM(M9:M58)</f>
        <v>182164.1663631096</v>
      </c>
      <c r="N59" s="82">
        <f>SUM(N9:N58)</f>
        <v>221623.21191980591</v>
      </c>
      <c r="O59" s="83">
        <f>SUM(O9:O58)</f>
        <v>245858.22261318649</v>
      </c>
    </row>
    <row r="60" spans="1:15" ht="18.5" thickBot="1" x14ac:dyDescent="0.6">
      <c r="A60" s="9"/>
      <c r="B60" s="86" t="s">
        <v>6</v>
      </c>
      <c r="C60" s="87"/>
      <c r="D60" s="7">
        <f>COUNTIF(D9:D58,-1)</f>
        <v>4</v>
      </c>
      <c r="E60" s="7">
        <f>COUNTIF(E9:E58,-1)</f>
        <v>5</v>
      </c>
      <c r="F60" s="8">
        <f>COUNTIF(F9:F58,-1)</f>
        <v>9</v>
      </c>
      <c r="G60" s="84" t="s">
        <v>29</v>
      </c>
      <c r="H60" s="85"/>
      <c r="I60" s="91"/>
      <c r="J60" s="84" t="s">
        <v>32</v>
      </c>
      <c r="K60" s="85"/>
      <c r="L60" s="91"/>
      <c r="M60" s="9"/>
      <c r="N60" s="3"/>
      <c r="O60" s="4"/>
    </row>
    <row r="61" spans="1:15" ht="18.5" thickBot="1" x14ac:dyDescent="0.6">
      <c r="A61" s="9"/>
      <c r="B61" s="86" t="s">
        <v>33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2.8216416636310959</v>
      </c>
      <c r="H61" s="77">
        <f t="shared" ref="H61" si="21">H59/H8</f>
        <v>3.2162321191980592</v>
      </c>
      <c r="I61" s="78">
        <f>I59/I8</f>
        <v>3.4585822261318646</v>
      </c>
      <c r="J61" s="65">
        <f>(G61-100%)*30/K59</f>
        <v>-1.2215125485355704E-3</v>
      </c>
      <c r="K61" s="65">
        <f>(H61-100%)*30/K59</f>
        <v>-1.4861075029826722E-3</v>
      </c>
      <c r="L61" s="66">
        <f>(I61-100%)*30/K59</f>
        <v>-1.6486167948312643E-3</v>
      </c>
      <c r="M61" s="10"/>
      <c r="N61" s="2"/>
      <c r="O61" s="11"/>
    </row>
    <row r="62" spans="1:15" ht="18.5" thickBot="1" x14ac:dyDescent="0.6">
      <c r="A62" s="3"/>
      <c r="B62" s="84" t="s">
        <v>4</v>
      </c>
      <c r="C62" s="85"/>
      <c r="D62" s="79">
        <f t="shared" ref="D62:E62" si="22">D59/(D59+D60+D61)</f>
        <v>0.88571428571428568</v>
      </c>
      <c r="E62" s="74">
        <f t="shared" si="22"/>
        <v>0.8571428571428571</v>
      </c>
      <c r="F62" s="75">
        <f>F59/(F59+F60+F61)</f>
        <v>0.74285714285714288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O244"/>
  <sheetViews>
    <sheetView topLeftCell="AF107" zoomScale="80" zoomScaleNormal="80" workbookViewId="0">
      <selection activeCell="BC118" sqref="BC118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41" x14ac:dyDescent="0.55000000000000004">
      <c r="A1" s="53" t="s">
        <v>38</v>
      </c>
      <c r="O1" s="52" t="s">
        <v>49</v>
      </c>
      <c r="AB1" s="52" t="s">
        <v>62</v>
      </c>
      <c r="AO1" s="52" t="s">
        <v>73</v>
      </c>
    </row>
    <row r="28" spans="1:41" x14ac:dyDescent="0.55000000000000004">
      <c r="A28" s="53" t="s">
        <v>39</v>
      </c>
      <c r="O28" s="52" t="s">
        <v>52</v>
      </c>
      <c r="AB28" s="52" t="s">
        <v>63</v>
      </c>
      <c r="AO28" s="52" t="s">
        <v>74</v>
      </c>
    </row>
    <row r="55" spans="1:41" x14ac:dyDescent="0.55000000000000004">
      <c r="A55" s="98" t="s">
        <v>41</v>
      </c>
      <c r="O55" s="52" t="s">
        <v>51</v>
      </c>
      <c r="AB55" s="52" t="s">
        <v>64</v>
      </c>
      <c r="AO55" s="52" t="s">
        <v>75</v>
      </c>
    </row>
    <row r="82" spans="1:41" x14ac:dyDescent="0.55000000000000004">
      <c r="A82" s="98" t="s">
        <v>40</v>
      </c>
      <c r="O82" s="52" t="s">
        <v>53</v>
      </c>
      <c r="AB82" s="52" t="s">
        <v>66</v>
      </c>
      <c r="AO82" s="52" t="s">
        <v>76</v>
      </c>
    </row>
    <row r="109" spans="1:41" x14ac:dyDescent="0.55000000000000004">
      <c r="A109" s="98" t="s">
        <v>42</v>
      </c>
      <c r="O109" s="52" t="s">
        <v>54</v>
      </c>
      <c r="AB109" s="52" t="s">
        <v>67</v>
      </c>
      <c r="AO109" s="52" t="s">
        <v>77</v>
      </c>
    </row>
    <row r="136" spans="1:28" x14ac:dyDescent="0.55000000000000004">
      <c r="A136" s="53" t="s">
        <v>44</v>
      </c>
      <c r="O136" s="52" t="s">
        <v>56</v>
      </c>
      <c r="AB136" s="52" t="s">
        <v>68</v>
      </c>
    </row>
    <row r="163" spans="1:28" x14ac:dyDescent="0.55000000000000004">
      <c r="A163" s="53" t="s">
        <v>45</v>
      </c>
      <c r="O163" s="52" t="s">
        <v>57</v>
      </c>
      <c r="AB163" s="52" t="s">
        <v>69</v>
      </c>
    </row>
    <row r="190" spans="1:28" x14ac:dyDescent="0.55000000000000004">
      <c r="A190" s="53" t="s">
        <v>46</v>
      </c>
      <c r="O190" s="52" t="s">
        <v>59</v>
      </c>
      <c r="AB190" s="52" t="s">
        <v>70</v>
      </c>
    </row>
    <row r="217" spans="1:28" x14ac:dyDescent="0.55000000000000004">
      <c r="A217" s="53" t="s">
        <v>47</v>
      </c>
      <c r="O217" s="52" t="s">
        <v>60</v>
      </c>
      <c r="AB217" s="52" t="s">
        <v>71</v>
      </c>
    </row>
    <row r="244" spans="15:28" x14ac:dyDescent="0.55000000000000004">
      <c r="O244" s="52" t="s">
        <v>61</v>
      </c>
      <c r="AB244" s="52" t="s">
        <v>72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25</v>
      </c>
    </row>
    <row r="2" spans="1:10" x14ac:dyDescent="0.55000000000000004">
      <c r="A2" s="94" t="s">
        <v>78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26</v>
      </c>
    </row>
    <row r="12" spans="1:10" x14ac:dyDescent="0.55000000000000004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27</v>
      </c>
    </row>
    <row r="22" spans="1:10" x14ac:dyDescent="0.5500000000000000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13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 x14ac:dyDescent="0.55000000000000004">
      <c r="A4" s="37" t="s">
        <v>20</v>
      </c>
      <c r="B4" s="37" t="s">
        <v>21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20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20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20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20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20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吉村久美</cp:lastModifiedBy>
  <dcterms:created xsi:type="dcterms:W3CDTF">2020-09-18T03:10:57Z</dcterms:created>
  <dcterms:modified xsi:type="dcterms:W3CDTF">2022-07-03T12:41:56Z</dcterms:modified>
</cp:coreProperties>
</file>