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9d483522628de9f/デスクトップ/CMA関係/トレード管理シート/"/>
    </mc:Choice>
  </mc:AlternateContent>
  <xr:revisionPtr revIDLastSave="36" documentId="8_{DDB76D4E-85C5-451E-813F-043F5DACD7F5}" xr6:coauthVersionLast="47" xr6:coauthVersionMax="47" xr10:uidLastSave="{11FCB223-A316-4B22-AF36-26FBFD3057AA}"/>
  <bookViews>
    <workbookView xWindow="-120" yWindow="-120" windowWidth="20730" windowHeight="11160" activeTab="3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<sst xmlns="http://schemas.openxmlformats.org/spreadsheetml/2006/main" count="64" uniqueCount="49">
  <si>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</si>
  <si>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</si>
  <si>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</si>
  <si>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</si>
  <si>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</si>
  <si>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</si>
  <si>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</si>
  <si>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</si>
  <si>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</si>
  <si>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</si>
  <si>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</si>
  <si>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</si>
  <si>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</si>
  <si>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</si>
  <si>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</si>
  <si>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</si>
  <si>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</si>
  <si>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</si>
  <si>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</si>
  <si>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</si>
  <si>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</si>
  <si>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</si>
  <si>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</si>
  <si>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</si>
  <si>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</si>
  <si>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</si>
  <si>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</si>
  <si>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</si>
  <si>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</si>
  <si>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</si>
  <si>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</si>
  <si>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</si>
  <si>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</si>
  <si>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</si>
  <si>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</si>
  <si>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</si>
  <si>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</si>
  <si>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ko</t>
    <phoneticPr fontId="1"/>
  </si>
  <si>
    <t>USD/JPY</t>
    <phoneticPr fontId="5"/>
  </si>
  <si>
    <t>〇</t>
    <phoneticPr fontId="1"/>
  </si>
  <si>
    <t>2023.02.05</t>
    <phoneticPr fontId="1"/>
  </si>
  <si>
    <t>2020.05.08.19:00</t>
    <phoneticPr fontId="1"/>
  </si>
  <si>
    <t>2020/0508 15:00</t>
    <phoneticPr fontId="1"/>
  </si>
  <si>
    <t>2023.02.06</t>
  </si>
  <si>
    <t>2020.09.17  3:00</t>
    <phoneticPr fontId="1"/>
  </si>
  <si>
    <t>2020.09.17 3:00</t>
    <phoneticPr fontId="1"/>
  </si>
  <si>
    <t>2020.05.08 15:00 のPBから次の高値更新で、ロスカットを１０６．３８７にして買いのエントリーです。買いのエントリーなので、フィボナッチをPBの最安値から最高値に合わせて引きました。
2020.09.17 3:00のPBから次の安値更新で、ロスカットを１０５．１７２にして売りのエントリーです。売りのエントリーなので、フィボナッチをPBの最高から最安値に合わせて引きました。エクセルシートの値をー１．２７．ー１．５、ー２にすると赤字決済になります。？？</t>
    <rPh sb="22" eb="23">
      <t>ツギ</t>
    </rPh>
    <rPh sb="24" eb="28">
      <t>タカネコウシン</t>
    </rPh>
    <rPh sb="46" eb="47">
      <t>カ</t>
    </rPh>
    <rPh sb="57" eb="58">
      <t>カ</t>
    </rPh>
    <rPh sb="79" eb="82">
      <t>サイヤスネ</t>
    </rPh>
    <rPh sb="84" eb="87">
      <t>サイタカネ</t>
    </rPh>
    <rPh sb="88" eb="89">
      <t>ア</t>
    </rPh>
    <rPh sb="92" eb="93">
      <t>ヒ</t>
    </rPh>
    <rPh sb="122" eb="124">
      <t>ヤスネ</t>
    </rPh>
    <rPh sb="144" eb="145">
      <t>ウ</t>
    </rPh>
    <rPh sb="155" eb="156">
      <t>ウ</t>
    </rPh>
    <rPh sb="178" eb="179">
      <t>タカ</t>
    </rPh>
    <rPh sb="182" eb="183">
      <t>ヤス</t>
    </rPh>
    <rPh sb="203" eb="204">
      <t>アタイ</t>
    </rPh>
    <rPh sb="222" eb="224">
      <t>アカジ</t>
    </rPh>
    <rPh sb="224" eb="226">
      <t>ケッサイ</t>
    </rPh>
    <phoneticPr fontId="1"/>
  </si>
  <si>
    <t>フィボナッチの値設定が間違っているのでしょうか？または、そもそもPBの選び方が間違っているのでしょうか？ご指導ください。</t>
    <rPh sb="7" eb="10">
      <t>アタイセッテイ</t>
    </rPh>
    <rPh sb="11" eb="13">
      <t>マチガ</t>
    </rPh>
    <rPh sb="35" eb="36">
      <t>エラ</t>
    </rPh>
    <rPh sb="37" eb="38">
      <t>カタ</t>
    </rPh>
    <rPh sb="39" eb="41">
      <t>マチガ</t>
    </rPh>
    <rPh sb="53" eb="55">
      <t>シドウ</t>
    </rPh>
    <phoneticPr fontId="1"/>
  </si>
  <si>
    <t>2023.02.07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</si>
</sst>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1" fillId="0" borderId="0" xfId="2" applyFont="1" applyAlignment="1">
      <alignment horizontal="center" vertical="center"/>
    </xf>
    <xf numFmtId="0" fontId="10" fillId="0" borderId="0" xfId="2" applyAlignment="1">
      <alignment horizontal="center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0</xdr:row>
      <xdr:rowOff>0</xdr:rowOff>
    </xdr:from>
    <xdr:to>
      <xdr:col>9</xdr:col>
      <xdr:colOff>510540</xdr:colOff>
      <xdr:row>5</xdr:row>
      <xdr:rowOff>22860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39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10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56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115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114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113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84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81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157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159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202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253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245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293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308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286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334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334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377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382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385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387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95249</xdr:rowOff>
    </xdr:from>
    <xdr:to>
      <xdr:col>25</xdr:col>
      <xdr:colOff>166687</xdr:colOff>
      <xdr:row>42</xdr:row>
      <xdr:rowOff>87191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6FD2818E-FF17-64D0-52BC-E7C8A3E7C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24312"/>
          <a:ext cx="15454312" cy="73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44</xdr:row>
      <xdr:rowOff>23812</xdr:rowOff>
    </xdr:from>
    <xdr:to>
      <xdr:col>21</xdr:col>
      <xdr:colOff>246024</xdr:colOff>
      <xdr:row>85</xdr:row>
      <xdr:rowOff>15754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F92EC58F-F14E-F177-7EA6-5D9906B095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7881937"/>
          <a:ext cx="13009524" cy="73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12" sqref="G12"/>
    </sheetView>
  </sheetViews>
  <sheetFormatPr defaultRowHeight="18.75" x14ac:dyDescent="0.4"/>
  <cols>
    <col min="1" max="1" width="4.875" customWidth="1"/>
    <col min="2" max="2" width="18.125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22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34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78" t="s">
        <v>3</v>
      </c>
      <c r="H6" s="79"/>
      <c r="I6" s="85"/>
      <c r="J6" s="78" t="s">
        <v>23</v>
      </c>
      <c r="K6" s="79"/>
      <c r="L6" s="85"/>
      <c r="M6" s="78" t="s">
        <v>24</v>
      </c>
      <c r="N6" s="79"/>
      <c r="O6" s="85"/>
    </row>
    <row r="7" spans="1:18" ht="19.5" thickBot="1" x14ac:dyDescent="0.45">
      <c r="A7" s="25"/>
      <c r="B7" s="25" t="s">
        <v>2</v>
      </c>
      <c r="C7" s="60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23</v>
      </c>
      <c r="K8" s="83"/>
      <c r="L8" s="84"/>
      <c r="M8" s="82"/>
      <c r="N8" s="83"/>
      <c r="O8" s="84"/>
    </row>
    <row r="9" spans="1:18" x14ac:dyDescent="0.4">
      <c r="A9" s="7">
        <v>1</v>
      </c>
      <c r="B9" s="21" t="s">
        <v>41</v>
      </c>
      <c r="C9" s="47">
        <v>1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44</v>
      </c>
      <c r="C10" s="44">
        <v>2</v>
      </c>
      <c r="D10" s="54">
        <v>-1.27</v>
      </c>
      <c r="E10" s="55">
        <v>-1.5</v>
      </c>
      <c r="F10" s="56">
        <v>-2</v>
      </c>
      <c r="G10" s="20">
        <f t="shared" ref="G10:G42" si="2">IF(D10="","",G9+M10)</f>
        <v>99854.839000000007</v>
      </c>
      <c r="H10" s="20">
        <f t="shared" ref="H10:H42" si="3">IF(E10="","",H9+N10)</f>
        <v>99797.5</v>
      </c>
      <c r="I10" s="20">
        <f t="shared" ref="I10:I42" si="4">IF(F10="","",I9+O10)</f>
        <v>99640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-3955.1609999999996</v>
      </c>
      <c r="N10" s="42">
        <f t="shared" ref="N10:N12" si="9">IF(E10="","",K10*E10)</f>
        <v>-4702.5</v>
      </c>
      <c r="O10" s="43">
        <f t="shared" ref="O10:O12" si="10">IF(F10="","",L10*F10)</f>
        <v>-6360</v>
      </c>
      <c r="P10" s="20"/>
      <c r="Q10" s="20"/>
      <c r="R10" s="20"/>
    </row>
    <row r="11" spans="1:18" x14ac:dyDescent="0.4">
      <c r="A11" s="7">
        <v>3</v>
      </c>
      <c r="B11" s="4"/>
      <c r="C11" s="44"/>
      <c r="D11" s="54"/>
      <c r="E11" s="55"/>
      <c r="F11" s="74"/>
      <c r="G11" s="20" t="str">
        <f t="shared" si="2"/>
        <v/>
      </c>
      <c r="H11" s="20" t="str">
        <f t="shared" si="3"/>
        <v/>
      </c>
      <c r="I11" s="20" t="str">
        <f t="shared" si="4"/>
        <v/>
      </c>
      <c r="J11" s="41">
        <f t="shared" si="5"/>
        <v>2995.6451700000002</v>
      </c>
      <c r="K11" s="42">
        <f t="shared" si="6"/>
        <v>2993.9249999999997</v>
      </c>
      <c r="L11" s="43">
        <f t="shared" si="7"/>
        <v>2989.2</v>
      </c>
      <c r="M11" s="41" t="str">
        <f t="shared" si="8"/>
        <v/>
      </c>
      <c r="N11" s="42" t="str">
        <f t="shared" si="9"/>
        <v/>
      </c>
      <c r="O11" s="43" t="str">
        <f t="shared" si="10"/>
        <v/>
      </c>
      <c r="P11" s="20"/>
      <c r="Q11" s="20"/>
      <c r="R11" s="20"/>
    </row>
    <row r="12" spans="1:18" x14ac:dyDescent="0.4">
      <c r="A12" s="7">
        <v>4</v>
      </c>
      <c r="B12" s="4"/>
      <c r="C12" s="44"/>
      <c r="D12" s="54"/>
      <c r="E12" s="55"/>
      <c r="F12" s="56"/>
      <c r="G12" s="20" t="str">
        <f t="shared" si="2"/>
        <v/>
      </c>
      <c r="H12" s="20" t="str">
        <f t="shared" si="3"/>
        <v/>
      </c>
      <c r="I12" s="20" t="str">
        <f t="shared" si="4"/>
        <v/>
      </c>
      <c r="J12" s="41" t="str">
        <f t="shared" si="5"/>
        <v/>
      </c>
      <c r="K12" s="42" t="str">
        <f t="shared" si="6"/>
        <v/>
      </c>
      <c r="L12" s="43" t="str">
        <f t="shared" si="7"/>
        <v/>
      </c>
      <c r="M12" s="41" t="str">
        <f t="shared" si="8"/>
        <v/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 x14ac:dyDescent="0.4">
      <c r="A13" s="7">
        <v>5</v>
      </c>
      <c r="B13" s="4"/>
      <c r="C13" s="44"/>
      <c r="D13" s="54"/>
      <c r="E13" s="55"/>
      <c r="F13" s="74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 t="str">
        <f t="shared" ref="J13:J58" si="11">IF(G12="","",G12*0.03)</f>
        <v/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1</v>
      </c>
      <c r="E59" s="1">
        <f>COUNTIF(E9:E58,1.5)</f>
        <v>1</v>
      </c>
      <c r="F59" s="6">
        <f>COUNTIF(F9:F58,2)</f>
        <v>1</v>
      </c>
      <c r="G59" s="66">
        <f>M59+G8</f>
        <v>99854.839000000007</v>
      </c>
      <c r="H59" s="18">
        <f>N59+H8</f>
        <v>99797.5</v>
      </c>
      <c r="I59" s="19">
        <f>O59+I8</f>
        <v>99640</v>
      </c>
      <c r="J59" s="63" t="s">
        <v>31</v>
      </c>
      <c r="K59" s="64" t="e">
        <f>B58-B9</f>
        <v>#VALUE!</v>
      </c>
      <c r="L59" s="65" t="s">
        <v>32</v>
      </c>
      <c r="M59" s="75">
        <f>SUM(M9:M58)</f>
        <v>-145.1609999999996</v>
      </c>
      <c r="N59" s="76">
        <f>SUM(N9:N58)</f>
        <v>-202.5</v>
      </c>
      <c r="O59" s="77">
        <f>SUM(O9:O58)</f>
        <v>-360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8" t="s">
        <v>30</v>
      </c>
      <c r="H60" s="79"/>
      <c r="I60" s="85"/>
      <c r="J60" s="78" t="s">
        <v>33</v>
      </c>
      <c r="K60" s="79"/>
      <c r="L60" s="85"/>
      <c r="M60" s="7"/>
      <c r="O60" s="3"/>
    </row>
    <row r="61" spans="1:15" ht="19.5" thickBot="1" x14ac:dyDescent="0.45">
      <c r="A61" s="7"/>
      <c r="B61" s="80" t="s">
        <v>35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0.99854839000000006</v>
      </c>
      <c r="H61" s="71">
        <f t="shared" ref="H61" si="21">H59/H8</f>
        <v>0.99797499999999995</v>
      </c>
      <c r="I61" s="72">
        <f>I59/I8</f>
        <v>0.99639999999999995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1</v>
      </c>
      <c r="E62" s="68">
        <f t="shared" si="22"/>
        <v>1</v>
      </c>
      <c r="F62" s="69">
        <f>F59/(F59+F60+F61)</f>
        <v>1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E44"/>
  <sheetViews>
    <sheetView topLeftCell="A61" zoomScale="80" zoomScaleNormal="80" workbookViewId="0">
      <selection activeCell="B44" sqref="B44:E44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1:4" ht="14.25" customHeight="1" x14ac:dyDescent="0.4">
      <c r="A1" s="92" t="s">
        <v>42</v>
      </c>
      <c r="B1" s="92"/>
      <c r="C1" s="92"/>
      <c r="D1" s="92"/>
    </row>
    <row r="2" spans="1:4" ht="14.25" customHeight="1" x14ac:dyDescent="0.4">
      <c r="A2" s="92"/>
      <c r="B2" s="92"/>
      <c r="C2" s="92"/>
      <c r="D2" s="92"/>
    </row>
    <row r="44" spans="2:5" x14ac:dyDescent="0.4">
      <c r="B44" s="93" t="s">
        <v>45</v>
      </c>
      <c r="C44" s="93"/>
      <c r="D44" s="93"/>
      <c r="E44" s="93"/>
    </row>
  </sheetData>
  <mergeCells count="2">
    <mergeCell ref="A1:D2"/>
    <mergeCell ref="B44:E44"/>
  </mergeCells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35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26</v>
      </c>
    </row>
    <row r="2" spans="1:10" x14ac:dyDescent="0.4">
      <c r="A2" s="88" t="s">
        <v>46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27</v>
      </c>
    </row>
    <row r="12" spans="1:10" x14ac:dyDescent="0.4">
      <c r="A12" s="90" t="s">
        <v>47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28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  <row r="35" spans="2:2" x14ac:dyDescent="0.4">
      <c r="B35" s="49" t="s">
        <v>37</v>
      </c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tabSelected="1" zoomScale="80" zoomScaleNormal="80" workbookViewId="0">
      <selection activeCell="F5" sqref="F5:F6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38</v>
      </c>
      <c r="C4" s="35"/>
      <c r="D4" s="36"/>
      <c r="E4" s="35" t="s">
        <v>39</v>
      </c>
      <c r="F4" s="36" t="s">
        <v>40</v>
      </c>
      <c r="G4" s="35"/>
      <c r="H4" s="36"/>
    </row>
    <row r="5" spans="1:8" x14ac:dyDescent="0.4">
      <c r="A5" s="35" t="s">
        <v>21</v>
      </c>
      <c r="B5" s="35" t="s">
        <v>38</v>
      </c>
      <c r="C5" s="35"/>
      <c r="D5" s="36"/>
      <c r="E5" s="35" t="s">
        <v>39</v>
      </c>
      <c r="F5" s="36" t="s">
        <v>43</v>
      </c>
      <c r="G5" s="35"/>
      <c r="H5" s="37"/>
    </row>
    <row r="6" spans="1:8" x14ac:dyDescent="0.4">
      <c r="A6" s="35" t="s">
        <v>21</v>
      </c>
      <c r="B6" s="35" t="s">
        <v>38</v>
      </c>
      <c r="C6" s="35"/>
      <c r="D6" s="37"/>
      <c r="E6" s="35" t="s">
        <v>39</v>
      </c>
      <c r="F6" s="36" t="s">
        <v>48</v>
      </c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堤 理恵</cp:lastModifiedBy>
  <dcterms:created xsi:type="dcterms:W3CDTF">2020-09-18T03:10:57Z</dcterms:created>
  <dcterms:modified xsi:type="dcterms:W3CDTF">2023-02-06T15:45:49Z</dcterms:modified>
</cp:coreProperties>
</file>