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fileRecoveryPr repairLoad="1"/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<sst xmlns="http://schemas.openxmlformats.org/spreadsheetml/2006/main" count="48" uniqueCount="37">
  <si>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</si>
  <si>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</si>
  <si>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</si>
  <si>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</si>
  <si>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</si>
  <si>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</si>
  <si>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</si>
  <si>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</si>
  <si>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</si>
  <si>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</si>
  <si>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</si>
  <si>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</si>
  <si>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</si>
  <si>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</si>
  <si>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</si>
  <si>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</si>
  <si>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</si>
  <si>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</si>
  <si>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</si>
  <si>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</si>
  <si>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</si>
  <si>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</si>
  <si>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</si>
  <si>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</si>
  <si>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</si>
  <si>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</si>
  <si>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</si>
  <si>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</si>
  <si>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</si>
  <si>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</si>
  <si>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</si>
  <si>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</si>
  <si>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</si>
  <si>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</si>
  <si>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</si>
  <si>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</si>
  <si>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確実な上昇トレンドで条件にあうPBでロングエントリーは利確になりましたがレンジでは損切されました。</t>
    <rPh sb="0" eb="2">
      <t>カクジツ</t>
    </rPh>
    <rPh sb="3" eb="5">
      <t>ジョウショウ</t>
    </rPh>
    <rPh sb="10" eb="12">
      <t>ジョウケン</t>
    </rPh>
    <rPh sb="27" eb="29">
      <t>リカク</t>
    </rPh>
    <rPh sb="41" eb="43">
      <t>ソンキリ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</si>
</sst>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1002</xdr:row>
      <xdr:rowOff>0</xdr:rowOff>
    </xdr:from>
    <xdr:to>
      <xdr:col>20</xdr:col>
      <xdr:colOff>50800</xdr:colOff>
      <xdr:row>1040</xdr:row>
      <xdr:rowOff>101600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7815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1042</xdr:row>
      <xdr:rowOff>0</xdr:rowOff>
    </xdr:from>
    <xdr:to>
      <xdr:col>20</xdr:col>
      <xdr:colOff>50800</xdr:colOff>
      <xdr:row>1080</xdr:row>
      <xdr:rowOff>101600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1852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1082</xdr:row>
      <xdr:rowOff>0</xdr:rowOff>
    </xdr:from>
    <xdr:to>
      <xdr:col>20</xdr:col>
      <xdr:colOff>50800</xdr:colOff>
      <xdr:row>1120</xdr:row>
      <xdr:rowOff>101600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923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1122</xdr:row>
      <xdr:rowOff>0</xdr:rowOff>
    </xdr:from>
    <xdr:to>
      <xdr:col>20</xdr:col>
      <xdr:colOff>50800</xdr:colOff>
      <xdr:row>1160</xdr:row>
      <xdr:rowOff>101600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994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1162</xdr:row>
      <xdr:rowOff>0</xdr:rowOff>
    </xdr:from>
    <xdr:to>
      <xdr:col>20</xdr:col>
      <xdr:colOff>50800</xdr:colOff>
      <xdr:row>1200</xdr:row>
      <xdr:rowOff>101600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066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1202</xdr:row>
      <xdr:rowOff>0</xdr:rowOff>
    </xdr:from>
    <xdr:to>
      <xdr:col>20</xdr:col>
      <xdr:colOff>50800</xdr:colOff>
      <xdr:row>1240</xdr:row>
      <xdr:rowOff>101600</xdr:rowOff>
    </xdr:to>
    <xdr:pic>
      <xdr:nvPicPr>
        <xdr:cNvPr id="3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21371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1242</xdr:row>
      <xdr:rowOff>0</xdr:rowOff>
    </xdr:from>
    <xdr:to>
      <xdr:col>20</xdr:col>
      <xdr:colOff>50800</xdr:colOff>
      <xdr:row>1280</xdr:row>
      <xdr:rowOff>101600</xdr:rowOff>
    </xdr:to>
    <xdr:pic>
      <xdr:nvPicPr>
        <xdr:cNvPr id="20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208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1282</xdr:row>
      <xdr:rowOff>0</xdr:rowOff>
    </xdr:from>
    <xdr:to>
      <xdr:col>20</xdr:col>
      <xdr:colOff>50800</xdr:colOff>
      <xdr:row>1320</xdr:row>
      <xdr:rowOff>101600</xdr:rowOff>
    </xdr:to>
    <xdr:pic>
      <xdr:nvPicPr>
        <xdr:cNvPr id="20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2279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1322</xdr:row>
      <xdr:rowOff>0</xdr:rowOff>
    </xdr:from>
    <xdr:to>
      <xdr:col>20</xdr:col>
      <xdr:colOff>50800</xdr:colOff>
      <xdr:row>1360</xdr:row>
      <xdr:rowOff>101600</xdr:rowOff>
    </xdr:to>
    <xdr:pic>
      <xdr:nvPicPr>
        <xdr:cNvPr id="205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350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1362</xdr:row>
      <xdr:rowOff>0</xdr:rowOff>
    </xdr:from>
    <xdr:to>
      <xdr:col>20</xdr:col>
      <xdr:colOff>50800</xdr:colOff>
      <xdr:row>1400</xdr:row>
      <xdr:rowOff>101600</xdr:rowOff>
    </xdr:to>
    <xdr:pic>
      <xdr:nvPicPr>
        <xdr:cNvPr id="205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2421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1402</xdr:row>
      <xdr:rowOff>0</xdr:rowOff>
    </xdr:from>
    <xdr:to>
      <xdr:col>20</xdr:col>
      <xdr:colOff>50800</xdr:colOff>
      <xdr:row>1440</xdr:row>
      <xdr:rowOff>101600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2492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1442</xdr:row>
      <xdr:rowOff>0</xdr:rowOff>
    </xdr:from>
    <xdr:to>
      <xdr:col>20</xdr:col>
      <xdr:colOff>50800</xdr:colOff>
      <xdr:row>1480</xdr:row>
      <xdr:rowOff>101600</xdr:rowOff>
    </xdr:to>
    <xdr:pic>
      <xdr:nvPicPr>
        <xdr:cNvPr id="20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63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1482</xdr:row>
      <xdr:rowOff>0</xdr:rowOff>
    </xdr:from>
    <xdr:to>
      <xdr:col>20</xdr:col>
      <xdr:colOff>50800</xdr:colOff>
      <xdr:row>1520</xdr:row>
      <xdr:rowOff>101600</xdr:rowOff>
    </xdr:to>
    <xdr:pic>
      <xdr:nvPicPr>
        <xdr:cNvPr id="2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634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1522</xdr:row>
      <xdr:rowOff>0</xdr:rowOff>
    </xdr:from>
    <xdr:to>
      <xdr:col>20</xdr:col>
      <xdr:colOff>50800</xdr:colOff>
      <xdr:row>1560</xdr:row>
      <xdr:rowOff>101600</xdr:rowOff>
    </xdr:to>
    <xdr:pic>
      <xdr:nvPicPr>
        <xdr:cNvPr id="20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706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20</xdr:col>
      <xdr:colOff>50800</xdr:colOff>
      <xdr:row>1600</xdr:row>
      <xdr:rowOff>101600</xdr:rowOff>
    </xdr:to>
    <xdr:pic>
      <xdr:nvPicPr>
        <xdr:cNvPr id="205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777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1602</xdr:row>
      <xdr:rowOff>0</xdr:rowOff>
    </xdr:from>
    <xdr:to>
      <xdr:col>20</xdr:col>
      <xdr:colOff>50800</xdr:colOff>
      <xdr:row>1640</xdr:row>
      <xdr:rowOff>101600</xdr:rowOff>
    </xdr:to>
    <xdr:pic>
      <xdr:nvPicPr>
        <xdr:cNvPr id="20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848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1642</xdr:row>
      <xdr:rowOff>0</xdr:rowOff>
    </xdr:from>
    <xdr:to>
      <xdr:col>20</xdr:col>
      <xdr:colOff>50800</xdr:colOff>
      <xdr:row>1680</xdr:row>
      <xdr:rowOff>101600</xdr:rowOff>
    </xdr:to>
    <xdr:pic>
      <xdr:nvPicPr>
        <xdr:cNvPr id="20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919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1682</xdr:row>
      <xdr:rowOff>0</xdr:rowOff>
    </xdr:from>
    <xdr:to>
      <xdr:col>20</xdr:col>
      <xdr:colOff>50800</xdr:colOff>
      <xdr:row>1720</xdr:row>
      <xdr:rowOff>101600</xdr:rowOff>
    </xdr:to>
    <xdr:pic>
      <xdr:nvPicPr>
        <xdr:cNvPr id="206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990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1722</xdr:row>
      <xdr:rowOff>0</xdr:rowOff>
    </xdr:from>
    <xdr:to>
      <xdr:col>20</xdr:col>
      <xdr:colOff>50800</xdr:colOff>
      <xdr:row>1760</xdr:row>
      <xdr:rowOff>101600</xdr:rowOff>
    </xdr:to>
    <xdr:pic>
      <xdr:nvPicPr>
        <xdr:cNvPr id="206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061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43" activePane="bottomRight" state="frozen"/>
      <selection pane="topRight" activeCell="B1" sqref="B1"/>
      <selection pane="bottomLeft" activeCell="A9" sqref="A9"/>
      <selection pane="bottomRight" activeCell="F53" sqref="F53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34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29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>IF(E9="","",H8+N9)</f>
        <v>97000</v>
      </c>
      <c r="I9" s="22">
        <f>IF(F9="","",I8+O9)</f>
        <v>97000</v>
      </c>
      <c r="J9" s="41">
        <f t="shared" ref="J9:L12" si="0">IF(G8="","",G8*0.03)</f>
        <v>3000</v>
      </c>
      <c r="K9" s="42">
        <f t="shared" si="0"/>
        <v>3000</v>
      </c>
      <c r="L9" s="43">
        <f t="shared" si="0"/>
        <v>3000</v>
      </c>
      <c r="M9" s="41">
        <f t="shared" ref="M9:O12" si="1">IF(D9="","",J9*D9)</f>
        <v>-3000</v>
      </c>
      <c r="N9" s="42">
        <f t="shared" si="1"/>
        <v>-3000</v>
      </c>
      <c r="O9" s="43">
        <f t="shared" si="1"/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si="0"/>
        <v>2910</v>
      </c>
      <c r="K10" s="45">
        <f t="shared" si="0"/>
        <v>2910</v>
      </c>
      <c r="L10" s="46">
        <f t="shared" si="0"/>
        <v>2910</v>
      </c>
      <c r="M10" s="44">
        <f t="shared" si="1"/>
        <v>3695.7000000000003</v>
      </c>
      <c r="N10" s="45">
        <f t="shared" si="1"/>
        <v>4365</v>
      </c>
      <c r="O10" s="46">
        <f t="shared" si="1"/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0"/>
        <v>3020.8709999999996</v>
      </c>
      <c r="K11" s="45">
        <f t="shared" si="0"/>
        <v>3040.95</v>
      </c>
      <c r="L11" s="46">
        <f t="shared" si="0"/>
        <v>3084.6</v>
      </c>
      <c r="M11" s="44">
        <f t="shared" si="1"/>
        <v>-3020.8709999999996</v>
      </c>
      <c r="N11" s="45">
        <f t="shared" si="1"/>
        <v>-3040.95</v>
      </c>
      <c r="O11" s="46">
        <f t="shared" si="1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0"/>
        <v>2930.24487</v>
      </c>
      <c r="K12" s="45">
        <f t="shared" si="0"/>
        <v>2949.7215000000001</v>
      </c>
      <c r="L12" s="46">
        <f t="shared" si="0"/>
        <v>2992.0619999999999</v>
      </c>
      <c r="M12" s="44">
        <f t="shared" si="1"/>
        <v>-2930.24487</v>
      </c>
      <c r="N12" s="45">
        <f t="shared" si="1"/>
        <v>-2949.7215000000001</v>
      </c>
      <c r="O12" s="46">
        <f t="shared" si="1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5">IF(G12="","",G12*0.03)</f>
        <v>2842.3375239000002</v>
      </c>
      <c r="K13" s="45">
        <f t="shared" ref="K13:K58" si="6">IF(H12="","",H12*0.03)</f>
        <v>2861.229855</v>
      </c>
      <c r="L13" s="46">
        <f t="shared" ref="L13:L58" si="7">IF(I12="","",I12*0.03)</f>
        <v>2902.3001399999994</v>
      </c>
      <c r="M13" s="44">
        <f t="shared" ref="M13:M58" si="8">IF(D13="","",J13*D13)</f>
        <v>-2842.3375239000002</v>
      </c>
      <c r="N13" s="45">
        <f t="shared" ref="N13:N58" si="9">IF(E13="","",K13*E13)</f>
        <v>-2861.229855</v>
      </c>
      <c r="O13" s="46">
        <f t="shared" ref="O13:O58" si="10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5"/>
        <v>2757.067398183</v>
      </c>
      <c r="K14" s="45">
        <f t="shared" si="6"/>
        <v>2775.3929593500002</v>
      </c>
      <c r="L14" s="46">
        <f t="shared" si="7"/>
        <v>2815.2311357999993</v>
      </c>
      <c r="M14" s="44">
        <f t="shared" si="8"/>
        <v>3501.47559569241</v>
      </c>
      <c r="N14" s="45">
        <f t="shared" si="9"/>
        <v>4163.0894390250005</v>
      </c>
      <c r="O14" s="46">
        <f t="shared" si="10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5"/>
        <v>2862.1116660537723</v>
      </c>
      <c r="K15" s="45">
        <f t="shared" si="6"/>
        <v>2900.2856425207501</v>
      </c>
      <c r="L15" s="46">
        <f t="shared" si="7"/>
        <v>2984.1450039479996</v>
      </c>
      <c r="M15" s="44">
        <f t="shared" si="8"/>
        <v>3634.8818158882909</v>
      </c>
      <c r="N15" s="45">
        <f t="shared" si="9"/>
        <v>4350.4284637811252</v>
      </c>
      <c r="O15" s="46">
        <f t="shared" si="10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5"/>
        <v>2971.158120530421</v>
      </c>
      <c r="K16" s="45">
        <f t="shared" si="6"/>
        <v>3030.798496434184</v>
      </c>
      <c r="L16" s="46">
        <f t="shared" si="7"/>
        <v>3163.1937041848792</v>
      </c>
      <c r="M16" s="44">
        <f t="shared" si="8"/>
        <v>3773.3708130736345</v>
      </c>
      <c r="N16" s="45">
        <f t="shared" si="9"/>
        <v>4546.1977446512756</v>
      </c>
      <c r="O16" s="46">
        <f t="shared" si="10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5"/>
        <v>3084.3592449226298</v>
      </c>
      <c r="K17" s="45">
        <f t="shared" si="6"/>
        <v>3167.1844287737222</v>
      </c>
      <c r="L17" s="46">
        <f t="shared" si="7"/>
        <v>3352.9853264359722</v>
      </c>
      <c r="M17" s="44">
        <f t="shared" si="8"/>
        <v>3917.1362410517399</v>
      </c>
      <c r="N17" s="45">
        <f t="shared" si="9"/>
        <v>4750.7766431605833</v>
      </c>
      <c r="O17" s="46">
        <f t="shared" si="10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5"/>
        <v>3201.8733321541822</v>
      </c>
      <c r="K18" s="45">
        <f t="shared" si="6"/>
        <v>3309.7077280685394</v>
      </c>
      <c r="L18" s="46">
        <f t="shared" si="7"/>
        <v>3554.1644460221301</v>
      </c>
      <c r="M18" s="44">
        <f t="shared" si="8"/>
        <v>-3201.8733321541822</v>
      </c>
      <c r="N18" s="45">
        <f t="shared" si="9"/>
        <v>-3309.7077280685394</v>
      </c>
      <c r="O18" s="46">
        <f t="shared" si="10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5"/>
        <v>3105.817132189557</v>
      </c>
      <c r="K19" s="45">
        <f t="shared" si="6"/>
        <v>3210.4164962264836</v>
      </c>
      <c r="L19" s="46">
        <f t="shared" si="7"/>
        <v>3447.5395126414664</v>
      </c>
      <c r="M19" s="44">
        <f t="shared" si="8"/>
        <v>-3105.817132189557</v>
      </c>
      <c r="N19" s="45">
        <f t="shared" si="9"/>
        <v>-3210.4164962264836</v>
      </c>
      <c r="O19" s="46">
        <f t="shared" si="10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5"/>
        <v>3012.6426182238706</v>
      </c>
      <c r="K20" s="45">
        <f t="shared" si="6"/>
        <v>3114.1040013396891</v>
      </c>
      <c r="L20" s="46">
        <f t="shared" si="7"/>
        <v>3344.1133272622224</v>
      </c>
      <c r="M20" s="44">
        <f t="shared" si="8"/>
        <v>3826.056125144316</v>
      </c>
      <c r="N20" s="45">
        <f t="shared" si="9"/>
        <v>4671.1560020095339</v>
      </c>
      <c r="O20" s="46">
        <f t="shared" si="10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5"/>
        <v>3127.4243019781998</v>
      </c>
      <c r="K21" s="45">
        <f t="shared" si="6"/>
        <v>3254.2386813999751</v>
      </c>
      <c r="L21" s="46">
        <f t="shared" si="7"/>
        <v>3544.7601268979556</v>
      </c>
      <c r="M21" s="44">
        <f t="shared" si="8"/>
        <v>-3127.4243019781998</v>
      </c>
      <c r="N21" s="45">
        <f t="shared" si="9"/>
        <v>-3254.2386813999751</v>
      </c>
      <c r="O21" s="46">
        <f t="shared" si="10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5"/>
        <v>3033.6015729188539</v>
      </c>
      <c r="K22" s="45">
        <f t="shared" si="6"/>
        <v>3156.6115209579762</v>
      </c>
      <c r="L22" s="46">
        <f t="shared" si="7"/>
        <v>3438.4173230910174</v>
      </c>
      <c r="M22" s="44">
        <f t="shared" si="8"/>
        <v>-3033.6015729188539</v>
      </c>
      <c r="N22" s="45">
        <f t="shared" si="9"/>
        <v>-3156.6115209579762</v>
      </c>
      <c r="O22" s="46">
        <f t="shared" si="10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5"/>
        <v>2942.5935257312881</v>
      </c>
      <c r="K23" s="45">
        <f t="shared" si="6"/>
        <v>3061.9131753292368</v>
      </c>
      <c r="L23" s="46">
        <f t="shared" si="7"/>
        <v>3335.2648033982864</v>
      </c>
      <c r="M23" s="44">
        <f t="shared" si="8"/>
        <v>3737.0937776787359</v>
      </c>
      <c r="N23" s="45">
        <f t="shared" si="9"/>
        <v>4592.8697629938551</v>
      </c>
      <c r="O23" s="46">
        <f t="shared" si="10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5"/>
        <v>3054.7063390616504</v>
      </c>
      <c r="K24" s="45">
        <f t="shared" si="6"/>
        <v>3199.6992682190526</v>
      </c>
      <c r="L24" s="46">
        <f t="shared" si="7"/>
        <v>3535.3806916021836</v>
      </c>
      <c r="M24" s="44">
        <f t="shared" si="8"/>
        <v>-3054.7063390616504</v>
      </c>
      <c r="N24" s="45">
        <f t="shared" si="9"/>
        <v>-3199.6992682190526</v>
      </c>
      <c r="O24" s="46">
        <f t="shared" si="10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5"/>
        <v>2963.0651488898006</v>
      </c>
      <c r="K25" s="45">
        <f t="shared" si="6"/>
        <v>3103.7082901724812</v>
      </c>
      <c r="L25" s="46">
        <f t="shared" si="7"/>
        <v>3429.3192708541183</v>
      </c>
      <c r="M25" s="44">
        <f t="shared" si="8"/>
        <v>3763.092739090047</v>
      </c>
      <c r="N25" s="45">
        <f t="shared" si="9"/>
        <v>4655.562435258722</v>
      </c>
      <c r="O25" s="46">
        <f t="shared" si="10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5"/>
        <v>3075.9579310625022</v>
      </c>
      <c r="K26" s="45">
        <f t="shared" si="6"/>
        <v>3243.3751632302428</v>
      </c>
      <c r="L26" s="46">
        <f t="shared" si="7"/>
        <v>3635.0784271053653</v>
      </c>
      <c r="M26" s="44">
        <f t="shared" si="8"/>
        <v>3906.466572449378</v>
      </c>
      <c r="N26" s="45">
        <f t="shared" si="9"/>
        <v>4865.0627448453643</v>
      </c>
      <c r="O26" s="46">
        <f t="shared" si="10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5"/>
        <v>3193.1519282359836</v>
      </c>
      <c r="K27" s="45">
        <f t="shared" si="6"/>
        <v>3389.3270455756033</v>
      </c>
      <c r="L27" s="46">
        <f t="shared" si="7"/>
        <v>3853.1831327316868</v>
      </c>
      <c r="M27" s="44">
        <f t="shared" si="8"/>
        <v>-3193.1519282359836</v>
      </c>
      <c r="N27" s="45">
        <f t="shared" si="9"/>
        <v>-3389.3270455756033</v>
      </c>
      <c r="O27" s="46">
        <f t="shared" si="10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5"/>
        <v>3097.3573703889042</v>
      </c>
      <c r="K28" s="45">
        <f t="shared" si="6"/>
        <v>3287.6472342083352</v>
      </c>
      <c r="L28" s="46">
        <f t="shared" si="7"/>
        <v>3737.587638749736</v>
      </c>
      <c r="M28" s="44">
        <f t="shared" si="8"/>
        <v>-3097.3573703889042</v>
      </c>
      <c r="N28" s="45">
        <f t="shared" si="9"/>
        <v>-3287.6472342083352</v>
      </c>
      <c r="O28" s="46">
        <f t="shared" si="10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5"/>
        <v>3004.4366492772374</v>
      </c>
      <c r="K29" s="45">
        <f t="shared" si="6"/>
        <v>3189.0178171820858</v>
      </c>
      <c r="L29" s="46">
        <f t="shared" si="7"/>
        <v>3625.4600095872438</v>
      </c>
      <c r="M29" s="44">
        <f t="shared" si="8"/>
        <v>3815.6345445820916</v>
      </c>
      <c r="N29" s="45">
        <f t="shared" si="9"/>
        <v>4783.5267257731284</v>
      </c>
      <c r="O29" s="46">
        <f t="shared" si="10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5"/>
        <v>3118.9056856146999</v>
      </c>
      <c r="K30" s="45">
        <f t="shared" si="6"/>
        <v>3332.5236189552797</v>
      </c>
      <c r="L30" s="46">
        <f t="shared" si="7"/>
        <v>3842.9876101624786</v>
      </c>
      <c r="M30" s="44">
        <f t="shared" si="8"/>
        <v>3961.0102207306691</v>
      </c>
      <c r="N30" s="45">
        <f t="shared" si="9"/>
        <v>4998.7854284329196</v>
      </c>
      <c r="O30" s="46">
        <f t="shared" si="10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5"/>
        <v>3237.7359922366199</v>
      </c>
      <c r="K31" s="45">
        <f t="shared" si="6"/>
        <v>3482.487181808267</v>
      </c>
      <c r="L31" s="46">
        <f t="shared" si="7"/>
        <v>4073.5668667722275</v>
      </c>
      <c r="M31" s="44">
        <f t="shared" si="8"/>
        <v>4111.9247101405072</v>
      </c>
      <c r="N31" s="45">
        <f t="shared" si="9"/>
        <v>5223.7307727124007</v>
      </c>
      <c r="O31" s="46">
        <f t="shared" si="10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5"/>
        <v>3361.0937335408348</v>
      </c>
      <c r="K32" s="45">
        <f t="shared" si="6"/>
        <v>3639.1991049896392</v>
      </c>
      <c r="L32" s="46">
        <f t="shared" si="7"/>
        <v>4317.9808787785605</v>
      </c>
      <c r="M32" s="44">
        <f t="shared" si="8"/>
        <v>-3361.0937335408348</v>
      </c>
      <c r="N32" s="45">
        <f t="shared" si="9"/>
        <v>-3639.1991049896392</v>
      </c>
      <c r="O32" s="46">
        <f t="shared" si="10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5"/>
        <v>3260.2609215346097</v>
      </c>
      <c r="K33" s="45">
        <f t="shared" si="6"/>
        <v>3530.0231318399497</v>
      </c>
      <c r="L33" s="46">
        <f t="shared" si="7"/>
        <v>4188.4414524152044</v>
      </c>
      <c r="M33" s="44">
        <f t="shared" si="8"/>
        <v>4140.5313703489546</v>
      </c>
      <c r="N33" s="45">
        <f t="shared" si="9"/>
        <v>5295.0346977599247</v>
      </c>
      <c r="O33" s="46">
        <f t="shared" si="10"/>
        <v>8376.8829048304087</v>
      </c>
      <c r="P33" s="40"/>
      <c r="Q33" s="40"/>
      <c r="R33" s="40"/>
    </row>
    <row r="34" spans="1:18">
      <c r="A34" s="9">
        <v>26</v>
      </c>
      <c r="B34" s="5">
        <v>39757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117114.18103706186</v>
      </c>
      <c r="H34" s="22">
        <f t="shared" si="3"/>
        <v>128495.78368491738</v>
      </c>
      <c r="I34" s="22">
        <f t="shared" si="4"/>
        <v>156871.09386445745</v>
      </c>
      <c r="J34" s="44">
        <f t="shared" si="5"/>
        <v>3384.4768626450782</v>
      </c>
      <c r="K34" s="45">
        <f t="shared" si="6"/>
        <v>3688.8741727727474</v>
      </c>
      <c r="L34" s="46">
        <f t="shared" si="7"/>
        <v>4439.7479395601167</v>
      </c>
      <c r="M34" s="44">
        <f t="shared" si="8"/>
        <v>4298.285615559249</v>
      </c>
      <c r="N34" s="45">
        <f t="shared" si="9"/>
        <v>5533.3112591591216</v>
      </c>
      <c r="O34" s="46">
        <f t="shared" si="10"/>
        <v>8879.4958791202334</v>
      </c>
      <c r="P34" s="40"/>
      <c r="Q34" s="40"/>
      <c r="R34" s="40"/>
    </row>
    <row r="35" spans="1:18">
      <c r="A35" s="9">
        <v>27</v>
      </c>
      <c r="B35" s="5">
        <v>39758</v>
      </c>
      <c r="C35" s="47">
        <v>2</v>
      </c>
      <c r="D35" s="57">
        <v>1.27</v>
      </c>
      <c r="E35" s="58">
        <v>1.5</v>
      </c>
      <c r="F35" s="80">
        <v>2</v>
      </c>
      <c r="G35" s="22">
        <f t="shared" si="2"/>
        <v>121576.23133457392</v>
      </c>
      <c r="H35" s="22">
        <f t="shared" si="3"/>
        <v>134278.09395073866</v>
      </c>
      <c r="I35" s="22">
        <f t="shared" si="4"/>
        <v>166283.35949632491</v>
      </c>
      <c r="J35" s="44">
        <f t="shared" si="5"/>
        <v>3513.4254311118557</v>
      </c>
      <c r="K35" s="45">
        <f t="shared" si="6"/>
        <v>3854.8735105475212</v>
      </c>
      <c r="L35" s="46">
        <f t="shared" si="7"/>
        <v>4706.1328159337236</v>
      </c>
      <c r="M35" s="44">
        <f t="shared" si="8"/>
        <v>4462.0502975120571</v>
      </c>
      <c r="N35" s="45">
        <f t="shared" si="9"/>
        <v>5782.310265821282</v>
      </c>
      <c r="O35" s="46">
        <f t="shared" si="10"/>
        <v>9412.2656318674472</v>
      </c>
      <c r="P35" s="40"/>
      <c r="Q35" s="40"/>
      <c r="R35" s="40"/>
    </row>
    <row r="36" spans="1:18">
      <c r="A36" s="9">
        <v>28</v>
      </c>
      <c r="B36" s="5">
        <v>39759</v>
      </c>
      <c r="C36" s="47">
        <v>2</v>
      </c>
      <c r="D36" s="57">
        <v>-1</v>
      </c>
      <c r="E36" s="58">
        <v>-1</v>
      </c>
      <c r="F36" s="59">
        <v>-1</v>
      </c>
      <c r="G36" s="22">
        <f t="shared" si="2"/>
        <v>117928.94439453671</v>
      </c>
      <c r="H36" s="22">
        <f t="shared" si="3"/>
        <v>130249.75113221651</v>
      </c>
      <c r="I36" s="22">
        <f t="shared" si="4"/>
        <v>161294.85871143517</v>
      </c>
      <c r="J36" s="44">
        <f t="shared" si="5"/>
        <v>3647.2869400372174</v>
      </c>
      <c r="K36" s="45">
        <f t="shared" si="6"/>
        <v>4028.3428185221596</v>
      </c>
      <c r="L36" s="46">
        <f t="shared" si="7"/>
        <v>4988.5007848897467</v>
      </c>
      <c r="M36" s="44">
        <f t="shared" si="8"/>
        <v>-3647.2869400372174</v>
      </c>
      <c r="N36" s="45">
        <f t="shared" si="9"/>
        <v>-4028.3428185221596</v>
      </c>
      <c r="O36" s="46">
        <f t="shared" si="10"/>
        <v>-4988.5007848897467</v>
      </c>
      <c r="P36" s="40"/>
      <c r="Q36" s="40"/>
      <c r="R36" s="40"/>
    </row>
    <row r="37" spans="1:18">
      <c r="A37" s="9">
        <v>29</v>
      </c>
      <c r="B37" s="5">
        <v>39764</v>
      </c>
      <c r="C37" s="47">
        <v>2</v>
      </c>
      <c r="D37" s="57">
        <v>1.27</v>
      </c>
      <c r="E37" s="58">
        <v>1.5</v>
      </c>
      <c r="F37" s="59">
        <v>2</v>
      </c>
      <c r="G37" s="22">
        <f t="shared" si="2"/>
        <v>122422.03717596855</v>
      </c>
      <c r="H37" s="22">
        <f t="shared" si="3"/>
        <v>136110.98993316625</v>
      </c>
      <c r="I37" s="22">
        <f t="shared" si="4"/>
        <v>170972.55023412127</v>
      </c>
      <c r="J37" s="44">
        <f t="shared" si="5"/>
        <v>3537.8683318361013</v>
      </c>
      <c r="K37" s="45">
        <f t="shared" si="6"/>
        <v>3907.4925339664951</v>
      </c>
      <c r="L37" s="46">
        <f t="shared" si="7"/>
        <v>4838.8457613430546</v>
      </c>
      <c r="M37" s="44">
        <f t="shared" si="8"/>
        <v>4493.0927814318484</v>
      </c>
      <c r="N37" s="45">
        <f t="shared" si="9"/>
        <v>5861.2388009497427</v>
      </c>
      <c r="O37" s="46">
        <f t="shared" si="10"/>
        <v>9677.6915226861092</v>
      </c>
      <c r="P37" s="40"/>
      <c r="Q37" s="40"/>
      <c r="R37" s="40"/>
    </row>
    <row r="38" spans="1:18">
      <c r="A38" s="9">
        <v>30</v>
      </c>
      <c r="B38" s="5">
        <v>39766</v>
      </c>
      <c r="C38" s="47">
        <v>2</v>
      </c>
      <c r="D38" s="57">
        <v>-1</v>
      </c>
      <c r="E38" s="58">
        <v>-1</v>
      </c>
      <c r="F38" s="59">
        <v>-1</v>
      </c>
      <c r="G38" s="22">
        <f t="shared" si="2"/>
        <v>118749.37606068949</v>
      </c>
      <c r="H38" s="22">
        <f t="shared" si="3"/>
        <v>132027.66023517126</v>
      </c>
      <c r="I38" s="22">
        <f t="shared" si="4"/>
        <v>165843.37372709764</v>
      </c>
      <c r="J38" s="44">
        <f t="shared" si="5"/>
        <v>3672.6611152790565</v>
      </c>
      <c r="K38" s="45">
        <f t="shared" si="6"/>
        <v>4083.3296979949873</v>
      </c>
      <c r="L38" s="46">
        <f t="shared" si="7"/>
        <v>5129.1765070236379</v>
      </c>
      <c r="M38" s="44">
        <f t="shared" si="8"/>
        <v>-3672.6611152790565</v>
      </c>
      <c r="N38" s="45">
        <f t="shared" si="9"/>
        <v>-4083.3296979949873</v>
      </c>
      <c r="O38" s="46">
        <f t="shared" si="10"/>
        <v>-5129.1765070236379</v>
      </c>
      <c r="P38" s="40"/>
      <c r="Q38" s="40"/>
      <c r="R38" s="40"/>
    </row>
    <row r="39" spans="1:18">
      <c r="A39" s="9">
        <v>31</v>
      </c>
      <c r="B39" s="5">
        <v>39769</v>
      </c>
      <c r="C39" s="47">
        <v>1</v>
      </c>
      <c r="D39" s="57">
        <v>-1</v>
      </c>
      <c r="E39" s="60">
        <v>-1</v>
      </c>
      <c r="F39" s="59">
        <v>-1</v>
      </c>
      <c r="G39" s="22">
        <f t="shared" si="2"/>
        <v>115186.89477886881</v>
      </c>
      <c r="H39" s="22">
        <f t="shared" si="3"/>
        <v>128066.83042811613</v>
      </c>
      <c r="I39" s="22">
        <f t="shared" si="4"/>
        <v>160868.0725152847</v>
      </c>
      <c r="J39" s="44">
        <f t="shared" si="5"/>
        <v>3562.4812818206847</v>
      </c>
      <c r="K39" s="45">
        <f t="shared" si="6"/>
        <v>3960.8298070551377</v>
      </c>
      <c r="L39" s="46">
        <f t="shared" si="7"/>
        <v>4975.3012118129291</v>
      </c>
      <c r="M39" s="44">
        <f t="shared" si="8"/>
        <v>-3562.4812818206847</v>
      </c>
      <c r="N39" s="45">
        <f t="shared" si="9"/>
        <v>-3960.8298070551377</v>
      </c>
      <c r="O39" s="46">
        <f t="shared" si="10"/>
        <v>-4975.3012118129291</v>
      </c>
      <c r="P39" s="40"/>
      <c r="Q39" s="40"/>
      <c r="R39" s="40"/>
    </row>
    <row r="40" spans="1:18">
      <c r="A40" s="9">
        <v>32</v>
      </c>
      <c r="B40" s="5">
        <v>39777</v>
      </c>
      <c r="C40" s="47">
        <v>2</v>
      </c>
      <c r="D40" s="57">
        <v>-1</v>
      </c>
      <c r="E40" s="60">
        <v>-1</v>
      </c>
      <c r="F40" s="59">
        <v>-1</v>
      </c>
      <c r="G40" s="22">
        <f t="shared" si="2"/>
        <v>111731.28793550274</v>
      </c>
      <c r="H40" s="22">
        <f t="shared" si="3"/>
        <v>124224.82551527265</v>
      </c>
      <c r="I40" s="22">
        <f t="shared" si="4"/>
        <v>156042.03033982616</v>
      </c>
      <c r="J40" s="44">
        <f t="shared" si="5"/>
        <v>3455.6068433660644</v>
      </c>
      <c r="K40" s="45">
        <f t="shared" si="6"/>
        <v>3842.0049128434835</v>
      </c>
      <c r="L40" s="46">
        <f t="shared" si="7"/>
        <v>4826.0421754585404</v>
      </c>
      <c r="M40" s="44">
        <f t="shared" si="8"/>
        <v>-3455.6068433660644</v>
      </c>
      <c r="N40" s="45">
        <f t="shared" si="9"/>
        <v>-3842.0049128434835</v>
      </c>
      <c r="O40" s="46">
        <f t="shared" si="10"/>
        <v>-4826.0421754585404</v>
      </c>
      <c r="P40" s="40"/>
      <c r="Q40" s="40"/>
      <c r="R40" s="40"/>
    </row>
    <row r="41" spans="1:18">
      <c r="A41" s="9">
        <v>33</v>
      </c>
      <c r="B41" s="5">
        <v>39799</v>
      </c>
      <c r="C41" s="47">
        <v>2</v>
      </c>
      <c r="D41" s="57">
        <v>1.27</v>
      </c>
      <c r="E41" s="60">
        <v>1.5</v>
      </c>
      <c r="F41" s="80">
        <v>2</v>
      </c>
      <c r="G41" s="22">
        <f t="shared" si="2"/>
        <v>115988.25000584539</v>
      </c>
      <c r="H41" s="22">
        <f t="shared" si="3"/>
        <v>129814.94266345992</v>
      </c>
      <c r="I41" s="22">
        <f t="shared" si="4"/>
        <v>165404.55216021574</v>
      </c>
      <c r="J41" s="44">
        <f t="shared" si="5"/>
        <v>3351.9386380650822</v>
      </c>
      <c r="K41" s="45">
        <f t="shared" si="6"/>
        <v>3726.7447654581792</v>
      </c>
      <c r="L41" s="46">
        <f t="shared" si="7"/>
        <v>4681.2609101947846</v>
      </c>
      <c r="M41" s="44">
        <f t="shared" si="8"/>
        <v>4256.9620703426544</v>
      </c>
      <c r="N41" s="45">
        <f t="shared" si="9"/>
        <v>5590.1171481872689</v>
      </c>
      <c r="O41" s="46">
        <f t="shared" si="10"/>
        <v>9362.5218203895693</v>
      </c>
      <c r="P41" s="40"/>
      <c r="Q41" s="40"/>
      <c r="R41" s="40"/>
    </row>
    <row r="42" spans="1:18">
      <c r="A42" s="9">
        <v>34</v>
      </c>
      <c r="B42" s="5">
        <v>39801</v>
      </c>
      <c r="C42" s="47">
        <v>2</v>
      </c>
      <c r="D42" s="57">
        <v>-1</v>
      </c>
      <c r="E42" s="60">
        <v>-1</v>
      </c>
      <c r="F42" s="80">
        <v>-1</v>
      </c>
      <c r="G42" s="22">
        <f t="shared" si="2"/>
        <v>112508.60250567003</v>
      </c>
      <c r="H42" s="22">
        <f t="shared" si="3"/>
        <v>125920.49438355613</v>
      </c>
      <c r="I42" s="22">
        <f t="shared" si="4"/>
        <v>160442.41559540926</v>
      </c>
      <c r="J42" s="44">
        <f t="shared" si="5"/>
        <v>3479.6475001753615</v>
      </c>
      <c r="K42" s="45">
        <f t="shared" si="6"/>
        <v>3894.4482799037974</v>
      </c>
      <c r="L42" s="46">
        <f t="shared" si="7"/>
        <v>4962.1365648064721</v>
      </c>
      <c r="M42" s="44">
        <f>IF(D42="","",J42*D42)</f>
        <v>-3479.6475001753615</v>
      </c>
      <c r="N42" s="45">
        <f t="shared" si="9"/>
        <v>-3894.4482799037974</v>
      </c>
      <c r="O42" s="46">
        <f t="shared" si="10"/>
        <v>-4962.1365648064721</v>
      </c>
      <c r="P42" s="40"/>
      <c r="Q42" s="40"/>
      <c r="R42" s="40"/>
    </row>
    <row r="43" spans="1:18">
      <c r="A43" s="3">
        <v>35</v>
      </c>
      <c r="B43" s="5">
        <v>39804</v>
      </c>
      <c r="C43" s="47">
        <v>1</v>
      </c>
      <c r="D43" s="57">
        <v>1.27</v>
      </c>
      <c r="E43" s="60">
        <v>1.5</v>
      </c>
      <c r="F43" s="59">
        <v>2</v>
      </c>
      <c r="G43" s="22">
        <f>IF(D43="","",G42+M43)</f>
        <v>116795.18026113606</v>
      </c>
      <c r="H43" s="22">
        <f>IF(E43="","",H42+N43)</f>
        <v>131586.91663081615</v>
      </c>
      <c r="I43" s="22">
        <f>IF(F43="","",I42+O43)</f>
        <v>170068.96053113381</v>
      </c>
      <c r="J43" s="44">
        <f t="shared" si="5"/>
        <v>3375.2580751701007</v>
      </c>
      <c r="K43" s="45">
        <f t="shared" si="6"/>
        <v>3777.6148315066839</v>
      </c>
      <c r="L43" s="46">
        <f t="shared" si="7"/>
        <v>4813.2724678622772</v>
      </c>
      <c r="M43" s="44">
        <f t="shared" si="8"/>
        <v>4286.5777554660281</v>
      </c>
      <c r="N43" s="45">
        <f t="shared" si="9"/>
        <v>5666.4222472600259</v>
      </c>
      <c r="O43" s="46">
        <f t="shared" si="10"/>
        <v>9626.5449357245543</v>
      </c>
    </row>
    <row r="44" spans="1:18">
      <c r="A44" s="9">
        <v>36</v>
      </c>
      <c r="B44" s="5">
        <v>39811</v>
      </c>
      <c r="C44" s="47">
        <v>2</v>
      </c>
      <c r="D44" s="57">
        <v>-1</v>
      </c>
      <c r="E44" s="60">
        <v>-1</v>
      </c>
      <c r="F44" s="59">
        <v>-1</v>
      </c>
      <c r="G44" s="22">
        <f t="shared" ref="G44:G58" si="11">IF(D44="","",G43+M44)</f>
        <v>113291.32485330198</v>
      </c>
      <c r="H44" s="22">
        <f t="shared" ref="H44:H58" si="12">IF(E44="","",H43+N44)</f>
        <v>127639.30913189167</v>
      </c>
      <c r="I44" s="22">
        <f t="shared" ref="I44:I58" si="13">IF(F44="","",I43+O44)</f>
        <v>164966.8917151998</v>
      </c>
      <c r="J44" s="44">
        <f>IF(G43="","",G43*0.03)</f>
        <v>3503.8554078340817</v>
      </c>
      <c r="K44" s="45">
        <f t="shared" si="6"/>
        <v>3947.6074989244844</v>
      </c>
      <c r="L44" s="46">
        <f t="shared" si="7"/>
        <v>5102.0688159340143</v>
      </c>
      <c r="M44" s="44">
        <f>IF(D44="","",J44*D44)</f>
        <v>-3503.8554078340817</v>
      </c>
      <c r="N44" s="45">
        <f t="shared" si="9"/>
        <v>-3947.6074989244844</v>
      </c>
      <c r="O44" s="46">
        <f t="shared" si="10"/>
        <v>-5102.0688159340143</v>
      </c>
    </row>
    <row r="45" spans="1:18">
      <c r="A45" s="9">
        <v>37</v>
      </c>
      <c r="B45" s="5">
        <v>39812</v>
      </c>
      <c r="C45" s="47">
        <v>2</v>
      </c>
      <c r="D45" s="57">
        <v>-1</v>
      </c>
      <c r="E45" s="58">
        <v>-1</v>
      </c>
      <c r="F45" s="59">
        <v>-1</v>
      </c>
      <c r="G45" s="22">
        <f t="shared" si="11"/>
        <v>109892.58510770292</v>
      </c>
      <c r="H45" s="22">
        <f t="shared" si="12"/>
        <v>123810.12985793492</v>
      </c>
      <c r="I45" s="22">
        <f t="shared" si="13"/>
        <v>160017.8849637438</v>
      </c>
      <c r="J45" s="44">
        <f t="shared" si="5"/>
        <v>3398.7397455990595</v>
      </c>
      <c r="K45" s="45">
        <f t="shared" si="6"/>
        <v>3829.17927395675</v>
      </c>
      <c r="L45" s="46">
        <f t="shared" si="7"/>
        <v>4949.0067514559942</v>
      </c>
      <c r="M45" s="44">
        <f t="shared" si="8"/>
        <v>-3398.7397455990595</v>
      </c>
      <c r="N45" s="45">
        <f t="shared" si="9"/>
        <v>-3829.17927395675</v>
      </c>
      <c r="O45" s="46">
        <f t="shared" si="10"/>
        <v>-4949.0067514559942</v>
      </c>
    </row>
    <row r="46" spans="1:18">
      <c r="A46" s="9">
        <v>38</v>
      </c>
      <c r="B46" s="5">
        <v>39812</v>
      </c>
      <c r="C46" s="47">
        <v>2</v>
      </c>
      <c r="D46" s="57">
        <v>-1</v>
      </c>
      <c r="E46" s="58">
        <v>-1</v>
      </c>
      <c r="F46" s="59">
        <v>-1</v>
      </c>
      <c r="G46" s="22">
        <f t="shared" si="11"/>
        <v>106595.80755447183</v>
      </c>
      <c r="H46" s="22">
        <f t="shared" si="12"/>
        <v>120095.82596219688</v>
      </c>
      <c r="I46" s="22">
        <f t="shared" si="13"/>
        <v>155217.34841483147</v>
      </c>
      <c r="J46" s="44">
        <f t="shared" si="5"/>
        <v>3296.7775532310875</v>
      </c>
      <c r="K46" s="45">
        <f t="shared" si="6"/>
        <v>3714.3038957380477</v>
      </c>
      <c r="L46" s="46">
        <f t="shared" si="7"/>
        <v>4800.5365489123133</v>
      </c>
      <c r="M46" s="44">
        <f t="shared" si="8"/>
        <v>-3296.7775532310875</v>
      </c>
      <c r="N46" s="45">
        <f t="shared" si="9"/>
        <v>-3714.3038957380477</v>
      </c>
      <c r="O46" s="46">
        <f t="shared" si="10"/>
        <v>-4800.5365489123133</v>
      </c>
    </row>
    <row r="47" spans="1:18">
      <c r="A47" s="9">
        <v>39</v>
      </c>
      <c r="B47" s="5">
        <v>39812</v>
      </c>
      <c r="C47" s="47">
        <v>1</v>
      </c>
      <c r="D47" s="57">
        <v>-1</v>
      </c>
      <c r="E47" s="58">
        <v>-1</v>
      </c>
      <c r="F47" s="59">
        <v>-1</v>
      </c>
      <c r="G47" s="22">
        <f t="shared" si="11"/>
        <v>103397.93332783767</v>
      </c>
      <c r="H47" s="22">
        <f t="shared" si="12"/>
        <v>116492.95118333097</v>
      </c>
      <c r="I47" s="22">
        <f t="shared" si="13"/>
        <v>150560.82796238654</v>
      </c>
      <c r="J47" s="44">
        <f t="shared" si="5"/>
        <v>3197.8742266341546</v>
      </c>
      <c r="K47" s="45">
        <f t="shared" si="6"/>
        <v>3602.8747788659061</v>
      </c>
      <c r="L47" s="46">
        <f t="shared" si="7"/>
        <v>4656.5204524449437</v>
      </c>
      <c r="M47" s="44">
        <f t="shared" si="8"/>
        <v>-3197.8742266341546</v>
      </c>
      <c r="N47" s="45">
        <f t="shared" si="9"/>
        <v>-3602.8747788659061</v>
      </c>
      <c r="O47" s="46">
        <f t="shared" si="10"/>
        <v>-4656.5204524449437</v>
      </c>
    </row>
    <row r="48" spans="1:18">
      <c r="A48" s="9">
        <v>40</v>
      </c>
      <c r="B48" s="5">
        <v>39812</v>
      </c>
      <c r="C48" s="47">
        <v>1</v>
      </c>
      <c r="D48" s="57">
        <v>-1</v>
      </c>
      <c r="E48" s="58">
        <v>-1</v>
      </c>
      <c r="F48" s="59">
        <v>-1</v>
      </c>
      <c r="G48" s="22">
        <f t="shared" si="11"/>
        <v>100295.99532800254</v>
      </c>
      <c r="H48" s="22">
        <f t="shared" si="12"/>
        <v>112998.16264783104</v>
      </c>
      <c r="I48" s="22">
        <f t="shared" si="13"/>
        <v>146044.00312351494</v>
      </c>
      <c r="J48" s="44">
        <f t="shared" si="5"/>
        <v>3101.9379998351301</v>
      </c>
      <c r="K48" s="45">
        <f t="shared" si="6"/>
        <v>3494.7885354999289</v>
      </c>
      <c r="L48" s="46">
        <f t="shared" si="7"/>
        <v>4516.8248388715956</v>
      </c>
      <c r="M48" s="44">
        <f t="shared" si="8"/>
        <v>-3101.9379998351301</v>
      </c>
      <c r="N48" s="45">
        <f t="shared" si="9"/>
        <v>-3494.7885354999289</v>
      </c>
      <c r="O48" s="46">
        <f t="shared" si="10"/>
        <v>-4516.8248388715956</v>
      </c>
    </row>
    <row r="49" spans="1:15">
      <c r="A49" s="9">
        <v>41</v>
      </c>
      <c r="B49" s="5">
        <v>39825</v>
      </c>
      <c r="C49" s="47">
        <v>2</v>
      </c>
      <c r="D49" s="57">
        <v>1.27</v>
      </c>
      <c r="E49" s="58">
        <v>1.5</v>
      </c>
      <c r="F49" s="59">
        <v>2</v>
      </c>
      <c r="G49" s="22">
        <f t="shared" si="11"/>
        <v>104117.27274999944</v>
      </c>
      <c r="H49" s="22">
        <f t="shared" si="12"/>
        <v>118083.07996698344</v>
      </c>
      <c r="I49" s="22">
        <f t="shared" si="13"/>
        <v>154806.64331092584</v>
      </c>
      <c r="J49" s="44">
        <f t="shared" si="5"/>
        <v>3008.8798598400758</v>
      </c>
      <c r="K49" s="45">
        <f t="shared" si="6"/>
        <v>3389.944879434931</v>
      </c>
      <c r="L49" s="46">
        <f t="shared" si="7"/>
        <v>4381.320093705448</v>
      </c>
      <c r="M49" s="44">
        <f t="shared" si="8"/>
        <v>3821.2774219968965</v>
      </c>
      <c r="N49" s="45">
        <f t="shared" si="9"/>
        <v>5084.9173191523969</v>
      </c>
      <c r="O49" s="46">
        <f t="shared" si="10"/>
        <v>8762.640187410896</v>
      </c>
    </row>
    <row r="50" spans="1:15">
      <c r="A50" s="9">
        <v>42</v>
      </c>
      <c r="B50" s="5">
        <v>39829</v>
      </c>
      <c r="C50" s="47">
        <v>1</v>
      </c>
      <c r="D50" s="57">
        <v>1.27</v>
      </c>
      <c r="E50" s="58">
        <v>1.5</v>
      </c>
      <c r="F50" s="59">
        <v>2</v>
      </c>
      <c r="G50" s="22">
        <f t="shared" si="11"/>
        <v>108084.14084177441</v>
      </c>
      <c r="H50" s="22">
        <f t="shared" si="12"/>
        <v>123396.8185654977</v>
      </c>
      <c r="I50" s="22">
        <f t="shared" si="13"/>
        <v>164095.0419095814</v>
      </c>
      <c r="J50" s="44">
        <f t="shared" si="5"/>
        <v>3123.5181824999831</v>
      </c>
      <c r="K50" s="45">
        <f t="shared" si="6"/>
        <v>3542.4923990095031</v>
      </c>
      <c r="L50" s="46">
        <f t="shared" si="7"/>
        <v>4644.1992993277745</v>
      </c>
      <c r="M50" s="44">
        <f t="shared" si="8"/>
        <v>3966.8680917749784</v>
      </c>
      <c r="N50" s="45">
        <f t="shared" si="9"/>
        <v>5313.7385985142546</v>
      </c>
      <c r="O50" s="46">
        <f t="shared" si="10"/>
        <v>9288.398598655549</v>
      </c>
    </row>
    <row r="51" spans="1:15">
      <c r="A51" s="9">
        <v>43</v>
      </c>
      <c r="B51" s="5">
        <v>39841</v>
      </c>
      <c r="C51" s="47">
        <v>1</v>
      </c>
      <c r="D51" s="57">
        <v>-1</v>
      </c>
      <c r="E51" s="58">
        <v>-1</v>
      </c>
      <c r="F51" s="80">
        <v>-1</v>
      </c>
      <c r="G51" s="22">
        <f t="shared" si="11"/>
        <v>104841.61661652118</v>
      </c>
      <c r="H51" s="22">
        <f t="shared" si="12"/>
        <v>119694.91400853277</v>
      </c>
      <c r="I51" s="22">
        <f t="shared" si="13"/>
        <v>159172.19065229397</v>
      </c>
      <c r="J51" s="44">
        <f t="shared" si="5"/>
        <v>3242.5242252532321</v>
      </c>
      <c r="K51" s="45">
        <f t="shared" si="6"/>
        <v>3701.9045569649306</v>
      </c>
      <c r="L51" s="46">
        <f t="shared" si="7"/>
        <v>4922.8512572874415</v>
      </c>
      <c r="M51" s="44">
        <f t="shared" si="8"/>
        <v>-3242.5242252532321</v>
      </c>
      <c r="N51" s="45">
        <f t="shared" si="9"/>
        <v>-3701.9045569649306</v>
      </c>
      <c r="O51" s="46">
        <f t="shared" si="10"/>
        <v>-4922.8512572874415</v>
      </c>
    </row>
    <row r="52" spans="1:15">
      <c r="A52" s="9">
        <v>44</v>
      </c>
      <c r="B52" s="5">
        <v>39857</v>
      </c>
      <c r="C52" s="47">
        <v>1</v>
      </c>
      <c r="D52" s="57">
        <v>1.27</v>
      </c>
      <c r="E52" s="58">
        <v>1.5</v>
      </c>
      <c r="F52" s="59">
        <v>2</v>
      </c>
      <c r="G52" s="22">
        <f t="shared" si="11"/>
        <v>108836.08220961063</v>
      </c>
      <c r="H52" s="22">
        <f t="shared" si="12"/>
        <v>125081.18513891674</v>
      </c>
      <c r="I52" s="22">
        <f t="shared" si="13"/>
        <v>168722.5220914316</v>
      </c>
      <c r="J52" s="44">
        <f t="shared" si="5"/>
        <v>3145.248498495635</v>
      </c>
      <c r="K52" s="45">
        <f t="shared" si="6"/>
        <v>3590.8474202559828</v>
      </c>
      <c r="L52" s="46">
        <f t="shared" si="7"/>
        <v>4775.1657195688185</v>
      </c>
      <c r="M52" s="44">
        <f t="shared" si="8"/>
        <v>3994.4655930894564</v>
      </c>
      <c r="N52" s="45">
        <f t="shared" si="9"/>
        <v>5386.2711303839742</v>
      </c>
      <c r="O52" s="46">
        <f t="shared" si="10"/>
        <v>9550.3314391376371</v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1"/>
        <v/>
      </c>
      <c r="H53" s="22" t="str">
        <f t="shared" si="12"/>
        <v/>
      </c>
      <c r="I53" s="22" t="str">
        <f t="shared" si="13"/>
        <v/>
      </c>
      <c r="J53" s="44">
        <f t="shared" si="5"/>
        <v>3265.0824662883188</v>
      </c>
      <c r="K53" s="45">
        <f t="shared" si="6"/>
        <v>3752.4355541675022</v>
      </c>
      <c r="L53" s="46">
        <f t="shared" si="7"/>
        <v>5061.6756627429477</v>
      </c>
      <c r="M53" s="44" t="str">
        <f t="shared" si="8"/>
        <v/>
      </c>
      <c r="N53" s="45" t="str">
        <f t="shared" si="9"/>
        <v/>
      </c>
      <c r="O53" s="46" t="str">
        <f t="shared" si="10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1"/>
        <v/>
      </c>
      <c r="H54" s="22" t="str">
        <f t="shared" si="12"/>
        <v/>
      </c>
      <c r="I54" s="22" t="str">
        <f t="shared" si="13"/>
        <v/>
      </c>
      <c r="J54" s="44" t="str">
        <f t="shared" si="5"/>
        <v/>
      </c>
      <c r="K54" s="45" t="str">
        <f t="shared" si="6"/>
        <v/>
      </c>
      <c r="L54" s="46" t="str">
        <f t="shared" si="7"/>
        <v/>
      </c>
      <c r="M54" s="44" t="str">
        <f t="shared" si="8"/>
        <v/>
      </c>
      <c r="N54" s="45" t="str">
        <f t="shared" si="9"/>
        <v/>
      </c>
      <c r="O54" s="46" t="str">
        <f t="shared" si="10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1"/>
        <v/>
      </c>
      <c r="H55" s="22" t="str">
        <f t="shared" si="12"/>
        <v/>
      </c>
      <c r="I55" s="22" t="str">
        <f t="shared" si="13"/>
        <v/>
      </c>
      <c r="J55" s="44" t="str">
        <f t="shared" si="5"/>
        <v/>
      </c>
      <c r="K55" s="45" t="str">
        <f t="shared" si="6"/>
        <v/>
      </c>
      <c r="L55" s="46" t="str">
        <f t="shared" si="7"/>
        <v/>
      </c>
      <c r="M55" s="44" t="str">
        <f t="shared" si="8"/>
        <v/>
      </c>
      <c r="N55" s="45" t="str">
        <f t="shared" si="9"/>
        <v/>
      </c>
      <c r="O55" s="46" t="str">
        <f t="shared" si="10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1"/>
        <v/>
      </c>
      <c r="H56" s="22" t="str">
        <f t="shared" si="12"/>
        <v/>
      </c>
      <c r="I56" s="22" t="str">
        <f t="shared" si="13"/>
        <v/>
      </c>
      <c r="J56" s="44" t="str">
        <f t="shared" si="5"/>
        <v/>
      </c>
      <c r="K56" s="45" t="str">
        <f t="shared" si="6"/>
        <v/>
      </c>
      <c r="L56" s="46" t="str">
        <f t="shared" si="7"/>
        <v/>
      </c>
      <c r="M56" s="44" t="str">
        <f t="shared" si="8"/>
        <v/>
      </c>
      <c r="N56" s="45" t="str">
        <f t="shared" si="9"/>
        <v/>
      </c>
      <c r="O56" s="46" t="str">
        <f t="shared" si="10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1"/>
        <v/>
      </c>
      <c r="H57" s="22" t="str">
        <f t="shared" si="12"/>
        <v/>
      </c>
      <c r="I57" s="22" t="str">
        <f t="shared" si="13"/>
        <v/>
      </c>
      <c r="J57" s="44" t="str">
        <f t="shared" si="5"/>
        <v/>
      </c>
      <c r="K57" s="45" t="str">
        <f t="shared" si="6"/>
        <v/>
      </c>
      <c r="L57" s="46" t="str">
        <f t="shared" si="7"/>
        <v/>
      </c>
      <c r="M57" s="44" t="str">
        <f t="shared" si="8"/>
        <v/>
      </c>
      <c r="N57" s="45" t="str">
        <f t="shared" si="9"/>
        <v/>
      </c>
      <c r="O57" s="46" t="str">
        <f t="shared" si="10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1"/>
        <v/>
      </c>
      <c r="H58" s="22" t="str">
        <f t="shared" si="12"/>
        <v/>
      </c>
      <c r="I58" s="22" t="str">
        <f t="shared" si="13"/>
        <v/>
      </c>
      <c r="J58" s="44" t="str">
        <f t="shared" si="5"/>
        <v/>
      </c>
      <c r="K58" s="45" t="str">
        <f t="shared" si="6"/>
        <v/>
      </c>
      <c r="L58" s="46" t="str">
        <f t="shared" si="7"/>
        <v/>
      </c>
      <c r="M58" s="44" t="str">
        <f t="shared" si="8"/>
        <v/>
      </c>
      <c r="N58" s="45" t="str">
        <f t="shared" si="9"/>
        <v/>
      </c>
      <c r="O58" s="46" t="str">
        <f t="shared" si="10"/>
        <v/>
      </c>
    </row>
    <row r="59" spans="1:15" ht="18.5" thickBot="1">
      <c r="A59" s="9"/>
      <c r="B59" s="92" t="s">
        <v>5</v>
      </c>
      <c r="C59" s="93"/>
      <c r="D59" s="7">
        <f>COUNTIF(D9:D58,1.27)</f>
        <v>21</v>
      </c>
      <c r="E59" s="7">
        <f>COUNTIF(E9:E58,1.5)</f>
        <v>21</v>
      </c>
      <c r="F59" s="8">
        <f>COUNTIF(F9:F58,2)</f>
        <v>21</v>
      </c>
      <c r="G59" s="70">
        <f>M59+G8</f>
        <v>108836.08220961064</v>
      </c>
      <c r="H59" s="71">
        <f>N59+H8</f>
        <v>125081.18513891667</v>
      </c>
      <c r="I59" s="72">
        <f>O59+I8</f>
        <v>168722.52209143163</v>
      </c>
      <c r="J59" s="67" t="s">
        <v>31</v>
      </c>
      <c r="K59" s="68">
        <f>B58-B9</f>
        <v>-44847</v>
      </c>
      <c r="L59" s="69" t="s">
        <v>32</v>
      </c>
      <c r="M59" s="81">
        <f>SUM(M9:M58)</f>
        <v>8836.0822096106476</v>
      </c>
      <c r="N59" s="82">
        <f>SUM(N9:N58)</f>
        <v>25081.185138916673</v>
      </c>
      <c r="O59" s="83">
        <f>SUM(O9:O58)</f>
        <v>68722.522091431631</v>
      </c>
    </row>
    <row r="60" spans="1:15" ht="18.5" thickBot="1">
      <c r="A60" s="9"/>
      <c r="B60" s="86" t="s">
        <v>6</v>
      </c>
      <c r="C60" s="87"/>
      <c r="D60" s="7">
        <f>COUNTIF(D9:D58,-1)</f>
        <v>23</v>
      </c>
      <c r="E60" s="7">
        <f>COUNTIF(E9:E58,-1)</f>
        <v>23</v>
      </c>
      <c r="F60" s="8">
        <f>COUNTIF(F9:F58,-1)</f>
        <v>23</v>
      </c>
      <c r="G60" s="84" t="s">
        <v>30</v>
      </c>
      <c r="H60" s="85"/>
      <c r="I60" s="91"/>
      <c r="J60" s="84" t="s">
        <v>33</v>
      </c>
      <c r="K60" s="85"/>
      <c r="L60" s="91"/>
      <c r="M60" s="9"/>
      <c r="N60" s="3"/>
      <c r="O60" s="4"/>
    </row>
    <row r="61" spans="1:15" ht="18.5" thickBot="1">
      <c r="A61" s="9"/>
      <c r="B61" s="86" t="s">
        <v>35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1.0883608220961065</v>
      </c>
      <c r="H61" s="77">
        <f>H59/H8</f>
        <v>1.2508118513891666</v>
      </c>
      <c r="I61" s="78">
        <f>I59/I8</f>
        <v>1.6872252209143164</v>
      </c>
      <c r="J61" s="65">
        <f>(G61-100%)*30/K59</f>
        <v>-5.9108182551412481E-5</v>
      </c>
      <c r="K61" s="65">
        <f>(H61-100%)*30/K59</f>
        <v>-1.6777834730695473E-4</v>
      </c>
      <c r="L61" s="66">
        <f>(I61-100%)*30/K59</f>
        <v>-4.5971317206121905E-4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>D59/(D59+D60+D61)</f>
        <v>0.47727272727272729</v>
      </c>
      <c r="E62" s="74">
        <f>E59/(E59+E60+E61)</f>
        <v>0.47727272727272729</v>
      </c>
      <c r="F62" s="75">
        <f>F59/(F59+F60+F61)</f>
        <v>0.47727272727272729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722"/>
  <sheetViews>
    <sheetView topLeftCell="A1720" zoomScale="80" zoomScaleNormal="80" workbookViewId="0">
      <selection activeCell="A1723" sqref="A172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  <row r="1002" spans="1:1">
      <c r="A1002" s="53">
        <v>26</v>
      </c>
    </row>
    <row r="1042" spans="1:1">
      <c r="A1042" s="53">
        <v>27</v>
      </c>
    </row>
    <row r="1082" spans="1:1">
      <c r="A1082" s="53">
        <v>28</v>
      </c>
    </row>
    <row r="1122" spans="1:1">
      <c r="A1122" s="53">
        <v>29</v>
      </c>
    </row>
    <row r="1162" spans="1:1">
      <c r="A1162" s="53">
        <v>30</v>
      </c>
    </row>
    <row r="1202" spans="1:1">
      <c r="A1202" s="53">
        <v>31</v>
      </c>
    </row>
    <row r="1242" spans="1:1">
      <c r="A1242" s="53">
        <v>32</v>
      </c>
    </row>
    <row r="1282" spans="1:1">
      <c r="A1282" s="53">
        <v>33</v>
      </c>
    </row>
    <row r="1322" spans="1:1">
      <c r="A1322" s="53">
        <v>34</v>
      </c>
    </row>
    <row r="1362" spans="1:1">
      <c r="A1362" s="53">
        <v>35</v>
      </c>
    </row>
    <row r="1402" spans="1:1">
      <c r="A1402" s="53">
        <v>36</v>
      </c>
    </row>
    <row r="1442" spans="1:1">
      <c r="A1442" s="53">
        <v>37</v>
      </c>
    </row>
    <row r="1482" spans="1:1">
      <c r="A1482" s="53">
        <v>38</v>
      </c>
    </row>
    <row r="1522" spans="1:1">
      <c r="A1522" s="53">
        <v>39</v>
      </c>
    </row>
    <row r="1562" spans="1:1">
      <c r="A1562" s="53">
        <v>40</v>
      </c>
    </row>
    <row r="1602" spans="1:1">
      <c r="A1602" s="53">
        <v>41</v>
      </c>
    </row>
    <row r="1642" spans="1:1">
      <c r="A1642" s="53">
        <v>42</v>
      </c>
    </row>
    <row r="1682" spans="1:1">
      <c r="A1682" s="53">
        <v>43</v>
      </c>
    </row>
    <row r="1722" spans="1:1">
      <c r="A1722" s="53">
        <v>44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J29"/>
  <sheetViews>
    <sheetView zoomScale="145" zoomScaleSheetLayoutView="100" workbookViewId="0">
      <selection activeCell="A2" sqref="A2:J9"/>
    </sheetView>
  </sheetViews>
  <sheetFormatPr defaultColWidth="8.08203125" defaultRowHeight="13"/>
  <cols>
    <col min="1" max="16384" width="8.08203125" style="52"/>
  </cols>
  <sheetData>
    <row r="2" spans="1:10">
      <c r="A2" s="94" t="s">
        <v>36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28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2023-05-21T16:32:06Z</dcterms:modified>
</cp:coreProperties>
</file>