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デスクトップ\"/>
    </mc:Choice>
  </mc:AlternateContent>
  <xr:revisionPtr revIDLastSave="0" documentId="13_ncr:1_{AC097371-28C4-4084-911E-67C6504E6EF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<sst xmlns="http://schemas.openxmlformats.org/spreadsheetml/2006/main" count="84" uniqueCount="73">
  <si>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</si>
  <si>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</si>
  <si>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</si>
  <si>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</si>
  <si>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</si>
  <si>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</si>
  <si>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</si>
  <si>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</si>
  <si>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</si>
  <si>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</si>
  <si>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</si>
  <si>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</si>
  <si>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</si>
  <si>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</si>
  <si>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</si>
  <si>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</si>
  <si>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</si>
  <si>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</si>
  <si>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</si>
  <si>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</si>
  <si>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</si>
  <si>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</si>
  <si>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</si>
  <si>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</si>
  <si>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</si>
  <si>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</si>
  <si>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</si>
  <si>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</si>
  <si>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</si>
  <si>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</si>
  <si>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</si>
  <si>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</si>
  <si>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</si>
  <si>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</si>
  <si>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</si>
  <si>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</si>
  <si>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</si>
  <si>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XAUUSD</t>
    <phoneticPr fontId="1"/>
  </si>
  <si>
    <t>・20MAが上、下落方向で収束へ、8日後Gクロス</t>
    <rPh sb="6" eb="7">
      <t>ウエ</t>
    </rPh>
    <rPh sb="8" eb="10">
      <t>ゲラク</t>
    </rPh>
    <rPh sb="10" eb="12">
      <t>ホウコウ</t>
    </rPh>
    <rPh sb="13" eb="15">
      <t>シュウソク</t>
    </rPh>
    <rPh sb="18" eb="20">
      <t>ヒゴ</t>
    </rPh>
    <phoneticPr fontId="1"/>
  </si>
  <si>
    <t>・10MAが上、平行で収束へ、4日後Dクロス</t>
    <rPh sb="8" eb="10">
      <t>ヘイコウ</t>
    </rPh>
    <phoneticPr fontId="1"/>
  </si>
  <si>
    <t>・10MAが上、上昇方向へ</t>
    <rPh sb="8" eb="12">
      <t>ジョウショウホウコウ</t>
    </rPh>
    <phoneticPr fontId="1"/>
  </si>
  <si>
    <t>・Gクロスから５日後、10MAが上、上昇方向へ</t>
    <rPh sb="8" eb="10">
      <t>ヒゴ</t>
    </rPh>
    <rPh sb="18" eb="22">
      <t>ジョウショウホウコウ</t>
    </rPh>
    <phoneticPr fontId="1"/>
  </si>
  <si>
    <t>・Gクロスから５日後10MAが上、上昇方向へ</t>
    <rPh sb="8" eb="9">
      <t>ヒ</t>
    </rPh>
    <rPh sb="9" eb="10">
      <t>ゴ</t>
    </rPh>
    <phoneticPr fontId="1"/>
  </si>
  <si>
    <t>・10MAが上、下落方向、20MAは下、上昇方向、２日後にはDクロス</t>
  </si>
  <si>
    <t>・10MAが上、下落方向、20MAは下、上昇方向、２日後にはDクロス</t>
    <rPh sb="6" eb="7">
      <t>ウエ</t>
    </rPh>
    <rPh sb="8" eb="9">
      <t>ゲ</t>
    </rPh>
    <rPh sb="9" eb="10">
      <t>ラク</t>
    </rPh>
    <rPh sb="10" eb="12">
      <t>ホウコウ</t>
    </rPh>
    <rPh sb="18" eb="19">
      <t>シタ</t>
    </rPh>
    <rPh sb="20" eb="22">
      <t>ジョウショウ</t>
    </rPh>
    <rPh sb="22" eb="24">
      <t>ホウコウ</t>
    </rPh>
    <rPh sb="26" eb="27">
      <t>ヒ</t>
    </rPh>
    <rPh sb="27" eb="28">
      <t>ゴ</t>
    </rPh>
    <phoneticPr fontId="1"/>
  </si>
  <si>
    <t>・Gクロスから平行へ、トレンド起きず</t>
    <rPh sb="7" eb="9">
      <t>ヘイコウ</t>
    </rPh>
    <rPh sb="15" eb="16">
      <t>オ</t>
    </rPh>
    <phoneticPr fontId="1"/>
  </si>
  <si>
    <t>・Gクロスの上、ドンピシャ</t>
    <rPh sb="6" eb="7">
      <t>ウエ</t>
    </rPh>
    <phoneticPr fontId="1"/>
  </si>
  <si>
    <t>・10MAが上、上昇から平行で収束へ、７日後Dクロス</t>
    <rPh sb="8" eb="10">
      <t>ジョウショウ</t>
    </rPh>
    <rPh sb="20" eb="21">
      <t>ヒ</t>
    </rPh>
    <phoneticPr fontId="1"/>
  </si>
  <si>
    <t>・20MAが上、Dクロスから平行で収束へ、4日後Dクロス</t>
    <phoneticPr fontId="1"/>
  </si>
  <si>
    <t>・20MAが上、10MA下降から上昇へ、直後の陰線高値更新Dクロスへ</t>
    <rPh sb="12" eb="14">
      <t>カコウ</t>
    </rPh>
    <rPh sb="16" eb="18">
      <t>ジョウショウ</t>
    </rPh>
    <rPh sb="20" eb="22">
      <t>チョクゴ</t>
    </rPh>
    <rPh sb="23" eb="25">
      <t>インセン</t>
    </rPh>
    <rPh sb="25" eb="27">
      <t>タカネ</t>
    </rPh>
    <rPh sb="27" eb="29">
      <t>コウシン</t>
    </rPh>
    <phoneticPr fontId="1"/>
  </si>
  <si>
    <t>・Dクロス直後の陽線、高値を更新している</t>
    <rPh sb="5" eb="7">
      <t>チョクゴ</t>
    </rPh>
    <rPh sb="8" eb="10">
      <t>ヨウセン</t>
    </rPh>
    <rPh sb="11" eb="13">
      <t>タカネ</t>
    </rPh>
    <rPh sb="14" eb="16">
      <t>コウシン</t>
    </rPh>
    <phoneticPr fontId="1"/>
  </si>
  <si>
    <t>・20MAが上、狭い間隔から10MAが下落へ20時間後Gクロス</t>
    <rPh sb="6" eb="7">
      <t>ウエ</t>
    </rPh>
    <rPh sb="8" eb="9">
      <t>セマ</t>
    </rPh>
    <rPh sb="10" eb="12">
      <t>カンカク</t>
    </rPh>
    <rPh sb="19" eb="21">
      <t>ゲラク</t>
    </rPh>
    <rPh sb="24" eb="27">
      <t>ジカンゴ</t>
    </rPh>
    <phoneticPr fontId="1"/>
  </si>
  <si>
    <t>・</t>
    <phoneticPr fontId="1"/>
  </si>
  <si>
    <t>・レンジ、平行の中でGクロス後間隔狭い、逆広報会へ伸びた</t>
    <rPh sb="5" eb="7">
      <t>ヘイコウ</t>
    </rPh>
    <rPh sb="8" eb="9">
      <t>ナカ</t>
    </rPh>
    <rPh sb="14" eb="15">
      <t>ゴ</t>
    </rPh>
    <rPh sb="15" eb="17">
      <t>カンカク</t>
    </rPh>
    <rPh sb="17" eb="18">
      <t>セマ</t>
    </rPh>
    <rPh sb="20" eb="21">
      <t>ギャク</t>
    </rPh>
    <rPh sb="21" eb="23">
      <t>コウホウ</t>
    </rPh>
    <rPh sb="23" eb="24">
      <t>カイ</t>
    </rPh>
    <rPh sb="25" eb="26">
      <t>ノ</t>
    </rPh>
    <phoneticPr fontId="1"/>
  </si>
  <si>
    <t>・前回から継続している狭い間隔の中Dクロスの手前、下落したが大きくはない</t>
    <rPh sb="1" eb="3">
      <t>ゼンカイ</t>
    </rPh>
    <rPh sb="5" eb="7">
      <t>ケイゾク</t>
    </rPh>
    <rPh sb="11" eb="12">
      <t>セマ</t>
    </rPh>
    <rPh sb="13" eb="15">
      <t>カンカク</t>
    </rPh>
    <rPh sb="16" eb="17">
      <t>ナカ</t>
    </rPh>
    <rPh sb="22" eb="24">
      <t>テマエ</t>
    </rPh>
    <rPh sb="25" eb="27">
      <t>ゲラク</t>
    </rPh>
    <rPh sb="30" eb="31">
      <t>オオ</t>
    </rPh>
    <phoneticPr fontId="1"/>
  </si>
  <si>
    <t>・8日前のGクリスで上昇し、やや下降した後でMAの間隔が広がっている</t>
    <rPh sb="2" eb="3">
      <t>カ</t>
    </rPh>
    <rPh sb="3" eb="4">
      <t>マエ</t>
    </rPh>
    <rPh sb="10" eb="12">
      <t>ジョウショウ</t>
    </rPh>
    <rPh sb="16" eb="18">
      <t>カコウ</t>
    </rPh>
    <rPh sb="20" eb="21">
      <t>アト</t>
    </rPh>
    <rPh sb="25" eb="27">
      <t>カンカク</t>
    </rPh>
    <rPh sb="28" eb="29">
      <t>ヒロ</t>
    </rPh>
    <phoneticPr fontId="1"/>
  </si>
  <si>
    <t>・MAの間隔狭い中、直前の高値安値共に切り下げ</t>
    <rPh sb="4" eb="6">
      <t>カンカク</t>
    </rPh>
    <rPh sb="6" eb="7">
      <t>セマ</t>
    </rPh>
    <rPh sb="8" eb="9">
      <t>ナカ</t>
    </rPh>
    <rPh sb="10" eb="12">
      <t>チョクゼン</t>
    </rPh>
    <rPh sb="13" eb="15">
      <t>タカネ</t>
    </rPh>
    <rPh sb="15" eb="17">
      <t>ヤスネ</t>
    </rPh>
    <rPh sb="17" eb="18">
      <t>トモ</t>
    </rPh>
    <rPh sb="19" eb="20">
      <t>キ</t>
    </rPh>
    <rPh sb="21" eb="22">
      <t>サ</t>
    </rPh>
    <phoneticPr fontId="1"/>
  </si>
  <si>
    <t>・MA上昇、間隔広い、ろうそく足3本前からPB形状拮抗している。</t>
    <rPh sb="3" eb="5">
      <t>ジョウショウ</t>
    </rPh>
    <rPh sb="6" eb="8">
      <t>カンカク</t>
    </rPh>
    <rPh sb="8" eb="9">
      <t>ヒロ</t>
    </rPh>
    <rPh sb="15" eb="16">
      <t>アシ</t>
    </rPh>
    <rPh sb="17" eb="18">
      <t>ボン</t>
    </rPh>
    <rPh sb="18" eb="19">
      <t>マエ</t>
    </rPh>
    <rPh sb="23" eb="25">
      <t>ケイジョウ</t>
    </rPh>
    <rPh sb="25" eb="27">
      <t>キッコウ</t>
    </rPh>
    <phoneticPr fontId="1"/>
  </si>
  <si>
    <t>・MA上昇、間隔広い、ろうそく足6本前からPB形状拮抗している。</t>
    <rPh sb="3" eb="5">
      <t>ジョウショウ</t>
    </rPh>
    <rPh sb="6" eb="8">
      <t>カンカク</t>
    </rPh>
    <rPh sb="8" eb="9">
      <t>ヒロ</t>
    </rPh>
    <rPh sb="15" eb="16">
      <t>アシ</t>
    </rPh>
    <rPh sb="17" eb="18">
      <t>ボン</t>
    </rPh>
    <rPh sb="18" eb="19">
      <t>マエ</t>
    </rPh>
    <rPh sb="23" eb="25">
      <t>ケイジョウ</t>
    </rPh>
    <rPh sb="25" eb="27">
      <t>キッコウ</t>
    </rPh>
    <phoneticPr fontId="1"/>
  </si>
  <si>
    <t>・MA上昇、間隔広い、ろうそく足3本前から陰線下落</t>
    <rPh sb="3" eb="5">
      <t>ジョウショウ</t>
    </rPh>
    <rPh sb="6" eb="8">
      <t>カンカク</t>
    </rPh>
    <rPh sb="8" eb="9">
      <t>ヒロ</t>
    </rPh>
    <rPh sb="15" eb="16">
      <t>アシ</t>
    </rPh>
    <rPh sb="17" eb="18">
      <t>ボン</t>
    </rPh>
    <rPh sb="18" eb="19">
      <t>マエ</t>
    </rPh>
    <rPh sb="21" eb="23">
      <t>インセン</t>
    </rPh>
    <rPh sb="23" eb="25">
      <t>ゲラク</t>
    </rPh>
    <phoneticPr fontId="1"/>
  </si>
  <si>
    <t>・MA上昇、間隔広から狭く陰線の買い、ろうそく足1本前はPB売りの形</t>
    <rPh sb="3" eb="5">
      <t>ジョウショウ</t>
    </rPh>
    <rPh sb="6" eb="8">
      <t>カンカク</t>
    </rPh>
    <rPh sb="8" eb="9">
      <t>ヒロ</t>
    </rPh>
    <rPh sb="11" eb="12">
      <t>セマ</t>
    </rPh>
    <rPh sb="13" eb="15">
      <t>インセン</t>
    </rPh>
    <rPh sb="16" eb="17">
      <t>カ</t>
    </rPh>
    <rPh sb="23" eb="24">
      <t>アシ</t>
    </rPh>
    <rPh sb="25" eb="26">
      <t>ボン</t>
    </rPh>
    <rPh sb="26" eb="27">
      <t>マエ</t>
    </rPh>
    <rPh sb="30" eb="31">
      <t>ウ</t>
    </rPh>
    <rPh sb="33" eb="34">
      <t>カタチ</t>
    </rPh>
    <phoneticPr fontId="1"/>
  </si>
  <si>
    <t>・6本前にDクロスだが上昇、3本前から下落高値安値共に切り下げ、Gクロスの買いだが下落</t>
    <rPh sb="2" eb="4">
      <t>ポンマエ</t>
    </rPh>
    <rPh sb="11" eb="13">
      <t>ジョウショウ</t>
    </rPh>
    <rPh sb="15" eb="17">
      <t>ボンマエ</t>
    </rPh>
    <rPh sb="19" eb="21">
      <t>ゲラク</t>
    </rPh>
    <rPh sb="21" eb="23">
      <t>タカネ</t>
    </rPh>
    <rPh sb="23" eb="25">
      <t>ヤスネ</t>
    </rPh>
    <rPh sb="25" eb="26">
      <t>トモ</t>
    </rPh>
    <rPh sb="27" eb="28">
      <t>キ</t>
    </rPh>
    <rPh sb="29" eb="30">
      <t>サ</t>
    </rPh>
    <rPh sb="37" eb="38">
      <t>カ</t>
    </rPh>
    <rPh sb="41" eb="43">
      <t>ゲラク</t>
    </rPh>
    <phoneticPr fontId="1"/>
  </si>
  <si>
    <t>・Gクロス後MAは平行、10ＭＡが上、このＰＢを境に下落方向へ</t>
    <rPh sb="5" eb="6">
      <t>ゴ</t>
    </rPh>
    <rPh sb="9" eb="11">
      <t>ヘイコウ</t>
    </rPh>
    <rPh sb="17" eb="18">
      <t>ウエ</t>
    </rPh>
    <rPh sb="24" eb="25">
      <t>サカイ</t>
    </rPh>
    <rPh sb="26" eb="28">
      <t>ゲラク</t>
    </rPh>
    <rPh sb="28" eb="30">
      <t>ホウコウ</t>
    </rPh>
    <phoneticPr fontId="1"/>
  </si>
  <si>
    <t>・Dクロス後3本目、1つ前は陽線の買い</t>
    <rPh sb="5" eb="6">
      <t>ゴ</t>
    </rPh>
    <rPh sb="7" eb="9">
      <t>ボンメ</t>
    </rPh>
    <rPh sb="12" eb="13">
      <t>マエ</t>
    </rPh>
    <rPh sb="14" eb="16">
      <t>ヨウセン</t>
    </rPh>
    <rPh sb="17" eb="18">
      <t>カ</t>
    </rPh>
    <phoneticPr fontId="1"/>
  </si>
  <si>
    <t>・MA下落、PBは陽線の下落</t>
    <rPh sb="3" eb="5">
      <t>ゲラク</t>
    </rPh>
    <rPh sb="9" eb="11">
      <t>ヨウセン</t>
    </rPh>
    <rPh sb="12" eb="14">
      <t>ゲラク</t>
    </rPh>
    <phoneticPr fontId="1"/>
  </si>
  <si>
    <t>・MA下落、PBは陽線の下落、次のろうそく足で高値更新</t>
    <rPh sb="3" eb="5">
      <t>ゲラク</t>
    </rPh>
    <rPh sb="9" eb="11">
      <t>ヨウセン</t>
    </rPh>
    <rPh sb="12" eb="14">
      <t>ゲラク</t>
    </rPh>
    <rPh sb="15" eb="16">
      <t>ツギ</t>
    </rPh>
    <rPh sb="21" eb="22">
      <t>アシ</t>
    </rPh>
    <rPh sb="23" eb="25">
      <t>タカネ</t>
    </rPh>
    <rPh sb="25" eb="27">
      <t>コウシン</t>
    </rPh>
    <phoneticPr fontId="1"/>
  </si>
  <si>
    <t>・Gクロスから一番間隔があいた10MA上</t>
    <rPh sb="7" eb="11">
      <t>イチバンカンカク</t>
    </rPh>
    <rPh sb="19" eb="20">
      <t>ウエ</t>
    </rPh>
    <phoneticPr fontId="1"/>
  </si>
  <si>
    <t>・Gクロスから2本目、高値は更新するもわずか</t>
    <rPh sb="8" eb="10">
      <t>ホンメ</t>
    </rPh>
    <rPh sb="11" eb="13">
      <t>タカネ</t>
    </rPh>
    <rPh sb="14" eb="16">
      <t>コウシン</t>
    </rPh>
    <phoneticPr fontId="1"/>
  </si>
  <si>
    <t>・10MAは上昇しているがろうそく足は下落トレンド、高値安値共に切り下げ</t>
    <rPh sb="6" eb="8">
      <t>ジョウショウ</t>
    </rPh>
    <rPh sb="17" eb="18">
      <t>アシ</t>
    </rPh>
    <rPh sb="19" eb="21">
      <t>ゲラク</t>
    </rPh>
    <rPh sb="26" eb="28">
      <t>タカネ</t>
    </rPh>
    <rPh sb="28" eb="30">
      <t>ヤスネ</t>
    </rPh>
    <rPh sb="30" eb="31">
      <t>トモ</t>
    </rPh>
    <rPh sb="32" eb="33">
      <t>キ</t>
    </rPh>
    <rPh sb="34" eb="35">
      <t>サ</t>
    </rPh>
    <phoneticPr fontId="1"/>
  </si>
  <si>
    <t>・Gクロスから3本目、陰線の買い高値切り下げ、さらに下げてから上昇</t>
    <rPh sb="8" eb="10">
      <t>ボンメ</t>
    </rPh>
    <rPh sb="11" eb="13">
      <t>インセン</t>
    </rPh>
    <rPh sb="14" eb="15">
      <t>カ</t>
    </rPh>
    <rPh sb="16" eb="18">
      <t>タカネ</t>
    </rPh>
    <rPh sb="18" eb="19">
      <t>キ</t>
    </rPh>
    <rPh sb="20" eb="21">
      <t>サ</t>
    </rPh>
    <rPh sb="26" eb="27">
      <t>サ</t>
    </rPh>
    <rPh sb="31" eb="33">
      <t>ジョウショウ</t>
    </rPh>
    <phoneticPr fontId="1"/>
  </si>
  <si>
    <t>・MA上昇、間隔狭いから広く陰線の買い</t>
    <rPh sb="3" eb="5">
      <t>ジョウショウ</t>
    </rPh>
    <rPh sb="6" eb="8">
      <t>カンカク</t>
    </rPh>
    <rPh sb="8" eb="9">
      <t>セマ</t>
    </rPh>
    <rPh sb="12" eb="13">
      <t>ヒロ</t>
    </rPh>
    <rPh sb="14" eb="16">
      <t>インセン</t>
    </rPh>
    <rPh sb="17" eb="18">
      <t>カ</t>
    </rPh>
    <phoneticPr fontId="1"/>
  </si>
  <si>
    <t>・MA上昇、間隔広いから狭い陰線の買い</t>
    <rPh sb="3" eb="5">
      <t>ジョウショウ</t>
    </rPh>
    <rPh sb="6" eb="8">
      <t>カンカク</t>
    </rPh>
    <rPh sb="8" eb="9">
      <t>ヒロ</t>
    </rPh>
    <rPh sb="12" eb="13">
      <t>セマ</t>
    </rPh>
    <rPh sb="14" eb="16">
      <t>インセン</t>
    </rPh>
    <rPh sb="17" eb="18">
      <t>カ</t>
    </rPh>
    <phoneticPr fontId="1"/>
  </si>
  <si>
    <t>・MA上昇、間隔広い、陽線の買い</t>
    <rPh sb="3" eb="5">
      <t>ジョウショウ</t>
    </rPh>
    <rPh sb="6" eb="8">
      <t>カンカク</t>
    </rPh>
    <rPh sb="8" eb="9">
      <t>ヒロ</t>
    </rPh>
    <rPh sb="11" eb="13">
      <t>ヨウセン</t>
    </rPh>
    <rPh sb="14" eb="15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</si>
</sst>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0" fillId="0" borderId="0" xfId="2" applyFo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26</xdr:col>
      <xdr:colOff>0</xdr:colOff>
      <xdr:row>4</xdr:row>
      <xdr:rowOff>0</xdr:rowOff>
    </xdr:from>
    <xdr:to>
      <xdr:col>38</xdr:col>
      <xdr:colOff>342900</xdr:colOff>
      <xdr:row>22</xdr:row>
      <xdr:rowOff>130971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C144D4D-26D3-4985-E624-FB6F42637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0" y="714375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533400</xdr:colOff>
      <xdr:row>18</xdr:row>
      <xdr:rowOff>130971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E6385BE-CE7C-9567-E61F-379FA8803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12</xdr:col>
      <xdr:colOff>533400</xdr:colOff>
      <xdr:row>39</xdr:row>
      <xdr:rowOff>130972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AAB006D-56DA-22B3-6A42-8920E2648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50469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12</xdr:col>
      <xdr:colOff>533400</xdr:colOff>
      <xdr:row>60</xdr:row>
      <xdr:rowOff>130972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4FD6011-65BE-2E94-008F-6166190DF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00938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12</xdr:col>
      <xdr:colOff>533400</xdr:colOff>
      <xdr:row>81</xdr:row>
      <xdr:rowOff>130971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1B3545E-2D50-35AC-73AE-2F2229F0F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51406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12</xdr:col>
      <xdr:colOff>533400</xdr:colOff>
      <xdr:row>102</xdr:row>
      <xdr:rowOff>130971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EC36B82-11A3-ADC1-16D5-59BAB0216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001875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12</xdr:col>
      <xdr:colOff>533400</xdr:colOff>
      <xdr:row>123</xdr:row>
      <xdr:rowOff>130972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190FC697-CC29-71C5-F7F9-949CDA117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52344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12</xdr:col>
      <xdr:colOff>533400</xdr:colOff>
      <xdr:row>144</xdr:row>
      <xdr:rowOff>130972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2F401050-A4AA-4DF9-9103-B938A4189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502813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12</xdr:col>
      <xdr:colOff>533400</xdr:colOff>
      <xdr:row>165</xdr:row>
      <xdr:rowOff>130971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3D9216FE-AE85-FA85-7D24-2DD2EB8C7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253281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12</xdr:col>
      <xdr:colOff>533400</xdr:colOff>
      <xdr:row>186</xdr:row>
      <xdr:rowOff>130971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30BC800F-2188-B8D3-B351-0BF25D0DD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003750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189</xdr:row>
      <xdr:rowOff>0</xdr:rowOff>
    </xdr:from>
    <xdr:to>
      <xdr:col>12</xdr:col>
      <xdr:colOff>533400</xdr:colOff>
      <xdr:row>207</xdr:row>
      <xdr:rowOff>130972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0344BD35-998D-41D6-C61B-06C486284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754219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12</xdr:col>
      <xdr:colOff>533400</xdr:colOff>
      <xdr:row>228</xdr:row>
      <xdr:rowOff>130972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3055584E-58C9-0FCE-6EFB-C6511C92B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504688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231</xdr:row>
      <xdr:rowOff>0</xdr:rowOff>
    </xdr:from>
    <xdr:to>
      <xdr:col>12</xdr:col>
      <xdr:colOff>533400</xdr:colOff>
      <xdr:row>249</xdr:row>
      <xdr:rowOff>130971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E3014F7D-5782-2582-285B-CE0087534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255156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252</xdr:row>
      <xdr:rowOff>0</xdr:rowOff>
    </xdr:from>
    <xdr:to>
      <xdr:col>12</xdr:col>
      <xdr:colOff>533400</xdr:colOff>
      <xdr:row>270</xdr:row>
      <xdr:rowOff>130971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6BC27A53-6B68-ADA4-A2F1-F67FAF648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005625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273</xdr:row>
      <xdr:rowOff>0</xdr:rowOff>
    </xdr:from>
    <xdr:to>
      <xdr:col>12</xdr:col>
      <xdr:colOff>533400</xdr:colOff>
      <xdr:row>291</xdr:row>
      <xdr:rowOff>130972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D1AF5459-B25F-7BEC-5E07-DEBE3F1C4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56094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294</xdr:row>
      <xdr:rowOff>0</xdr:rowOff>
    </xdr:from>
    <xdr:to>
      <xdr:col>12</xdr:col>
      <xdr:colOff>533400</xdr:colOff>
      <xdr:row>312</xdr:row>
      <xdr:rowOff>130972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9CA02856-47B0-28B3-E730-3FB37280C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506563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12</xdr:col>
      <xdr:colOff>533400</xdr:colOff>
      <xdr:row>333</xdr:row>
      <xdr:rowOff>130971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B0D93E94-80F4-6403-6912-DA7713BD0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257031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336</xdr:row>
      <xdr:rowOff>0</xdr:rowOff>
    </xdr:from>
    <xdr:to>
      <xdr:col>12</xdr:col>
      <xdr:colOff>533400</xdr:colOff>
      <xdr:row>354</xdr:row>
      <xdr:rowOff>130971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317B2113-C015-B3DE-7AA6-19654901C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007500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357</xdr:row>
      <xdr:rowOff>0</xdr:rowOff>
    </xdr:from>
    <xdr:to>
      <xdr:col>12</xdr:col>
      <xdr:colOff>533400</xdr:colOff>
      <xdr:row>375</xdr:row>
      <xdr:rowOff>130972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BB593977-4A30-68A0-6D03-7FD7CC611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57969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378</xdr:row>
      <xdr:rowOff>0</xdr:rowOff>
    </xdr:from>
    <xdr:to>
      <xdr:col>12</xdr:col>
      <xdr:colOff>533400</xdr:colOff>
      <xdr:row>396</xdr:row>
      <xdr:rowOff>130972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6639FCF8-F940-D518-CA7E-110FD5880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08438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399</xdr:row>
      <xdr:rowOff>0</xdr:rowOff>
    </xdr:from>
    <xdr:to>
      <xdr:col>12</xdr:col>
      <xdr:colOff>533400</xdr:colOff>
      <xdr:row>417</xdr:row>
      <xdr:rowOff>130971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5352C877-30BD-E1B4-4D5B-0DAF83A4D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1258906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420</xdr:row>
      <xdr:rowOff>0</xdr:rowOff>
    </xdr:from>
    <xdr:to>
      <xdr:col>12</xdr:col>
      <xdr:colOff>533400</xdr:colOff>
      <xdr:row>438</xdr:row>
      <xdr:rowOff>130971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9B0CCE68-F622-27C0-A180-30376B89F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009375"/>
          <a:ext cx="7772400" cy="3345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441</xdr:row>
      <xdr:rowOff>0</xdr:rowOff>
    </xdr:from>
    <xdr:to>
      <xdr:col>12</xdr:col>
      <xdr:colOff>533400</xdr:colOff>
      <xdr:row>459</xdr:row>
      <xdr:rowOff>130972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8F83D8F5-227A-E22A-D587-862B419C7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8759844"/>
          <a:ext cx="7772400" cy="3345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E43" sqref="E4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  <c r="O5" s="20" t="s">
        <v>52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44263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38</v>
      </c>
      <c r="Q9" s="20"/>
      <c r="R9" s="20"/>
    </row>
    <row r="10" spans="1:18" x14ac:dyDescent="0.4">
      <c r="A10" s="7">
        <v>2</v>
      </c>
      <c r="B10" s="4">
        <v>44273</v>
      </c>
      <c r="C10" s="44">
        <v>2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 t="s">
        <v>39</v>
      </c>
      <c r="Q10" s="20"/>
      <c r="R10" s="20"/>
    </row>
    <row r="11" spans="1:18" x14ac:dyDescent="0.4">
      <c r="A11" s="7">
        <v>3</v>
      </c>
      <c r="B11" s="4">
        <v>44291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3836.5061699999997</v>
      </c>
      <c r="N11" s="42">
        <f t="shared" si="9"/>
        <v>4561.4249999999993</v>
      </c>
      <c r="O11" s="43">
        <f t="shared" si="10"/>
        <v>6169.2</v>
      </c>
      <c r="P11" s="20" t="s">
        <v>41</v>
      </c>
      <c r="Q11" s="20"/>
      <c r="R11" s="20"/>
    </row>
    <row r="12" spans="1:18" x14ac:dyDescent="0.4">
      <c r="A12" s="7">
        <v>4</v>
      </c>
      <c r="B12" s="4">
        <v>44340</v>
      </c>
      <c r="C12" s="44">
        <v>1</v>
      </c>
      <c r="D12" s="54">
        <v>1.27</v>
      </c>
      <c r="E12" s="55">
        <v>1.5</v>
      </c>
      <c r="F12" s="74">
        <v>2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115528.552</v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3269.6759999999999</v>
      </c>
      <c r="M12" s="41">
        <f t="shared" si="8"/>
        <v>3982.6770550769997</v>
      </c>
      <c r="N12" s="42">
        <f t="shared" si="9"/>
        <v>4766.6891249999999</v>
      </c>
      <c r="O12" s="43">
        <f t="shared" si="10"/>
        <v>6539.3519999999999</v>
      </c>
      <c r="P12" s="20" t="s">
        <v>40</v>
      </c>
      <c r="Q12" s="20"/>
      <c r="R12" s="20"/>
    </row>
    <row r="13" spans="1:18" x14ac:dyDescent="0.4">
      <c r="A13" s="7">
        <v>5</v>
      </c>
      <c r="B13" s="4">
        <v>44348</v>
      </c>
      <c r="C13" s="44">
        <v>2</v>
      </c>
      <c r="D13" s="54">
        <v>-1</v>
      </c>
      <c r="E13" s="55">
        <v>-1</v>
      </c>
      <c r="F13" s="74">
        <v>-1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3255.4464967523095</v>
      </c>
      <c r="K13" s="42">
        <f t="shared" ref="K13:K58" si="12">IF(H12="","",H12*0.03)</f>
        <v>3320.7934237499999</v>
      </c>
      <c r="L13" s="43">
        <f t="shared" ref="L13:L58" si="13">IF(I12="","",I12*0.03)</f>
        <v>3465.8565599999997</v>
      </c>
      <c r="M13" s="41">
        <f t="shared" ref="M13:M58" si="14">IF(D13="","",J13*D13)</f>
        <v>-3255.4464967523095</v>
      </c>
      <c r="N13" s="42">
        <f t="shared" ref="N13:N58" si="15">IF(E13="","",K13*E13)</f>
        <v>-3320.7934237499999</v>
      </c>
      <c r="O13" s="43">
        <f t="shared" ref="O13:O58" si="16">IF(F13="","",L13*F13)</f>
        <v>-3465.8565599999997</v>
      </c>
      <c r="P13" s="20" t="s">
        <v>44</v>
      </c>
      <c r="Q13" s="20"/>
      <c r="R13" s="20"/>
    </row>
    <row r="14" spans="1:18" x14ac:dyDescent="0.4">
      <c r="A14" s="7">
        <v>6</v>
      </c>
      <c r="B14" s="4">
        <v>44355</v>
      </c>
      <c r="C14" s="44">
        <v>1</v>
      </c>
      <c r="D14" s="54">
        <v>-1</v>
      </c>
      <c r="E14" s="55">
        <v>-1</v>
      </c>
      <c r="F14" s="56">
        <v>-1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108700.8145768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-3157.7831018497404</v>
      </c>
      <c r="N14" s="42">
        <f t="shared" si="15"/>
        <v>-3221.1696210374998</v>
      </c>
      <c r="O14" s="43">
        <f t="shared" si="16"/>
        <v>-3361.8808631999996</v>
      </c>
      <c r="P14" s="20" t="s">
        <v>42</v>
      </c>
      <c r="Q14" s="20"/>
      <c r="R14" s="20"/>
    </row>
    <row r="15" spans="1:18" x14ac:dyDescent="0.4">
      <c r="A15" s="7">
        <v>7</v>
      </c>
      <c r="B15" s="4">
        <v>44356</v>
      </c>
      <c r="C15" s="44">
        <v>2</v>
      </c>
      <c r="D15" s="54">
        <v>1.27</v>
      </c>
      <c r="E15" s="55">
        <v>1.5</v>
      </c>
      <c r="F15" s="56">
        <v>-1</v>
      </c>
      <c r="G15" s="20">
        <f t="shared" si="2"/>
        <v>105991.72662964364</v>
      </c>
      <c r="H15" s="20">
        <f t="shared" si="3"/>
        <v>108837.95287882208</v>
      </c>
      <c r="I15" s="20">
        <f t="shared" si="4"/>
        <v>105439.79013949599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3261.0244373039995</v>
      </c>
      <c r="M15" s="41">
        <f t="shared" si="14"/>
        <v>3890.0730031686953</v>
      </c>
      <c r="N15" s="42">
        <f t="shared" si="15"/>
        <v>4686.8017986095629</v>
      </c>
      <c r="O15" s="43">
        <f t="shared" si="16"/>
        <v>-3261.0244373039995</v>
      </c>
      <c r="P15" s="20" t="s">
        <v>43</v>
      </c>
      <c r="Q15" s="20"/>
      <c r="R15" s="20"/>
    </row>
    <row r="16" spans="1:18" x14ac:dyDescent="0.4">
      <c r="A16" s="7">
        <v>8</v>
      </c>
      <c r="B16" s="4">
        <v>44369</v>
      </c>
      <c r="C16" s="44">
        <v>1</v>
      </c>
      <c r="D16" s="54">
        <v>-1</v>
      </c>
      <c r="E16" s="55">
        <v>-1</v>
      </c>
      <c r="F16" s="56">
        <v>-1</v>
      </c>
      <c r="G16" s="20">
        <f t="shared" si="2"/>
        <v>102811.97483075433</v>
      </c>
      <c r="H16" s="20">
        <f t="shared" si="3"/>
        <v>105572.81429245742</v>
      </c>
      <c r="I16" s="20">
        <f t="shared" si="4"/>
        <v>102276.5964353111</v>
      </c>
      <c r="J16" s="41">
        <f t="shared" si="11"/>
        <v>3179.7517988893092</v>
      </c>
      <c r="K16" s="42">
        <f t="shared" si="12"/>
        <v>3265.1385863646624</v>
      </c>
      <c r="L16" s="43">
        <f t="shared" si="13"/>
        <v>3163.1937041848796</v>
      </c>
      <c r="M16" s="41">
        <f t="shared" si="14"/>
        <v>-3179.7517988893092</v>
      </c>
      <c r="N16" s="42">
        <f t="shared" si="15"/>
        <v>-3265.1385863646624</v>
      </c>
      <c r="O16" s="43">
        <f t="shared" si="16"/>
        <v>-3163.1937041848796</v>
      </c>
      <c r="P16" s="20" t="s">
        <v>45</v>
      </c>
      <c r="Q16" s="20"/>
      <c r="R16" s="20"/>
    </row>
    <row r="17" spans="1:18" x14ac:dyDescent="0.4">
      <c r="A17" s="7">
        <v>9</v>
      </c>
      <c r="B17" s="4">
        <v>44013</v>
      </c>
      <c r="C17" s="44">
        <v>1</v>
      </c>
      <c r="D17" s="54">
        <v>1.27</v>
      </c>
      <c r="E17" s="55">
        <v>1.5</v>
      </c>
      <c r="F17" s="56">
        <v>2</v>
      </c>
      <c r="G17" s="20">
        <f t="shared" si="2"/>
        <v>106729.11107180608</v>
      </c>
      <c r="H17" s="20">
        <f t="shared" si="3"/>
        <v>110323.59093561801</v>
      </c>
      <c r="I17" s="20">
        <f t="shared" si="4"/>
        <v>108413.19222142977</v>
      </c>
      <c r="J17" s="41">
        <f t="shared" si="11"/>
        <v>3084.3592449226298</v>
      </c>
      <c r="K17" s="42">
        <f t="shared" si="12"/>
        <v>3167.1844287737226</v>
      </c>
      <c r="L17" s="43">
        <f t="shared" si="13"/>
        <v>3068.2978930593331</v>
      </c>
      <c r="M17" s="41">
        <f t="shared" si="14"/>
        <v>3917.1362410517399</v>
      </c>
      <c r="N17" s="42">
        <f t="shared" si="15"/>
        <v>4750.7766431605842</v>
      </c>
      <c r="O17" s="43">
        <f t="shared" si="16"/>
        <v>6136.5957861186662</v>
      </c>
      <c r="P17" s="20" t="s">
        <v>46</v>
      </c>
      <c r="Q17" s="20"/>
      <c r="R17" s="20"/>
    </row>
    <row r="18" spans="1:18" x14ac:dyDescent="0.4">
      <c r="A18" s="7">
        <v>10</v>
      </c>
      <c r="B18" s="4">
        <v>44426</v>
      </c>
      <c r="C18" s="44">
        <v>1</v>
      </c>
      <c r="D18" s="54">
        <v>-1</v>
      </c>
      <c r="E18" s="55">
        <v>-1</v>
      </c>
      <c r="F18" s="56">
        <v>-1</v>
      </c>
      <c r="G18" s="20">
        <f t="shared" si="2"/>
        <v>103527.2377396519</v>
      </c>
      <c r="H18" s="20">
        <f t="shared" si="3"/>
        <v>107013.88320754947</v>
      </c>
      <c r="I18" s="20">
        <f t="shared" si="4"/>
        <v>105160.79645478688</v>
      </c>
      <c r="J18" s="41">
        <f t="shared" si="11"/>
        <v>3201.8733321541822</v>
      </c>
      <c r="K18" s="42">
        <f t="shared" si="12"/>
        <v>3309.7077280685398</v>
      </c>
      <c r="L18" s="43">
        <f t="shared" si="13"/>
        <v>3252.3957666428928</v>
      </c>
      <c r="M18" s="41">
        <f t="shared" si="14"/>
        <v>-3201.8733321541822</v>
      </c>
      <c r="N18" s="42">
        <f t="shared" si="15"/>
        <v>-3309.7077280685398</v>
      </c>
      <c r="O18" s="43">
        <f t="shared" si="16"/>
        <v>-3252.3957666428928</v>
      </c>
      <c r="P18" s="20" t="s">
        <v>47</v>
      </c>
      <c r="Q18" s="20"/>
      <c r="R18" s="20"/>
    </row>
    <row r="19" spans="1:18" x14ac:dyDescent="0.4">
      <c r="A19" s="7">
        <v>11</v>
      </c>
      <c r="B19" s="4">
        <v>44428</v>
      </c>
      <c r="C19" s="44">
        <v>2</v>
      </c>
      <c r="D19" s="54">
        <v>-1</v>
      </c>
      <c r="E19" s="55">
        <v>-1</v>
      </c>
      <c r="F19" s="56">
        <v>-1</v>
      </c>
      <c r="G19" s="20">
        <f t="shared" si="2"/>
        <v>100421.42060746235</v>
      </c>
      <c r="H19" s="20">
        <f t="shared" si="3"/>
        <v>103803.46671132298</v>
      </c>
      <c r="I19" s="20">
        <f t="shared" si="4"/>
        <v>102005.97256114327</v>
      </c>
      <c r="J19" s="41">
        <f t="shared" si="11"/>
        <v>3105.817132189557</v>
      </c>
      <c r="K19" s="42">
        <f t="shared" si="12"/>
        <v>3210.416496226484</v>
      </c>
      <c r="L19" s="43">
        <f t="shared" si="13"/>
        <v>3154.823893643606</v>
      </c>
      <c r="M19" s="41">
        <f t="shared" si="14"/>
        <v>-3105.817132189557</v>
      </c>
      <c r="N19" s="42">
        <f t="shared" si="15"/>
        <v>-3210.416496226484</v>
      </c>
      <c r="O19" s="43">
        <f t="shared" si="16"/>
        <v>-3154.823893643606</v>
      </c>
      <c r="P19" s="20" t="s">
        <v>48</v>
      </c>
      <c r="Q19" s="20"/>
      <c r="R19" s="20"/>
    </row>
    <row r="20" spans="1:18" x14ac:dyDescent="0.4">
      <c r="A20" s="7">
        <v>12</v>
      </c>
      <c r="B20" s="4">
        <v>44435</v>
      </c>
      <c r="C20" s="44">
        <v>1</v>
      </c>
      <c r="D20" s="54">
        <v>-1</v>
      </c>
      <c r="E20" s="55">
        <v>-1</v>
      </c>
      <c r="F20" s="56">
        <v>-1</v>
      </c>
      <c r="G20" s="20">
        <f t="shared" si="2"/>
        <v>97408.777989238486</v>
      </c>
      <c r="H20" s="20">
        <f t="shared" si="3"/>
        <v>100689.3627099833</v>
      </c>
      <c r="I20" s="20">
        <f t="shared" si="4"/>
        <v>98945.79338430897</v>
      </c>
      <c r="J20" s="41">
        <f t="shared" si="11"/>
        <v>3012.6426182238706</v>
      </c>
      <c r="K20" s="42">
        <f t="shared" si="12"/>
        <v>3114.1040013396891</v>
      </c>
      <c r="L20" s="43">
        <f t="shared" si="13"/>
        <v>3060.1791768342978</v>
      </c>
      <c r="M20" s="41">
        <f t="shared" si="14"/>
        <v>-3012.6426182238706</v>
      </c>
      <c r="N20" s="42">
        <f t="shared" si="15"/>
        <v>-3114.1040013396891</v>
      </c>
      <c r="O20" s="43">
        <f t="shared" si="16"/>
        <v>-3060.1791768342978</v>
      </c>
      <c r="P20" s="20" t="s">
        <v>49</v>
      </c>
      <c r="Q20" s="20"/>
      <c r="R20" s="20"/>
    </row>
    <row r="21" spans="1:18" x14ac:dyDescent="0.4">
      <c r="A21" s="7">
        <v>13</v>
      </c>
      <c r="B21" s="4">
        <v>44442</v>
      </c>
      <c r="C21" s="44">
        <v>2</v>
      </c>
      <c r="D21" s="54">
        <v>-1</v>
      </c>
      <c r="E21" s="55">
        <v>-1</v>
      </c>
      <c r="F21" s="56">
        <v>-1</v>
      </c>
      <c r="G21" s="20">
        <f t="shared" si="2"/>
        <v>94486.51464956133</v>
      </c>
      <c r="H21" s="20">
        <f t="shared" si="3"/>
        <v>97668.681828683795</v>
      </c>
      <c r="I21" s="20">
        <f t="shared" si="4"/>
        <v>95977.419582779708</v>
      </c>
      <c r="J21" s="41">
        <f t="shared" si="11"/>
        <v>2922.2633396771544</v>
      </c>
      <c r="K21" s="42">
        <f t="shared" si="12"/>
        <v>3020.6808812994987</v>
      </c>
      <c r="L21" s="43">
        <f t="shared" si="13"/>
        <v>2968.3738015292688</v>
      </c>
      <c r="M21" s="41">
        <f t="shared" si="14"/>
        <v>-2922.2633396771544</v>
      </c>
      <c r="N21" s="42">
        <f t="shared" si="15"/>
        <v>-3020.6808812994987</v>
      </c>
      <c r="O21" s="43">
        <f t="shared" si="16"/>
        <v>-2968.3738015292688</v>
      </c>
      <c r="P21" s="20" t="s">
        <v>50</v>
      </c>
      <c r="Q21" s="20"/>
      <c r="R21" s="20"/>
    </row>
    <row r="22" spans="1:18" x14ac:dyDescent="0.4">
      <c r="A22" s="7">
        <v>14</v>
      </c>
      <c r="B22" s="4">
        <v>44452</v>
      </c>
      <c r="C22" s="44">
        <v>1</v>
      </c>
      <c r="D22" s="54">
        <v>1.27</v>
      </c>
      <c r="E22" s="55">
        <v>1.5</v>
      </c>
      <c r="F22" s="78">
        <v>2</v>
      </c>
      <c r="G22" s="20">
        <f t="shared" si="2"/>
        <v>98086.450857709613</v>
      </c>
      <c r="H22" s="20">
        <f t="shared" si="3"/>
        <v>102063.77251097457</v>
      </c>
      <c r="I22" s="20">
        <f t="shared" si="4"/>
        <v>101736.06475774648</v>
      </c>
      <c r="J22" s="41">
        <f t="shared" si="11"/>
        <v>2834.59543948684</v>
      </c>
      <c r="K22" s="42">
        <f t="shared" si="12"/>
        <v>2930.0604548605138</v>
      </c>
      <c r="L22" s="43">
        <f t="shared" si="13"/>
        <v>2879.3225874833911</v>
      </c>
      <c r="M22" s="41">
        <f t="shared" si="14"/>
        <v>3599.9362081482868</v>
      </c>
      <c r="N22" s="42">
        <f t="shared" si="15"/>
        <v>4395.0906822907709</v>
      </c>
      <c r="O22" s="43">
        <f t="shared" si="16"/>
        <v>5758.6451749667822</v>
      </c>
      <c r="P22" s="20" t="s">
        <v>51</v>
      </c>
      <c r="Q22" s="20"/>
      <c r="R22" s="20"/>
    </row>
    <row r="23" spans="1:18" x14ac:dyDescent="0.4">
      <c r="A23" s="7">
        <v>15</v>
      </c>
      <c r="B23" s="4">
        <v>44477</v>
      </c>
      <c r="C23" s="44">
        <v>2</v>
      </c>
      <c r="D23" s="54">
        <v>-1</v>
      </c>
      <c r="E23" s="55">
        <v>-1</v>
      </c>
      <c r="F23" s="74">
        <v>-1</v>
      </c>
      <c r="G23" s="20">
        <f t="shared" si="2"/>
        <v>95143.857331978332</v>
      </c>
      <c r="H23" s="20">
        <f t="shared" si="3"/>
        <v>99001.859335645335</v>
      </c>
      <c r="I23" s="20">
        <f t="shared" si="4"/>
        <v>98683.982815014097</v>
      </c>
      <c r="J23" s="41">
        <f t="shared" si="11"/>
        <v>2942.5935257312881</v>
      </c>
      <c r="K23" s="42">
        <f t="shared" si="12"/>
        <v>3061.9131753292368</v>
      </c>
      <c r="L23" s="43">
        <f t="shared" si="13"/>
        <v>3052.0819427323945</v>
      </c>
      <c r="M23" s="41">
        <f t="shared" si="14"/>
        <v>-2942.5935257312881</v>
      </c>
      <c r="N23" s="42">
        <f t="shared" si="15"/>
        <v>-3061.9131753292368</v>
      </c>
      <c r="O23" s="43">
        <f t="shared" si="16"/>
        <v>-3052.0819427323945</v>
      </c>
      <c r="P23" s="20" t="s">
        <v>53</v>
      </c>
      <c r="Q23" s="20"/>
      <c r="R23" s="20"/>
    </row>
    <row r="24" spans="1:18" x14ac:dyDescent="0.4">
      <c r="A24" s="7">
        <v>16</v>
      </c>
      <c r="B24" s="4">
        <v>44480</v>
      </c>
      <c r="C24" s="44">
        <v>2</v>
      </c>
      <c r="D24" s="54">
        <v>-1</v>
      </c>
      <c r="E24" s="55">
        <v>-1</v>
      </c>
      <c r="F24" s="56">
        <v>-1</v>
      </c>
      <c r="G24" s="20">
        <f t="shared" si="2"/>
        <v>92289.541612018977</v>
      </c>
      <c r="H24" s="20">
        <f t="shared" si="3"/>
        <v>96031.803555575971</v>
      </c>
      <c r="I24" s="20">
        <f t="shared" si="4"/>
        <v>95723.463330563667</v>
      </c>
      <c r="J24" s="41">
        <f t="shared" si="11"/>
        <v>2854.3157199593497</v>
      </c>
      <c r="K24" s="42">
        <f t="shared" si="12"/>
        <v>2970.05578006936</v>
      </c>
      <c r="L24" s="43">
        <f t="shared" si="13"/>
        <v>2960.5194844504226</v>
      </c>
      <c r="M24" s="41">
        <f t="shared" si="14"/>
        <v>-2854.3157199593497</v>
      </c>
      <c r="N24" s="42">
        <f t="shared" si="15"/>
        <v>-2970.05578006936</v>
      </c>
      <c r="O24" s="43">
        <f t="shared" si="16"/>
        <v>-2960.5194844504226</v>
      </c>
      <c r="P24" s="20" t="s">
        <v>54</v>
      </c>
      <c r="Q24" s="20"/>
      <c r="R24" s="20"/>
    </row>
    <row r="25" spans="1:18" x14ac:dyDescent="0.4">
      <c r="A25" s="7">
        <v>17</v>
      </c>
      <c r="B25" s="4">
        <v>44489</v>
      </c>
      <c r="C25" s="44">
        <v>1</v>
      </c>
      <c r="D25" s="54">
        <v>1.27</v>
      </c>
      <c r="E25" s="55">
        <v>1.5</v>
      </c>
      <c r="F25" s="78">
        <v>2</v>
      </c>
      <c r="G25" s="20">
        <f t="shared" si="2"/>
        <v>95805.773147436907</v>
      </c>
      <c r="H25" s="20">
        <f t="shared" si="3"/>
        <v>100353.23471557689</v>
      </c>
      <c r="I25" s="20">
        <f t="shared" si="4"/>
        <v>101466.87113039749</v>
      </c>
      <c r="J25" s="41">
        <f t="shared" si="11"/>
        <v>2768.6862483605692</v>
      </c>
      <c r="K25" s="42">
        <f t="shared" si="12"/>
        <v>2880.9541066672791</v>
      </c>
      <c r="L25" s="43">
        <f t="shared" si="13"/>
        <v>2871.7038999169099</v>
      </c>
      <c r="M25" s="41">
        <f t="shared" si="14"/>
        <v>3516.2315354179227</v>
      </c>
      <c r="N25" s="42">
        <f t="shared" si="15"/>
        <v>4321.4311600009187</v>
      </c>
      <c r="O25" s="43">
        <f t="shared" si="16"/>
        <v>5743.4077998338198</v>
      </c>
      <c r="P25" s="20" t="s">
        <v>55</v>
      </c>
      <c r="Q25" s="20"/>
      <c r="R25" s="20"/>
    </row>
    <row r="26" spans="1:18" x14ac:dyDescent="0.4">
      <c r="A26" s="7">
        <v>18</v>
      </c>
      <c r="B26" s="4">
        <v>44497</v>
      </c>
      <c r="C26" s="44">
        <v>1</v>
      </c>
      <c r="D26" s="54">
        <v>-1</v>
      </c>
      <c r="E26" s="55">
        <v>-1</v>
      </c>
      <c r="F26" s="56">
        <v>-1</v>
      </c>
      <c r="G26" s="20">
        <f t="shared" si="2"/>
        <v>92931.599953013792</v>
      </c>
      <c r="H26" s="20">
        <f t="shared" si="3"/>
        <v>97342.637674109588</v>
      </c>
      <c r="I26" s="20">
        <f t="shared" si="4"/>
        <v>98422.864996485558</v>
      </c>
      <c r="J26" s="41">
        <f t="shared" si="11"/>
        <v>2874.1731944231069</v>
      </c>
      <c r="K26" s="42">
        <f t="shared" si="12"/>
        <v>3010.5970414673066</v>
      </c>
      <c r="L26" s="43">
        <f t="shared" si="13"/>
        <v>3044.0061339119243</v>
      </c>
      <c r="M26" s="41">
        <f t="shared" si="14"/>
        <v>-2874.1731944231069</v>
      </c>
      <c r="N26" s="42">
        <f t="shared" si="15"/>
        <v>-3010.5970414673066</v>
      </c>
      <c r="O26" s="43">
        <f t="shared" si="16"/>
        <v>-3044.0061339119243</v>
      </c>
      <c r="P26" s="20" t="s">
        <v>56</v>
      </c>
      <c r="Q26" s="20"/>
      <c r="R26" s="20"/>
    </row>
    <row r="27" spans="1:18" x14ac:dyDescent="0.4">
      <c r="A27" s="7">
        <v>19</v>
      </c>
      <c r="B27" s="4">
        <v>44509</v>
      </c>
      <c r="C27" s="44">
        <v>1</v>
      </c>
      <c r="D27" s="54">
        <v>1.27</v>
      </c>
      <c r="E27" s="55">
        <v>1.5</v>
      </c>
      <c r="F27" s="56">
        <v>2</v>
      </c>
      <c r="G27" s="20">
        <f t="shared" si="2"/>
        <v>96472.29391122362</v>
      </c>
      <c r="H27" s="20">
        <f t="shared" si="3"/>
        <v>101723.05636944452</v>
      </c>
      <c r="I27" s="20">
        <f t="shared" si="4"/>
        <v>104328.23689627468</v>
      </c>
      <c r="J27" s="41">
        <f t="shared" si="11"/>
        <v>2787.9479985904136</v>
      </c>
      <c r="K27" s="42">
        <f t="shared" si="12"/>
        <v>2920.2791302232877</v>
      </c>
      <c r="L27" s="43">
        <f t="shared" si="13"/>
        <v>2952.6859498945664</v>
      </c>
      <c r="M27" s="41">
        <f t="shared" si="14"/>
        <v>3540.6939582098253</v>
      </c>
      <c r="N27" s="42">
        <f t="shared" si="15"/>
        <v>4380.4186953349317</v>
      </c>
      <c r="O27" s="43">
        <f t="shared" si="16"/>
        <v>5905.3718997891328</v>
      </c>
      <c r="P27" s="20" t="s">
        <v>57</v>
      </c>
      <c r="Q27" s="20"/>
      <c r="R27" s="20"/>
    </row>
    <row r="28" spans="1:18" x14ac:dyDescent="0.4">
      <c r="A28" s="7">
        <v>20</v>
      </c>
      <c r="B28" s="4">
        <v>44509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100147.88830924124</v>
      </c>
      <c r="H28" s="20">
        <f t="shared" si="3"/>
        <v>106300.59390606952</v>
      </c>
      <c r="I28" s="20">
        <f t="shared" si="4"/>
        <v>110587.93111005117</v>
      </c>
      <c r="J28" s="41">
        <f t="shared" si="11"/>
        <v>2894.1688173367083</v>
      </c>
      <c r="K28" s="42">
        <f t="shared" si="12"/>
        <v>3051.6916910833352</v>
      </c>
      <c r="L28" s="43">
        <f t="shared" si="13"/>
        <v>3129.8471068882404</v>
      </c>
      <c r="M28" s="41">
        <f t="shared" si="14"/>
        <v>3675.5943980176198</v>
      </c>
      <c r="N28" s="42">
        <f t="shared" si="15"/>
        <v>4577.5375366250028</v>
      </c>
      <c r="O28" s="43">
        <f t="shared" si="16"/>
        <v>6259.6942137764809</v>
      </c>
      <c r="P28" s="20" t="s">
        <v>58</v>
      </c>
      <c r="Q28" s="20"/>
      <c r="R28" s="20"/>
    </row>
    <row r="29" spans="1:18" x14ac:dyDescent="0.4">
      <c r="A29" s="7">
        <v>21</v>
      </c>
      <c r="B29" s="4">
        <v>44512</v>
      </c>
      <c r="C29" s="44">
        <v>1</v>
      </c>
      <c r="D29" s="54">
        <v>1.27</v>
      </c>
      <c r="E29" s="55">
        <v>1.5</v>
      </c>
      <c r="F29" s="74">
        <v>-1</v>
      </c>
      <c r="G29" s="20">
        <f t="shared" si="2"/>
        <v>103963.52285382334</v>
      </c>
      <c r="H29" s="20">
        <f t="shared" si="3"/>
        <v>111084.12063184266</v>
      </c>
      <c r="I29" s="20">
        <f t="shared" si="4"/>
        <v>107270.29317674963</v>
      </c>
      <c r="J29" s="41">
        <f t="shared" si="11"/>
        <v>3004.4366492772374</v>
      </c>
      <c r="K29" s="42">
        <f t="shared" si="12"/>
        <v>3189.0178171820858</v>
      </c>
      <c r="L29" s="43">
        <f t="shared" si="13"/>
        <v>3317.6379333015348</v>
      </c>
      <c r="M29" s="41">
        <f t="shared" si="14"/>
        <v>3815.6345445820916</v>
      </c>
      <c r="N29" s="42">
        <f t="shared" si="15"/>
        <v>4783.5267257731284</v>
      </c>
      <c r="O29" s="43">
        <f t="shared" si="16"/>
        <v>-3317.6379333015348</v>
      </c>
      <c r="P29" s="20" t="s">
        <v>59</v>
      </c>
      <c r="Q29" s="20"/>
      <c r="R29" s="20"/>
    </row>
    <row r="30" spans="1:18" x14ac:dyDescent="0.4">
      <c r="A30" s="7">
        <v>22</v>
      </c>
      <c r="B30" s="4">
        <v>44515</v>
      </c>
      <c r="C30" s="44">
        <v>1</v>
      </c>
      <c r="D30" s="54">
        <v>1.27</v>
      </c>
      <c r="E30" s="55">
        <v>1.5</v>
      </c>
      <c r="F30" s="56">
        <v>-1</v>
      </c>
      <c r="G30" s="20">
        <f t="shared" si="2"/>
        <v>107924.533074554</v>
      </c>
      <c r="H30" s="20">
        <f t="shared" si="3"/>
        <v>116082.90606027558</v>
      </c>
      <c r="I30" s="20">
        <f t="shared" si="4"/>
        <v>104052.18438144715</v>
      </c>
      <c r="J30" s="41">
        <f t="shared" si="11"/>
        <v>3118.9056856146999</v>
      </c>
      <c r="K30" s="42">
        <f t="shared" si="12"/>
        <v>3332.5236189552797</v>
      </c>
      <c r="L30" s="43">
        <f t="shared" si="13"/>
        <v>3218.1087953024889</v>
      </c>
      <c r="M30" s="41">
        <f t="shared" si="14"/>
        <v>3961.0102207306691</v>
      </c>
      <c r="N30" s="42">
        <f t="shared" si="15"/>
        <v>4998.7854284329196</v>
      </c>
      <c r="O30" s="43">
        <f t="shared" si="16"/>
        <v>-3218.1087953024889</v>
      </c>
      <c r="P30" s="20" t="s">
        <v>60</v>
      </c>
      <c r="Q30" s="20"/>
      <c r="R30" s="20"/>
    </row>
    <row r="31" spans="1:18" x14ac:dyDescent="0.4">
      <c r="A31" s="7">
        <v>23</v>
      </c>
      <c r="B31" s="4">
        <v>44518</v>
      </c>
      <c r="C31" s="44">
        <v>1</v>
      </c>
      <c r="D31" s="54">
        <v>-1</v>
      </c>
      <c r="E31" s="55">
        <v>-1</v>
      </c>
      <c r="F31" s="56">
        <v>-1</v>
      </c>
      <c r="G31" s="20">
        <f t="shared" si="2"/>
        <v>104686.79708231738</v>
      </c>
      <c r="H31" s="20">
        <f t="shared" si="3"/>
        <v>112600.41887846732</v>
      </c>
      <c r="I31" s="20">
        <f t="shared" si="4"/>
        <v>100930.61885000374</v>
      </c>
      <c r="J31" s="41">
        <f t="shared" si="11"/>
        <v>3237.7359922366199</v>
      </c>
      <c r="K31" s="42">
        <f t="shared" si="12"/>
        <v>3482.487181808267</v>
      </c>
      <c r="L31" s="43">
        <f t="shared" si="13"/>
        <v>3121.5655314434143</v>
      </c>
      <c r="M31" s="41">
        <f t="shared" si="14"/>
        <v>-3237.7359922366199</v>
      </c>
      <c r="N31" s="42">
        <f t="shared" si="15"/>
        <v>-3482.487181808267</v>
      </c>
      <c r="O31" s="43">
        <f t="shared" si="16"/>
        <v>-3121.5655314434143</v>
      </c>
      <c r="P31" s="20" t="s">
        <v>61</v>
      </c>
      <c r="Q31" s="20"/>
      <c r="R31" s="20"/>
    </row>
    <row r="32" spans="1:18" x14ac:dyDescent="0.4">
      <c r="A32" s="7">
        <v>24</v>
      </c>
      <c r="B32" s="4">
        <v>44519</v>
      </c>
      <c r="C32" s="44">
        <v>2</v>
      </c>
      <c r="D32" s="54">
        <v>1.27</v>
      </c>
      <c r="E32" s="55">
        <v>1.5</v>
      </c>
      <c r="F32" s="78">
        <v>2</v>
      </c>
      <c r="G32" s="20">
        <f t="shared" si="2"/>
        <v>108675.36405115368</v>
      </c>
      <c r="H32" s="20">
        <f t="shared" si="3"/>
        <v>117667.43772799835</v>
      </c>
      <c r="I32" s="20">
        <f t="shared" si="4"/>
        <v>106986.45598100396</v>
      </c>
      <c r="J32" s="41">
        <f t="shared" si="11"/>
        <v>3140.6039124695212</v>
      </c>
      <c r="K32" s="42">
        <f t="shared" si="12"/>
        <v>3378.0125663540193</v>
      </c>
      <c r="L32" s="43">
        <f t="shared" si="13"/>
        <v>3027.918565500112</v>
      </c>
      <c r="M32" s="41">
        <f t="shared" si="14"/>
        <v>3988.5669688362918</v>
      </c>
      <c r="N32" s="42">
        <f t="shared" si="15"/>
        <v>5067.0188495310285</v>
      </c>
      <c r="O32" s="43">
        <f t="shared" si="16"/>
        <v>6055.837131000224</v>
      </c>
      <c r="P32" s="20" t="s">
        <v>62</v>
      </c>
      <c r="Q32" s="20"/>
      <c r="R32" s="20"/>
    </row>
    <row r="33" spans="1:18" x14ac:dyDescent="0.4">
      <c r="A33" s="7">
        <v>25</v>
      </c>
      <c r="B33" s="4">
        <v>44530</v>
      </c>
      <c r="C33" s="44">
        <v>1</v>
      </c>
      <c r="D33" s="54">
        <v>1.27</v>
      </c>
      <c r="E33" s="55">
        <v>-1</v>
      </c>
      <c r="F33" s="56">
        <v>-1</v>
      </c>
      <c r="G33" s="20">
        <f t="shared" si="2"/>
        <v>112815.89542150263</v>
      </c>
      <c r="H33" s="20">
        <f t="shared" si="3"/>
        <v>114137.4145961584</v>
      </c>
      <c r="I33" s="20">
        <f t="shared" si="4"/>
        <v>103776.86230157384</v>
      </c>
      <c r="J33" s="41">
        <f t="shared" si="11"/>
        <v>3260.2609215346101</v>
      </c>
      <c r="K33" s="42">
        <f t="shared" si="12"/>
        <v>3530.0231318399501</v>
      </c>
      <c r="L33" s="43">
        <f t="shared" si="13"/>
        <v>3209.5936794301188</v>
      </c>
      <c r="M33" s="41">
        <f t="shared" si="14"/>
        <v>4140.5313703489546</v>
      </c>
      <c r="N33" s="42">
        <f t="shared" si="15"/>
        <v>-3530.0231318399501</v>
      </c>
      <c r="O33" s="43">
        <f t="shared" si="16"/>
        <v>-3209.5936794301188</v>
      </c>
      <c r="P33" s="20" t="s">
        <v>63</v>
      </c>
      <c r="Q33" s="20"/>
      <c r="R33" s="20"/>
    </row>
    <row r="34" spans="1:18" x14ac:dyDescent="0.4">
      <c r="A34" s="7">
        <v>26</v>
      </c>
      <c r="B34" s="4">
        <v>44532</v>
      </c>
      <c r="C34" s="44">
        <v>2</v>
      </c>
      <c r="D34" s="54">
        <v>1.27</v>
      </c>
      <c r="E34" s="55">
        <v>-1</v>
      </c>
      <c r="F34" s="74">
        <v>-1</v>
      </c>
      <c r="G34" s="20">
        <f t="shared" si="2"/>
        <v>117114.18103706188</v>
      </c>
      <c r="H34" s="20">
        <f t="shared" si="3"/>
        <v>110713.29215827365</v>
      </c>
      <c r="I34" s="20">
        <f t="shared" si="4"/>
        <v>100663.55643252663</v>
      </c>
      <c r="J34" s="41">
        <f t="shared" si="11"/>
        <v>3384.4768626450787</v>
      </c>
      <c r="K34" s="42">
        <f t="shared" si="12"/>
        <v>3424.1224378847519</v>
      </c>
      <c r="L34" s="43">
        <f t="shared" si="13"/>
        <v>3113.3058690472153</v>
      </c>
      <c r="M34" s="41">
        <f t="shared" si="14"/>
        <v>4298.2856155592499</v>
      </c>
      <c r="N34" s="42">
        <f t="shared" si="15"/>
        <v>-3424.1224378847519</v>
      </c>
      <c r="O34" s="43">
        <f t="shared" si="16"/>
        <v>-3113.3058690472153</v>
      </c>
      <c r="P34" s="20" t="s">
        <v>64</v>
      </c>
      <c r="Q34" s="20"/>
      <c r="R34" s="20"/>
    </row>
    <row r="35" spans="1:18" x14ac:dyDescent="0.4">
      <c r="A35" s="7">
        <v>27</v>
      </c>
      <c r="B35" s="4">
        <v>44533</v>
      </c>
      <c r="C35" s="44">
        <v>2</v>
      </c>
      <c r="D35" s="54">
        <v>-1</v>
      </c>
      <c r="E35" s="55">
        <v>-1</v>
      </c>
      <c r="F35" s="74">
        <v>-1</v>
      </c>
      <c r="G35" s="20">
        <f t="shared" si="2"/>
        <v>113600.75560595002</v>
      </c>
      <c r="H35" s="20">
        <f t="shared" si="3"/>
        <v>107391.89339352543</v>
      </c>
      <c r="I35" s="20">
        <f t="shared" si="4"/>
        <v>97643.649739550834</v>
      </c>
      <c r="J35" s="41">
        <f t="shared" si="11"/>
        <v>3513.4254311118561</v>
      </c>
      <c r="K35" s="42">
        <f t="shared" si="12"/>
        <v>3321.398764748209</v>
      </c>
      <c r="L35" s="43">
        <f t="shared" si="13"/>
        <v>3019.9066929757987</v>
      </c>
      <c r="M35" s="41">
        <f t="shared" si="14"/>
        <v>-3513.4254311118561</v>
      </c>
      <c r="N35" s="42">
        <f t="shared" si="15"/>
        <v>-3321.398764748209</v>
      </c>
      <c r="O35" s="43">
        <f t="shared" si="16"/>
        <v>-3019.9066929757987</v>
      </c>
      <c r="P35" s="20" t="s">
        <v>65</v>
      </c>
      <c r="Q35" s="20"/>
      <c r="R35" s="20"/>
    </row>
    <row r="36" spans="1:18" x14ac:dyDescent="0.4">
      <c r="A36" s="7">
        <v>28</v>
      </c>
      <c r="B36" s="4">
        <v>44564</v>
      </c>
      <c r="C36" s="44">
        <v>1</v>
      </c>
      <c r="D36" s="54">
        <v>-1</v>
      </c>
      <c r="E36" s="55">
        <v>-1</v>
      </c>
      <c r="F36" s="56">
        <v>-1</v>
      </c>
      <c r="G36" s="20">
        <f t="shared" si="2"/>
        <v>110192.73293777152</v>
      </c>
      <c r="H36" s="20">
        <f t="shared" si="3"/>
        <v>104170.13659171967</v>
      </c>
      <c r="I36" s="20">
        <f t="shared" si="4"/>
        <v>94714.340247364307</v>
      </c>
      <c r="J36" s="41">
        <f t="shared" si="11"/>
        <v>3408.0226681785007</v>
      </c>
      <c r="K36" s="42">
        <f t="shared" si="12"/>
        <v>3221.7568018057627</v>
      </c>
      <c r="L36" s="43">
        <f t="shared" si="13"/>
        <v>2929.3094921865249</v>
      </c>
      <c r="M36" s="41">
        <f t="shared" si="14"/>
        <v>-3408.0226681785007</v>
      </c>
      <c r="N36" s="42">
        <f t="shared" si="15"/>
        <v>-3221.7568018057627</v>
      </c>
      <c r="O36" s="43">
        <f t="shared" si="16"/>
        <v>-2929.3094921865249</v>
      </c>
      <c r="P36" s="20" t="s">
        <v>66</v>
      </c>
      <c r="Q36" s="20"/>
      <c r="R36" s="20"/>
    </row>
    <row r="37" spans="1:18" x14ac:dyDescent="0.4">
      <c r="A37" s="7">
        <v>29</v>
      </c>
      <c r="B37" s="4">
        <v>44586</v>
      </c>
      <c r="C37" s="44">
        <v>1</v>
      </c>
      <c r="D37" s="54">
        <v>-1</v>
      </c>
      <c r="E37" s="55">
        <v>-1</v>
      </c>
      <c r="F37" s="56">
        <v>-1</v>
      </c>
      <c r="G37" s="20">
        <f t="shared" si="2"/>
        <v>106886.95094963837</v>
      </c>
      <c r="H37" s="20">
        <f t="shared" si="3"/>
        <v>101045.03249396807</v>
      </c>
      <c r="I37" s="20">
        <f t="shared" si="4"/>
        <v>91872.910039943381</v>
      </c>
      <c r="J37" s="41">
        <f t="shared" si="11"/>
        <v>3305.7819881331457</v>
      </c>
      <c r="K37" s="42">
        <f t="shared" si="12"/>
        <v>3125.10409775159</v>
      </c>
      <c r="L37" s="43">
        <f t="shared" si="13"/>
        <v>2841.430207420929</v>
      </c>
      <c r="M37" s="41">
        <f t="shared" si="14"/>
        <v>-3305.7819881331457</v>
      </c>
      <c r="N37" s="42">
        <f t="shared" si="15"/>
        <v>-3125.10409775159</v>
      </c>
      <c r="O37" s="43">
        <f t="shared" si="16"/>
        <v>-2841.430207420929</v>
      </c>
      <c r="P37" s="20" t="s">
        <v>67</v>
      </c>
      <c r="Q37" s="20"/>
      <c r="R37" s="20"/>
    </row>
    <row r="38" spans="1:18" x14ac:dyDescent="0.4">
      <c r="A38" s="7">
        <v>30</v>
      </c>
      <c r="B38" s="4">
        <v>44587</v>
      </c>
      <c r="C38" s="44">
        <v>1</v>
      </c>
      <c r="D38" s="54">
        <v>-1</v>
      </c>
      <c r="E38" s="55">
        <v>-1</v>
      </c>
      <c r="F38" s="56">
        <v>-1</v>
      </c>
      <c r="G38" s="20">
        <f t="shared" si="2"/>
        <v>103680.34242114922</v>
      </c>
      <c r="H38" s="20">
        <f t="shared" si="3"/>
        <v>98013.681519149031</v>
      </c>
      <c r="I38" s="20">
        <f t="shared" si="4"/>
        <v>89116.722738745084</v>
      </c>
      <c r="J38" s="41">
        <f t="shared" si="11"/>
        <v>3206.608528489151</v>
      </c>
      <c r="K38" s="42">
        <f t="shared" si="12"/>
        <v>3031.3509748190422</v>
      </c>
      <c r="L38" s="43">
        <f t="shared" si="13"/>
        <v>2756.1873011983012</v>
      </c>
      <c r="M38" s="41">
        <f t="shared" si="14"/>
        <v>-3206.608528489151</v>
      </c>
      <c r="N38" s="42">
        <f t="shared" si="15"/>
        <v>-3031.3509748190422</v>
      </c>
      <c r="O38" s="43">
        <f t="shared" si="16"/>
        <v>-2756.1873011983012</v>
      </c>
      <c r="P38" s="20" t="s">
        <v>68</v>
      </c>
      <c r="Q38" s="20"/>
      <c r="R38" s="20"/>
    </row>
    <row r="39" spans="1:18" x14ac:dyDescent="0.4">
      <c r="A39" s="7">
        <v>31</v>
      </c>
      <c r="B39" s="4">
        <v>44593</v>
      </c>
      <c r="C39" s="44">
        <v>1</v>
      </c>
      <c r="D39" s="54">
        <v>-1</v>
      </c>
      <c r="E39" s="55">
        <v>-1</v>
      </c>
      <c r="F39" s="56">
        <v>-1</v>
      </c>
      <c r="G39" s="20">
        <f t="shared" si="2"/>
        <v>100569.93214851475</v>
      </c>
      <c r="H39" s="20">
        <f t="shared" si="3"/>
        <v>95073.271073574564</v>
      </c>
      <c r="I39" s="20">
        <f t="shared" si="4"/>
        <v>86443.221056582726</v>
      </c>
      <c r="J39" s="41">
        <f t="shared" si="11"/>
        <v>3110.4102726344768</v>
      </c>
      <c r="K39" s="42">
        <f t="shared" si="12"/>
        <v>2940.4104455744709</v>
      </c>
      <c r="L39" s="43">
        <f t="shared" si="13"/>
        <v>2673.5016821623526</v>
      </c>
      <c r="M39" s="41">
        <f t="shared" si="14"/>
        <v>-3110.4102726344768</v>
      </c>
      <c r="N39" s="42">
        <f t="shared" si="15"/>
        <v>-2940.4104455744709</v>
      </c>
      <c r="O39" s="43">
        <f t="shared" si="16"/>
        <v>-2673.5016821623526</v>
      </c>
      <c r="P39" s="20" t="s">
        <v>69</v>
      </c>
      <c r="Q39" s="20"/>
      <c r="R39" s="20"/>
    </row>
    <row r="40" spans="1:18" x14ac:dyDescent="0.4">
      <c r="A40" s="7">
        <v>32</v>
      </c>
      <c r="B40" s="4">
        <v>44600</v>
      </c>
      <c r="C40" s="44">
        <v>1</v>
      </c>
      <c r="D40" s="54">
        <v>1.27</v>
      </c>
      <c r="E40" s="55">
        <v>1.5</v>
      </c>
      <c r="F40" s="56">
        <v>2</v>
      </c>
      <c r="G40" s="20">
        <f t="shared" si="2"/>
        <v>104401.64656337316</v>
      </c>
      <c r="H40" s="20">
        <f t="shared" si="3"/>
        <v>99351.568271885422</v>
      </c>
      <c r="I40" s="20">
        <f t="shared" si="4"/>
        <v>91629.814319977682</v>
      </c>
      <c r="J40" s="41">
        <f t="shared" si="11"/>
        <v>3017.0979644554423</v>
      </c>
      <c r="K40" s="42">
        <f t="shared" si="12"/>
        <v>2852.198132207237</v>
      </c>
      <c r="L40" s="43">
        <f t="shared" si="13"/>
        <v>2593.2966316974816</v>
      </c>
      <c r="M40" s="41">
        <f t="shared" si="14"/>
        <v>3831.7144148584116</v>
      </c>
      <c r="N40" s="42">
        <f t="shared" si="15"/>
        <v>4278.2971983108555</v>
      </c>
      <c r="O40" s="43">
        <f t="shared" si="16"/>
        <v>5186.5932633949633</v>
      </c>
      <c r="P40" s="20" t="s">
        <v>70</v>
      </c>
      <c r="Q40" s="20"/>
      <c r="R40" s="20"/>
    </row>
    <row r="41" spans="1:18" x14ac:dyDescent="0.4">
      <c r="A41" s="7">
        <v>33</v>
      </c>
      <c r="B41" s="4">
        <v>44602</v>
      </c>
      <c r="C41" s="44">
        <v>1</v>
      </c>
      <c r="D41" s="54">
        <v>-1</v>
      </c>
      <c r="E41" s="55">
        <v>-1</v>
      </c>
      <c r="F41" s="74">
        <v>-1</v>
      </c>
      <c r="G41" s="20">
        <f t="shared" si="2"/>
        <v>101269.59716647197</v>
      </c>
      <c r="H41" s="20">
        <f t="shared" si="3"/>
        <v>96371.021223728865</v>
      </c>
      <c r="I41" s="20">
        <f t="shared" si="4"/>
        <v>88880.919890378354</v>
      </c>
      <c r="J41" s="41">
        <f t="shared" si="11"/>
        <v>3132.0493969011945</v>
      </c>
      <c r="K41" s="42">
        <f t="shared" si="12"/>
        <v>2980.5470481565626</v>
      </c>
      <c r="L41" s="43">
        <f t="shared" si="13"/>
        <v>2748.8944295993306</v>
      </c>
      <c r="M41" s="41">
        <f t="shared" si="14"/>
        <v>-3132.0493969011945</v>
      </c>
      <c r="N41" s="42">
        <f t="shared" si="15"/>
        <v>-2980.5470481565626</v>
      </c>
      <c r="O41" s="43">
        <f t="shared" si="16"/>
        <v>-2748.8944295993306</v>
      </c>
      <c r="P41" s="20" t="s">
        <v>71</v>
      </c>
      <c r="Q41" s="20"/>
      <c r="R41" s="20"/>
    </row>
    <row r="42" spans="1:18" x14ac:dyDescent="0.4">
      <c r="A42" s="7">
        <v>34</v>
      </c>
      <c r="B42" s="4">
        <v>44610</v>
      </c>
      <c r="C42" s="44">
        <v>1</v>
      </c>
      <c r="D42" s="54">
        <v>1.27</v>
      </c>
      <c r="E42" s="55">
        <v>1.5</v>
      </c>
      <c r="F42" s="56">
        <v>2</v>
      </c>
      <c r="G42" s="20">
        <f t="shared" si="2"/>
        <v>105127.96881851455</v>
      </c>
      <c r="H42" s="20">
        <f t="shared" si="3"/>
        <v>100707.71717879667</v>
      </c>
      <c r="I42" s="20">
        <f t="shared" si="4"/>
        <v>94213.775083801054</v>
      </c>
      <c r="J42" s="41">
        <f t="shared" si="11"/>
        <v>3038.0879149941588</v>
      </c>
      <c r="K42" s="42">
        <f t="shared" si="12"/>
        <v>2891.1306367118659</v>
      </c>
      <c r="L42" s="43">
        <f t="shared" si="13"/>
        <v>2666.4275967113504</v>
      </c>
      <c r="M42" s="41">
        <f>IF(D42="","",J42*D42)</f>
        <v>3858.3716520425819</v>
      </c>
      <c r="N42" s="42">
        <f t="shared" si="15"/>
        <v>4336.6959550677984</v>
      </c>
      <c r="O42" s="43">
        <f t="shared" si="16"/>
        <v>5332.8551934227007</v>
      </c>
      <c r="P42" s="20" t="s">
        <v>72</v>
      </c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>
        <f t="shared" si="11"/>
        <v>3153.8390645554364</v>
      </c>
      <c r="K43" s="42">
        <f t="shared" si="12"/>
        <v>3021.2315153638997</v>
      </c>
      <c r="L43" s="43">
        <f t="shared" si="13"/>
        <v>2826.4132525140317</v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16</v>
      </c>
      <c r="E59" s="1">
        <f>COUNTIF(E9:E58,1.5)</f>
        <v>14</v>
      </c>
      <c r="F59" s="6">
        <f>COUNTIF(F9:F58,2)</f>
        <v>11</v>
      </c>
      <c r="G59" s="66">
        <f>M59+G8</f>
        <v>105127.96881851452</v>
      </c>
      <c r="H59" s="18">
        <f>N59+H8</f>
        <v>100707.71717879662</v>
      </c>
      <c r="I59" s="19">
        <f>O59+I8</f>
        <v>94213.775083801069</v>
      </c>
      <c r="J59" s="63" t="s">
        <v>32</v>
      </c>
      <c r="K59" s="64">
        <f>B58-B9</f>
        <v>-44263</v>
      </c>
      <c r="L59" s="65" t="s">
        <v>33</v>
      </c>
      <c r="M59" s="75">
        <f>SUM(M9:M58)</f>
        <v>5127.9688185145278</v>
      </c>
      <c r="N59" s="76">
        <f>SUM(N9:N58)</f>
        <v>707.7171787966181</v>
      </c>
      <c r="O59" s="77">
        <f>SUM(O9:O58)</f>
        <v>-5786.2249161989266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18</v>
      </c>
      <c r="E60" s="1">
        <f>COUNTIF(E9:E58,-1)</f>
        <v>20</v>
      </c>
      <c r="F60" s="6">
        <f>COUNTIF(F9:F58,-1)</f>
        <v>23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1.0512796881851452</v>
      </c>
      <c r="H61" s="71">
        <f t="shared" ref="H61" si="21">H59/H8</f>
        <v>1.0070771717879663</v>
      </c>
      <c r="I61" s="72">
        <f>I59/I8</f>
        <v>0.94213775083801066</v>
      </c>
      <c r="J61" s="61">
        <f>(G61-100%)*30/K59</f>
        <v>-3.4755679586886455E-5</v>
      </c>
      <c r="K61" s="61">
        <f>(H61-100%)*30/K59</f>
        <v>-4.7966733759345025E-6</v>
      </c>
      <c r="L61" s="62">
        <f>(I61-100%)*30/K59</f>
        <v>3.9217122085255866E-5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3">
        <f t="shared" ref="D62:E62" si="22">D59/(D59+D60+D61)</f>
        <v>0.47058823529411764</v>
      </c>
      <c r="E62" s="68">
        <f t="shared" si="22"/>
        <v>0.41176470588235292</v>
      </c>
      <c r="F62" s="69">
        <f>F59/(F59+F60+F61)</f>
        <v>0.3235294117647059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9:O449"/>
  <sheetViews>
    <sheetView tabSelected="1" topLeftCell="A433" zoomScale="80" zoomScaleNormal="80" workbookViewId="0">
      <selection activeCell="S452" sqref="S452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9" spans="15:15" x14ac:dyDescent="0.4">
      <c r="O9" s="93">
        <v>1</v>
      </c>
    </row>
    <row r="29" spans="15:15" x14ac:dyDescent="0.4">
      <c r="O29" s="49">
        <v>2</v>
      </c>
    </row>
    <row r="51" spans="15:15" x14ac:dyDescent="0.4">
      <c r="O51" s="49">
        <v>3</v>
      </c>
    </row>
    <row r="71" spans="15:15" x14ac:dyDescent="0.4">
      <c r="O71" s="49">
        <v>4</v>
      </c>
    </row>
    <row r="91" spans="15:15" x14ac:dyDescent="0.4">
      <c r="O91" s="49">
        <v>5</v>
      </c>
    </row>
    <row r="113" spans="15:15" x14ac:dyDescent="0.4">
      <c r="O113" s="49">
        <v>6</v>
      </c>
    </row>
    <row r="134" spans="15:15" x14ac:dyDescent="0.4">
      <c r="O134" s="49">
        <v>7</v>
      </c>
    </row>
    <row r="155" spans="15:15" x14ac:dyDescent="0.4">
      <c r="O155" s="49">
        <v>8</v>
      </c>
    </row>
    <row r="177" spans="15:15" x14ac:dyDescent="0.4">
      <c r="O177" s="49">
        <v>9</v>
      </c>
    </row>
    <row r="197" spans="15:15" x14ac:dyDescent="0.4">
      <c r="O197" s="49">
        <v>10</v>
      </c>
    </row>
    <row r="218" spans="15:15" x14ac:dyDescent="0.4">
      <c r="O218" s="49">
        <v>11</v>
      </c>
    </row>
    <row r="239" spans="15:15" x14ac:dyDescent="0.4">
      <c r="O239" s="49">
        <v>12</v>
      </c>
    </row>
    <row r="260" spans="15:15" x14ac:dyDescent="0.4">
      <c r="O260" s="49">
        <v>13</v>
      </c>
    </row>
    <row r="281" spans="15:15" x14ac:dyDescent="0.4">
      <c r="O281" s="49">
        <v>14</v>
      </c>
    </row>
    <row r="302" spans="15:15" x14ac:dyDescent="0.4">
      <c r="O302" s="49">
        <v>15</v>
      </c>
    </row>
    <row r="323" spans="15:15" x14ac:dyDescent="0.4">
      <c r="O323" s="49">
        <v>16</v>
      </c>
    </row>
    <row r="344" spans="15:15" x14ac:dyDescent="0.4">
      <c r="O344" s="49">
        <v>17</v>
      </c>
    </row>
    <row r="365" spans="15:15" x14ac:dyDescent="0.4">
      <c r="O365" s="49">
        <v>18</v>
      </c>
    </row>
    <row r="386" spans="15:15" x14ac:dyDescent="0.4">
      <c r="O386" s="49">
        <v>19</v>
      </c>
    </row>
    <row r="407" spans="15:15" x14ac:dyDescent="0.4">
      <c r="O407" s="49">
        <v>20</v>
      </c>
    </row>
    <row r="428" spans="15:15" x14ac:dyDescent="0.4">
      <c r="O428" s="49">
        <v>21</v>
      </c>
    </row>
    <row r="449" spans="15:15" x14ac:dyDescent="0.4">
      <c r="O449" s="49">
        <v>22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八巻修一</cp:lastModifiedBy>
  <dcterms:created xsi:type="dcterms:W3CDTF">2020-09-18T03:10:57Z</dcterms:created>
  <dcterms:modified xsi:type="dcterms:W3CDTF">2023-06-08T13:45:17Z</dcterms:modified>
</cp:coreProperties>
</file>