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95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<sst xmlns="http://schemas.openxmlformats.org/spreadsheetml/2006/main" count="87" uniqueCount="63">
  <si>
    <t>通貨ペア</t>
  </si>
  <si>
    <t>USDJPY</t>
  </si>
  <si>
    <t>時間足</t>
  </si>
  <si>
    <t>日足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</si>
  <si>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</si>
  <si>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</si>
  <si>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</si>
  <si>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</si>
  <si>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</si>
  <si>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</si>
  <si>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</si>
  <si>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</si>
  <si>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</si>
  <si>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</si>
  <si>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</si>
  <si>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</si>
  <si>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</si>
  <si>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</si>
  <si>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2023.6.15</t>
  </si>
  <si>
    <t>2023.4.24</t>
  </si>
  <si>
    <t>下ヒゲ20MAには刺さっていない。</t>
  </si>
  <si>
    <t>2023.3.7</t>
  </si>
  <si>
    <t>2023.2.10</t>
  </si>
  <si>
    <t>2023.2.13</t>
  </si>
  <si>
    <t>2023.1.12</t>
  </si>
  <si>
    <t>2022.11.3</t>
  </si>
  <si>
    <t>デッドクロスと重なっている</t>
  </si>
  <si>
    <t>2022.7.7</t>
  </si>
  <si>
    <t>2022.4.1</t>
  </si>
  <si>
    <t>2022.3.4</t>
  </si>
  <si>
    <t>2022.1.19</t>
  </si>
  <si>
    <t>デッドクロス直前</t>
  </si>
  <si>
    <t>2021.11.3</t>
  </si>
  <si>
    <t>レンジ相場か？</t>
  </si>
  <si>
    <t>2021.8.24</t>
  </si>
  <si>
    <t>2021.7.29</t>
  </si>
  <si>
    <t>2021.6.22</t>
  </si>
  <si>
    <t>2021.3.25</t>
  </si>
  <si>
    <t>5本先でエントリー。それまでに下ヒゲより下に一度深掘っている。20MAに支えられている。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</si>
  <si>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</si>
  <si>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</si>
  <si>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</si>
  <si>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</si>
  <si>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</si>
  <si>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</si>
  <si>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</si>
  <si>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</si>
  <si>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</si>
  <si>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売買チャンスが少ない。更に精度を上げるためにフィルターをかけたら、更にエントリーチャンスが少なくなる。</t>
  </si>
  <si>
    <t>感想</t>
  </si>
  <si>
    <t>思ったより、勝率、利益率が低かった。
初めての検証であったため、間違った検証を行っていないか心配。</t>
  </si>
  <si>
    <t>今後</t>
  </si>
  <si>
    <t>更に売買チャンスを増やすために、通貨ペアを増やす。また、時間足を下げて検証する必要あり。
次回はUSD/JPYの4H足を検証する。</t>
  </si>
  <si>
    <t>検証終了通貨</t>
  </si>
  <si>
    <t>ルール</t>
  </si>
  <si>
    <t>終了日</t>
  </si>
  <si>
    <t>4Ｈ足</t>
  </si>
  <si>
    <t>１Ｈ足</t>
  </si>
  <si>
    <t>PB</t>
  </si>
  <si>
    <t>USD/JPY</t>
  </si>
  <si>
    <t>〇</t>
  </si>
  <si>
    <t>2023.8.4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</si>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</sst>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  <numFmt numFmtId="179" formatCode="#,##0_ "/>
    <numFmt numFmtId="180" formatCode="#,##0_);[Red]\(#,##0\)"/>
    <numFmt numFmtId="181" formatCode="yyyy/m/d;@"/>
    <numFmt numFmtId="182" formatCode="0.0%"/>
  </numFmts>
  <fonts count="3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1"/>
      <color theme="1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b/>
      <sz val="11"/>
      <color rgb="FFFFFFFF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sz val="11"/>
      <color rgb="FF9C0006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14" borderId="19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21" borderId="22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4" fillId="21" borderId="17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8" fillId="25" borderId="24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9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80" fontId="8" fillId="0" borderId="6" xfId="0" applyNumberFormat="1" applyFont="1" applyBorder="1">
      <alignment vertical="center"/>
    </xf>
    <xf numFmtId="180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9" fillId="0" borderId="3" xfId="0" applyNumberFormat="1" applyFont="1" applyBorder="1">
      <alignment vertical="center"/>
    </xf>
    <xf numFmtId="0" fontId="9" fillId="0" borderId="4" xfId="0" applyNumberFormat="1" applyFont="1" applyBorder="1">
      <alignment vertical="center"/>
    </xf>
    <xf numFmtId="0" fontId="9" fillId="0" borderId="5" xfId="0" applyNumberFormat="1" applyFont="1" applyBorder="1">
      <alignment vertical="center"/>
    </xf>
    <xf numFmtId="180" fontId="0" fillId="0" borderId="0" xfId="0" applyNumberFormat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9" fillId="0" borderId="11" xfId="0" applyNumberFormat="1" applyFont="1" applyBorder="1">
      <alignment vertical="center"/>
    </xf>
    <xf numFmtId="0" fontId="9" fillId="0" borderId="0" xfId="0" applyNumberFormat="1" applyFont="1" applyBorder="1">
      <alignment vertical="center"/>
    </xf>
    <xf numFmtId="0" fontId="9" fillId="0" borderId="13" xfId="0" applyNumberFormat="1" applyFont="1" applyBorder="1">
      <alignment vertical="center"/>
    </xf>
    <xf numFmtId="0" fontId="9" fillId="3" borderId="13" xfId="0" applyNumberFormat="1" applyFont="1" applyFill="1" applyBorder="1">
      <alignment vertical="center"/>
    </xf>
    <xf numFmtId="0" fontId="9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9" fillId="0" borderId="14" xfId="0" applyNumberFormat="1" applyFont="1" applyBorder="1">
      <alignment vertical="center"/>
    </xf>
    <xf numFmtId="0" fontId="9" fillId="0" borderId="15" xfId="0" applyNumberFormat="1" applyFont="1" applyBorder="1">
      <alignment vertical="center"/>
    </xf>
    <xf numFmtId="0" fontId="9" fillId="0" borderId="16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3" xfId="0" applyFont="1" applyBorder="1">
      <alignment vertical="center"/>
    </xf>
    <xf numFmtId="180" fontId="0" fillId="0" borderId="6" xfId="0" applyNumberFormat="1" applyFill="1" applyBorder="1">
      <alignment vertical="center"/>
    </xf>
    <xf numFmtId="180" fontId="0" fillId="0" borderId="7" xfId="0" applyNumberForma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7" applyFont="1" applyBorder="1">
      <alignment vertical="center"/>
    </xf>
    <xf numFmtId="9" fontId="6" fillId="0" borderId="7" xfId="7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180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80" fontId="0" fillId="0" borderId="0" xfId="0" applyNumberFormat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80" fontId="0" fillId="0" borderId="9" xfId="0" applyNumberFormat="1" applyFill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10" fillId="0" borderId="6" xfId="1" applyFont="1" applyFill="1" applyBorder="1">
      <alignment vertical="center"/>
    </xf>
    <xf numFmtId="0" fontId="10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7" applyFont="1" applyBorder="1">
      <alignment vertical="center"/>
    </xf>
    <xf numFmtId="182" fontId="6" fillId="0" borderId="6" xfId="7" applyNumberFormat="1" applyFont="1" applyBorder="1">
      <alignment vertical="center"/>
    </xf>
    <xf numFmtId="182" fontId="6" fillId="0" borderId="10" xfId="7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453640"/>
          <a:ext cx="527685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10990"/>
    <xdr:sp>
      <xdr:nvSpPr>
        <xdr:cNvPr id="3" name="正方形/長方形 7"/>
        <xdr:cNvSpPr>
          <a:spLocks noChangeArrowheads="1"/>
        </xdr:cNvSpPr>
      </xdr:nvSpPr>
      <xdr:spPr>
        <a:xfrm>
          <a:off x="6055995" y="110794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10990"/>
    <xdr:sp>
      <xdr:nvSpPr>
        <xdr:cNvPr id="4" name="正方形/長方形 1"/>
        <xdr:cNvSpPr>
          <a:spLocks noChangeArrowheads="1"/>
        </xdr:cNvSpPr>
      </xdr:nvSpPr>
      <xdr:spPr>
        <a:xfrm>
          <a:off x="6276975" y="569976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8423"/>
    <xdr:sp>
      <xdr:nvSpPr>
        <xdr:cNvPr id="5" name="正方形/長方形 3"/>
        <xdr:cNvSpPr>
          <a:spLocks noChangeArrowheads="1"/>
        </xdr:cNvSpPr>
      </xdr:nvSpPr>
      <xdr:spPr>
        <a:xfrm>
          <a:off x="8195310" y="141503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12932"/>
    <xdr:sp>
      <xdr:nvSpPr>
        <xdr:cNvPr id="6" name="正方形/長方形 5"/>
        <xdr:cNvSpPr>
          <a:spLocks noChangeArrowheads="1"/>
        </xdr:cNvSpPr>
      </xdr:nvSpPr>
      <xdr:spPr>
        <a:xfrm>
          <a:off x="3838575" y="25046940"/>
          <a:ext cx="20320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10990"/>
    <xdr:sp>
      <xdr:nvSpPr>
        <xdr:cNvPr id="7" name="正方形/長方形 6"/>
        <xdr:cNvSpPr>
          <a:spLocks noChangeArrowheads="1"/>
        </xdr:cNvSpPr>
      </xdr:nvSpPr>
      <xdr:spPr>
        <a:xfrm>
          <a:off x="4351020" y="247192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45287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3142"/>
    <xdr:sp>
      <xdr:nvSpPr>
        <xdr:cNvPr id="9" name="正方形/長方形 17"/>
        <xdr:cNvSpPr>
          <a:spLocks noChangeArrowheads="1"/>
        </xdr:cNvSpPr>
      </xdr:nvSpPr>
      <xdr:spPr>
        <a:xfrm>
          <a:off x="4916805" y="1922526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4630"/>
    <xdr:sp>
      <xdr:nvSpPr>
        <xdr:cNvPr id="10" name="正方形/長方形 10"/>
        <xdr:cNvSpPr>
          <a:spLocks noChangeArrowheads="1"/>
        </xdr:cNvSpPr>
      </xdr:nvSpPr>
      <xdr:spPr>
        <a:xfrm>
          <a:off x="5734050" y="1882902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2725"/>
    <xdr:sp>
      <xdr:nvSpPr>
        <xdr:cNvPr id="11" name="正方形/長方形 22"/>
        <xdr:cNvSpPr>
          <a:spLocks noChangeArrowheads="1"/>
        </xdr:cNvSpPr>
      </xdr:nvSpPr>
      <xdr:spPr>
        <a:xfrm>
          <a:off x="7698105" y="3269742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941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11027"/>
    <xdr:sp>
      <xdr:nvSpPr>
        <xdr:cNvPr id="13" name="正方形/長方形 27"/>
        <xdr:cNvSpPr>
          <a:spLocks noChangeArrowheads="1"/>
        </xdr:cNvSpPr>
      </xdr:nvSpPr>
      <xdr:spPr>
        <a:xfrm>
          <a:off x="9296400" y="4085082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4194"/>
    <xdr:sp>
      <xdr:nvSpPr>
        <xdr:cNvPr id="14" name="正方形/長方形 9"/>
        <xdr:cNvSpPr>
          <a:spLocks noChangeArrowheads="1"/>
        </xdr:cNvSpPr>
      </xdr:nvSpPr>
      <xdr:spPr>
        <a:xfrm>
          <a:off x="5153025" y="50284380"/>
          <a:ext cx="20320" cy="21399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4630"/>
    <xdr:sp>
      <xdr:nvSpPr>
        <xdr:cNvPr id="15" name="正方形/長方形 11"/>
        <xdr:cNvSpPr>
          <a:spLocks noChangeArrowheads="1"/>
        </xdr:cNvSpPr>
      </xdr:nvSpPr>
      <xdr:spPr>
        <a:xfrm>
          <a:off x="7393305" y="48821340"/>
          <a:ext cx="18415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8423"/>
    <xdr:sp>
      <xdr:nvSpPr>
        <xdr:cNvPr id="16" name="正方形/長方形 13"/>
        <xdr:cNvSpPr>
          <a:spLocks noChangeArrowheads="1"/>
        </xdr:cNvSpPr>
      </xdr:nvSpPr>
      <xdr:spPr>
        <a:xfrm>
          <a:off x="6003925" y="5749290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8370"/>
    <xdr:sp>
      <xdr:nvSpPr>
        <xdr:cNvPr id="17" name="テキスト ボックス 15"/>
        <xdr:cNvSpPr txBox="1"/>
      </xdr:nvSpPr>
      <xdr:spPr>
        <a:xfrm>
          <a:off x="7496175" y="60272295"/>
          <a:ext cx="184785" cy="2679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8423"/>
    <xdr:sp>
      <xdr:nvSpPr>
        <xdr:cNvPr id="18" name="正方形/長方形 16"/>
        <xdr:cNvSpPr>
          <a:spLocks noChangeArrowheads="1"/>
        </xdr:cNvSpPr>
      </xdr:nvSpPr>
      <xdr:spPr>
        <a:xfrm>
          <a:off x="9043035" y="562127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8423"/>
    <xdr:sp>
      <xdr:nvSpPr>
        <xdr:cNvPr id="19" name="正方形/長方形 19"/>
        <xdr:cNvSpPr>
          <a:spLocks noChangeArrowheads="1"/>
        </xdr:cNvSpPr>
      </xdr:nvSpPr>
      <xdr:spPr>
        <a:xfrm>
          <a:off x="4404360" y="6506718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12500"/>
    <xdr:sp>
      <xdr:nvSpPr>
        <xdr:cNvPr id="20" name="正方形/長方形 20"/>
        <xdr:cNvSpPr>
          <a:spLocks noChangeArrowheads="1"/>
        </xdr:cNvSpPr>
      </xdr:nvSpPr>
      <xdr:spPr>
        <a:xfrm>
          <a:off x="5459730" y="65082420"/>
          <a:ext cx="18415" cy="2120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4630"/>
    <xdr:sp>
      <xdr:nvSpPr>
        <xdr:cNvPr id="21" name="正方形/長方形 24"/>
        <xdr:cNvSpPr>
          <a:spLocks noChangeArrowheads="1"/>
        </xdr:cNvSpPr>
      </xdr:nvSpPr>
      <xdr:spPr>
        <a:xfrm>
          <a:off x="5505450" y="7296150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12895"/>
    <xdr:sp>
      <xdr:nvSpPr>
        <xdr:cNvPr id="22" name="正方形/長方形 25"/>
        <xdr:cNvSpPr>
          <a:spLocks noChangeArrowheads="1"/>
        </xdr:cNvSpPr>
      </xdr:nvSpPr>
      <xdr:spPr>
        <a:xfrm>
          <a:off x="6850380" y="738606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2725"/>
    <xdr:sp>
      <xdr:nvSpPr>
        <xdr:cNvPr id="23" name="正方形/長方形 28"/>
        <xdr:cNvSpPr>
          <a:spLocks noChangeArrowheads="1"/>
        </xdr:cNvSpPr>
      </xdr:nvSpPr>
      <xdr:spPr>
        <a:xfrm>
          <a:off x="7393305" y="743940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8423"/>
    <xdr:sp>
      <xdr:nvSpPr>
        <xdr:cNvPr id="24" name="正方形/長方形 29"/>
        <xdr:cNvSpPr>
          <a:spLocks noChangeArrowheads="1"/>
        </xdr:cNvSpPr>
      </xdr:nvSpPr>
      <xdr:spPr>
        <a:xfrm>
          <a:off x="7660005" y="7472172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635</xdr:colOff>
      <xdr:row>0</xdr:row>
      <xdr:rowOff>17145</xdr:rowOff>
    </xdr:from>
    <xdr:to>
      <xdr:col>16</xdr:col>
      <xdr:colOff>334010</xdr:colOff>
      <xdr:row>26</xdr:row>
      <xdr:rowOff>92075</xdr:rowOff>
    </xdr:to>
    <xdr:pic>
      <xdr:nvPicPr>
        <xdr:cNvPr id="25" name="図形 24" descr="スクリーンショット 2023-08-06 09034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17145"/>
          <a:ext cx="10058400" cy="4829810"/>
        </a:xfrm>
        <a:prstGeom prst="rect">
          <a:avLst/>
        </a:prstGeom>
      </xdr:spPr>
    </xdr:pic>
    <xdr:clientData/>
  </xdr:twoCellAnchor>
  <xdr:twoCellAnchor editAs="oneCell">
    <xdr:from>
      <xdr:col>0</xdr:col>
      <xdr:colOff>20320</xdr:colOff>
      <xdr:row>27</xdr:row>
      <xdr:rowOff>150495</xdr:rowOff>
    </xdr:from>
    <xdr:to>
      <xdr:col>16</xdr:col>
      <xdr:colOff>353695</xdr:colOff>
      <xdr:row>54</xdr:row>
      <xdr:rowOff>29845</xdr:rowOff>
    </xdr:to>
    <xdr:pic>
      <xdr:nvPicPr>
        <xdr:cNvPr id="26" name="図形 25" descr="スクリーンショット 2023-08-06 09131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320" y="5088255"/>
          <a:ext cx="10058400" cy="481711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54</xdr:row>
      <xdr:rowOff>179070</xdr:rowOff>
    </xdr:from>
    <xdr:to>
      <xdr:col>16</xdr:col>
      <xdr:colOff>340995</xdr:colOff>
      <xdr:row>81</xdr:row>
      <xdr:rowOff>36195</xdr:rowOff>
    </xdr:to>
    <xdr:pic>
      <xdr:nvPicPr>
        <xdr:cNvPr id="27" name="図形 26" descr="スクリーンショット 2023-08-06 09211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620" y="10054590"/>
          <a:ext cx="10058400" cy="479488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82</xdr:row>
      <xdr:rowOff>36195</xdr:rowOff>
    </xdr:from>
    <xdr:to>
      <xdr:col>16</xdr:col>
      <xdr:colOff>340995</xdr:colOff>
      <xdr:row>108</xdr:row>
      <xdr:rowOff>88265</xdr:rowOff>
    </xdr:to>
    <xdr:pic>
      <xdr:nvPicPr>
        <xdr:cNvPr id="28" name="図形 27" descr="スクリーンショット 2023-08-06 092718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620" y="15032355"/>
          <a:ext cx="10058400" cy="480695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109</xdr:row>
      <xdr:rowOff>140970</xdr:rowOff>
    </xdr:from>
    <xdr:to>
      <xdr:col>16</xdr:col>
      <xdr:colOff>334010</xdr:colOff>
      <xdr:row>136</xdr:row>
      <xdr:rowOff>4445</xdr:rowOff>
    </xdr:to>
    <xdr:pic>
      <xdr:nvPicPr>
        <xdr:cNvPr id="29" name="図形 28" descr="スクリーンショット 2023-08-06 09344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35" y="20074890"/>
          <a:ext cx="10058400" cy="480123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136</xdr:row>
      <xdr:rowOff>169545</xdr:rowOff>
    </xdr:from>
    <xdr:to>
      <xdr:col>16</xdr:col>
      <xdr:colOff>334010</xdr:colOff>
      <xdr:row>162</xdr:row>
      <xdr:rowOff>163195</xdr:rowOff>
    </xdr:to>
    <xdr:pic>
      <xdr:nvPicPr>
        <xdr:cNvPr id="31" name="図形 30" descr="スクリーンショット 2023-08-06 094445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635" y="25041225"/>
          <a:ext cx="10058400" cy="474853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163</xdr:row>
      <xdr:rowOff>179070</xdr:rowOff>
    </xdr:from>
    <xdr:to>
      <xdr:col>16</xdr:col>
      <xdr:colOff>334010</xdr:colOff>
      <xdr:row>190</xdr:row>
      <xdr:rowOff>1270</xdr:rowOff>
    </xdr:to>
    <xdr:pic>
      <xdr:nvPicPr>
        <xdr:cNvPr id="32" name="図形 31" descr="スクリーンショット 2023-08-06 094534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635" y="29988510"/>
          <a:ext cx="10058400" cy="475996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191</xdr:row>
      <xdr:rowOff>26670</xdr:rowOff>
    </xdr:from>
    <xdr:to>
      <xdr:col>16</xdr:col>
      <xdr:colOff>340995</xdr:colOff>
      <xdr:row>217</xdr:row>
      <xdr:rowOff>106045</xdr:rowOff>
    </xdr:to>
    <xdr:pic>
      <xdr:nvPicPr>
        <xdr:cNvPr id="33" name="図形 32" descr="スクリーンショット 2023-08-06 094934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7620" y="34956750"/>
          <a:ext cx="10058400" cy="483425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218</xdr:row>
      <xdr:rowOff>45720</xdr:rowOff>
    </xdr:from>
    <xdr:to>
      <xdr:col>16</xdr:col>
      <xdr:colOff>334010</xdr:colOff>
      <xdr:row>244</xdr:row>
      <xdr:rowOff>80645</xdr:rowOff>
    </xdr:to>
    <xdr:pic>
      <xdr:nvPicPr>
        <xdr:cNvPr id="34" name="図形 33" descr="スクリーンショット 2023-08-06 095134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635" y="39913560"/>
          <a:ext cx="10058400" cy="478980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245</xdr:row>
      <xdr:rowOff>179070</xdr:rowOff>
    </xdr:from>
    <xdr:to>
      <xdr:col>16</xdr:col>
      <xdr:colOff>333375</xdr:colOff>
      <xdr:row>272</xdr:row>
      <xdr:rowOff>40640</xdr:rowOff>
    </xdr:to>
    <xdr:pic>
      <xdr:nvPicPr>
        <xdr:cNvPr id="35" name="図形 34" descr="スクリーンショット 2023-08-06 095430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635" y="44984670"/>
          <a:ext cx="10057765" cy="479933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273</xdr:row>
      <xdr:rowOff>26670</xdr:rowOff>
    </xdr:from>
    <xdr:to>
      <xdr:col>16</xdr:col>
      <xdr:colOff>334010</xdr:colOff>
      <xdr:row>299</xdr:row>
      <xdr:rowOff>69850</xdr:rowOff>
    </xdr:to>
    <xdr:pic>
      <xdr:nvPicPr>
        <xdr:cNvPr id="36" name="図形 35" descr="スクリーンショット 2023-08-06 095947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635" y="49952910"/>
          <a:ext cx="10058400" cy="4798060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</xdr:colOff>
      <xdr:row>300</xdr:row>
      <xdr:rowOff>169545</xdr:rowOff>
    </xdr:from>
    <xdr:to>
      <xdr:col>16</xdr:col>
      <xdr:colOff>350520</xdr:colOff>
      <xdr:row>327</xdr:row>
      <xdr:rowOff>35560</xdr:rowOff>
    </xdr:to>
    <xdr:pic>
      <xdr:nvPicPr>
        <xdr:cNvPr id="37" name="図形 36" descr="スクリーンショット 2023-08-06 100233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7145" y="55033545"/>
          <a:ext cx="10058400" cy="480377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328</xdr:row>
      <xdr:rowOff>160020</xdr:rowOff>
    </xdr:from>
    <xdr:to>
      <xdr:col>16</xdr:col>
      <xdr:colOff>334010</xdr:colOff>
      <xdr:row>355</xdr:row>
      <xdr:rowOff>33020</xdr:rowOff>
    </xdr:to>
    <xdr:pic>
      <xdr:nvPicPr>
        <xdr:cNvPr id="38" name="図形 37" descr="スクリーンショット 2023-08-06 100502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635" y="60144660"/>
          <a:ext cx="10058400" cy="481076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356</xdr:row>
      <xdr:rowOff>179070</xdr:rowOff>
    </xdr:from>
    <xdr:to>
      <xdr:col>16</xdr:col>
      <xdr:colOff>334010</xdr:colOff>
      <xdr:row>383</xdr:row>
      <xdr:rowOff>29845</xdr:rowOff>
    </xdr:to>
    <xdr:pic>
      <xdr:nvPicPr>
        <xdr:cNvPr id="39" name="図形 38" descr="スクリーンショット 2023-08-06 100649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635" y="65284350"/>
          <a:ext cx="10058400" cy="478853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384</xdr:row>
      <xdr:rowOff>45720</xdr:rowOff>
    </xdr:from>
    <xdr:to>
      <xdr:col>16</xdr:col>
      <xdr:colOff>340995</xdr:colOff>
      <xdr:row>410</xdr:row>
      <xdr:rowOff>88900</xdr:rowOff>
    </xdr:to>
    <xdr:pic>
      <xdr:nvPicPr>
        <xdr:cNvPr id="40" name="図形 39" descr="スクリーンショット 2023-08-06 101228"/>
        <xdr:cNvPicPr>
          <a:picLocks noChangeAspect="1"/>
        </xdr:cNvPicPr>
      </xdr:nvPicPr>
      <xdr:blipFill>
        <a:blip r:embed="rId15"/>
        <a:stretch>
          <a:fillRect/>
        </a:stretch>
      </xdr:blipFill>
      <xdr:spPr>
        <a:xfrm>
          <a:off x="7620" y="70271640"/>
          <a:ext cx="10058400" cy="4798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A23" sqref="A23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2"/>
      <c r="J6" s="23" t="s">
        <v>13</v>
      </c>
      <c r="K6" s="24"/>
      <c r="L6" s="72"/>
      <c r="M6" s="23" t="s">
        <v>14</v>
      </c>
      <c r="N6" s="24"/>
      <c r="O6" s="72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8.75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3">
        <f>C3</f>
        <v>100000</v>
      </c>
      <c r="J8" s="74" t="s">
        <v>13</v>
      </c>
      <c r="K8" s="75"/>
      <c r="L8" s="76"/>
      <c r="M8" s="74"/>
      <c r="N8" s="75"/>
      <c r="O8" s="76"/>
    </row>
    <row r="9" spans="1:18">
      <c r="A9" s="38">
        <v>1</v>
      </c>
      <c r="B9" s="39" t="s">
        <v>18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7">
        <f>IF(G8="","",G8*0.03)</f>
        <v>3000</v>
      </c>
      <c r="K9" s="78">
        <f>IF(H8="","",H8*0.03)</f>
        <v>3000</v>
      </c>
      <c r="L9" s="79">
        <f>IF(I8="","",I8*0.03)</f>
        <v>3000</v>
      </c>
      <c r="M9" s="77">
        <f>IF(D9="","",J9*D9)</f>
        <v>3810</v>
      </c>
      <c r="N9" s="78">
        <f>IF(E9="","",K9*E9)</f>
        <v>4500</v>
      </c>
      <c r="O9" s="79">
        <f>IF(F9="","",L9*F9)</f>
        <v>6000</v>
      </c>
      <c r="P9" s="80"/>
      <c r="Q9" s="80"/>
      <c r="R9" s="80"/>
    </row>
    <row r="10" spans="1:18">
      <c r="A10" s="38">
        <v>2</v>
      </c>
      <c r="B10" s="45" t="s">
        <v>19</v>
      </c>
      <c r="C10" s="46">
        <v>1</v>
      </c>
      <c r="D10" s="47">
        <v>-1</v>
      </c>
      <c r="E10" s="48">
        <v>-1</v>
      </c>
      <c r="F10" s="49">
        <v>-1</v>
      </c>
      <c r="G10" s="44">
        <f t="shared" ref="G10:G43" si="2">IF(D10="","",G9+M10)</f>
        <v>100695.7</v>
      </c>
      <c r="H10" s="44">
        <f t="shared" ref="H10:H42" si="3">IF(E10="","",H9+N10)</f>
        <v>101365</v>
      </c>
      <c r="I10" s="44">
        <f t="shared" ref="I10:I42" si="4">IF(F10="","",I9+O10)</f>
        <v>102820</v>
      </c>
      <c r="J10" s="81">
        <f t="shared" ref="J10:J12" si="5">IF(G9="","",G9*0.03)</f>
        <v>3114.3</v>
      </c>
      <c r="K10" s="82">
        <f t="shared" ref="K10:K12" si="6">IF(H9="","",H9*0.03)</f>
        <v>3135</v>
      </c>
      <c r="L10" s="83">
        <f t="shared" ref="L10:L12" si="7">IF(I9="","",I9*0.03)</f>
        <v>3180</v>
      </c>
      <c r="M10" s="81">
        <f t="shared" ref="M10:M12" si="8">IF(D10="","",J10*D10)</f>
        <v>-3114.3</v>
      </c>
      <c r="N10" s="82">
        <f t="shared" ref="N10:N12" si="9">IF(E10="","",K10*E10)</f>
        <v>-3135</v>
      </c>
      <c r="O10" s="83">
        <f t="shared" ref="O10:O12" si="10">IF(F10="","",L10*F10)</f>
        <v>-3180</v>
      </c>
      <c r="P10" s="80" t="s">
        <v>20</v>
      </c>
      <c r="Q10" s="80"/>
      <c r="R10" s="80"/>
    </row>
    <row r="11" spans="1:18">
      <c r="A11" s="38">
        <v>3</v>
      </c>
      <c r="B11" s="45" t="s">
        <v>21</v>
      </c>
      <c r="C11" s="46">
        <v>1</v>
      </c>
      <c r="D11" s="47">
        <v>1.27</v>
      </c>
      <c r="E11" s="48">
        <v>1.5</v>
      </c>
      <c r="F11" s="50">
        <v>2</v>
      </c>
      <c r="G11" s="44">
        <f t="shared" si="2"/>
        <v>104532.20617</v>
      </c>
      <c r="H11" s="44">
        <f t="shared" si="3"/>
        <v>105926.425</v>
      </c>
      <c r="I11" s="44">
        <f t="shared" si="4"/>
        <v>108989.2</v>
      </c>
      <c r="J11" s="81">
        <f t="shared" si="5"/>
        <v>3020.871</v>
      </c>
      <c r="K11" s="82">
        <f t="shared" si="6"/>
        <v>3040.95</v>
      </c>
      <c r="L11" s="83">
        <f t="shared" si="7"/>
        <v>3084.6</v>
      </c>
      <c r="M11" s="81">
        <f t="shared" si="8"/>
        <v>3836.50617</v>
      </c>
      <c r="N11" s="82">
        <f t="shared" si="9"/>
        <v>4561.425</v>
      </c>
      <c r="O11" s="83">
        <f t="shared" si="10"/>
        <v>6169.2</v>
      </c>
      <c r="P11" s="80" t="s">
        <v>20</v>
      </c>
      <c r="Q11" s="80"/>
      <c r="R11" s="80"/>
    </row>
    <row r="12" spans="1:18">
      <c r="A12" s="38">
        <v>4</v>
      </c>
      <c r="B12" s="45" t="s">
        <v>22</v>
      </c>
      <c r="C12" s="46">
        <v>1</v>
      </c>
      <c r="D12" s="47">
        <v>-1</v>
      </c>
      <c r="E12" s="48">
        <v>-1</v>
      </c>
      <c r="F12" s="49">
        <v>-1</v>
      </c>
      <c r="G12" s="44">
        <f t="shared" si="2"/>
        <v>101396.2399849</v>
      </c>
      <c r="H12" s="44">
        <f t="shared" si="3"/>
        <v>102748.63225</v>
      </c>
      <c r="I12" s="44">
        <f t="shared" si="4"/>
        <v>105719.524</v>
      </c>
      <c r="J12" s="81">
        <f t="shared" si="5"/>
        <v>3135.9661851</v>
      </c>
      <c r="K12" s="82">
        <f t="shared" si="6"/>
        <v>3177.79275</v>
      </c>
      <c r="L12" s="83">
        <f t="shared" si="7"/>
        <v>3269.676</v>
      </c>
      <c r="M12" s="81">
        <f t="shared" si="8"/>
        <v>-3135.9661851</v>
      </c>
      <c r="N12" s="82">
        <f t="shared" si="9"/>
        <v>-3177.79275</v>
      </c>
      <c r="O12" s="83">
        <f t="shared" si="10"/>
        <v>-3269.676</v>
      </c>
      <c r="P12" s="80"/>
      <c r="Q12" s="80"/>
      <c r="R12" s="80"/>
    </row>
    <row r="13" spans="1:18">
      <c r="A13" s="38">
        <v>5</v>
      </c>
      <c r="B13" s="45" t="s">
        <v>23</v>
      </c>
      <c r="C13" s="46">
        <v>1</v>
      </c>
      <c r="D13" s="47">
        <v>1.27</v>
      </c>
      <c r="E13" s="48">
        <v>1.5</v>
      </c>
      <c r="F13" s="50">
        <v>2</v>
      </c>
      <c r="G13" s="44">
        <f t="shared" si="2"/>
        <v>105259.436728325</v>
      </c>
      <c r="H13" s="44">
        <f t="shared" si="3"/>
        <v>107372.32070125</v>
      </c>
      <c r="I13" s="44">
        <f t="shared" si="4"/>
        <v>112062.69544</v>
      </c>
      <c r="J13" s="81">
        <f t="shared" ref="J13:J58" si="11">IF(G12="","",G12*0.03)</f>
        <v>3041.887199547</v>
      </c>
      <c r="K13" s="82">
        <f t="shared" ref="K13:K58" si="12">IF(H12="","",H12*0.03)</f>
        <v>3082.4589675</v>
      </c>
      <c r="L13" s="83">
        <f t="shared" ref="L13:L58" si="13">IF(I12="","",I12*0.03)</f>
        <v>3171.58572</v>
      </c>
      <c r="M13" s="81">
        <f t="shared" ref="M13:M58" si="14">IF(D13="","",J13*D13)</f>
        <v>3863.19674342469</v>
      </c>
      <c r="N13" s="82">
        <f t="shared" ref="N13:N58" si="15">IF(E13="","",K13*E13)</f>
        <v>4623.68845125</v>
      </c>
      <c r="O13" s="83">
        <f t="shared" ref="O13:O58" si="16">IF(F13="","",L13*F13)</f>
        <v>6343.17144</v>
      </c>
      <c r="P13" s="80"/>
      <c r="Q13" s="80"/>
      <c r="R13" s="80"/>
    </row>
    <row r="14" spans="1:18">
      <c r="A14" s="38">
        <v>6</v>
      </c>
      <c r="B14" s="45" t="s">
        <v>24</v>
      </c>
      <c r="C14" s="46">
        <v>2</v>
      </c>
      <c r="D14" s="47">
        <v>1.27</v>
      </c>
      <c r="E14" s="48">
        <v>1.5</v>
      </c>
      <c r="F14" s="49">
        <v>2</v>
      </c>
      <c r="G14" s="44">
        <f t="shared" si="2"/>
        <v>109269.821267674</v>
      </c>
      <c r="H14" s="44">
        <f t="shared" si="3"/>
        <v>112204.075132806</v>
      </c>
      <c r="I14" s="44">
        <f t="shared" si="4"/>
        <v>118786.4571664</v>
      </c>
      <c r="J14" s="81">
        <f t="shared" si="11"/>
        <v>3157.78310184974</v>
      </c>
      <c r="K14" s="82">
        <f t="shared" si="12"/>
        <v>3221.1696210375</v>
      </c>
      <c r="L14" s="83">
        <f t="shared" si="13"/>
        <v>3361.8808632</v>
      </c>
      <c r="M14" s="81">
        <f t="shared" si="14"/>
        <v>4010.38453934917</v>
      </c>
      <c r="N14" s="82">
        <f t="shared" si="15"/>
        <v>4831.75443155625</v>
      </c>
      <c r="O14" s="83">
        <f t="shared" si="16"/>
        <v>6723.7617264</v>
      </c>
      <c r="P14" s="80"/>
      <c r="Q14" s="80"/>
      <c r="R14" s="80"/>
    </row>
    <row r="15" spans="1:18">
      <c r="A15" s="38">
        <v>7</v>
      </c>
      <c r="B15" s="45" t="s">
        <v>25</v>
      </c>
      <c r="C15" s="46">
        <v>2</v>
      </c>
      <c r="D15" s="47">
        <v>-1</v>
      </c>
      <c r="E15" s="48">
        <v>-1</v>
      </c>
      <c r="F15" s="50">
        <v>-1</v>
      </c>
      <c r="G15" s="44">
        <f t="shared" si="2"/>
        <v>105991.726629644</v>
      </c>
      <c r="H15" s="44">
        <f t="shared" si="3"/>
        <v>108837.952878822</v>
      </c>
      <c r="I15" s="44">
        <f t="shared" si="4"/>
        <v>115222.863451408</v>
      </c>
      <c r="J15" s="81">
        <f t="shared" si="11"/>
        <v>3278.09463803022</v>
      </c>
      <c r="K15" s="82">
        <f t="shared" si="12"/>
        <v>3366.12225398419</v>
      </c>
      <c r="L15" s="83">
        <f t="shared" si="13"/>
        <v>3563.593714992</v>
      </c>
      <c r="M15" s="81">
        <f t="shared" si="14"/>
        <v>-3278.09463803022</v>
      </c>
      <c r="N15" s="82">
        <f t="shared" si="15"/>
        <v>-3366.12225398419</v>
      </c>
      <c r="O15" s="83">
        <f t="shared" si="16"/>
        <v>-3563.593714992</v>
      </c>
      <c r="P15" s="80" t="s">
        <v>26</v>
      </c>
      <c r="Q15" s="80"/>
      <c r="R15" s="80"/>
    </row>
    <row r="16" spans="1:18">
      <c r="A16" s="38">
        <v>8</v>
      </c>
      <c r="B16" s="45" t="s">
        <v>27</v>
      </c>
      <c r="C16" s="46">
        <v>1</v>
      </c>
      <c r="D16" s="47">
        <v>1.27</v>
      </c>
      <c r="E16" s="48">
        <v>1.5</v>
      </c>
      <c r="F16" s="49">
        <v>2</v>
      </c>
      <c r="G16" s="44">
        <f t="shared" si="2"/>
        <v>110030.011414233</v>
      </c>
      <c r="H16" s="44">
        <f t="shared" si="3"/>
        <v>113735.660758369</v>
      </c>
      <c r="I16" s="44">
        <f t="shared" si="4"/>
        <v>122136.235258492</v>
      </c>
      <c r="J16" s="81">
        <f t="shared" si="11"/>
        <v>3179.75179888931</v>
      </c>
      <c r="K16" s="82">
        <f t="shared" si="12"/>
        <v>3265.13858636466</v>
      </c>
      <c r="L16" s="83">
        <f t="shared" si="13"/>
        <v>3456.68590354224</v>
      </c>
      <c r="M16" s="81">
        <f t="shared" si="14"/>
        <v>4038.28478458942</v>
      </c>
      <c r="N16" s="82">
        <f t="shared" si="15"/>
        <v>4897.70787954699</v>
      </c>
      <c r="O16" s="83">
        <f t="shared" si="16"/>
        <v>6913.37180708448</v>
      </c>
      <c r="P16" s="80"/>
      <c r="Q16" s="80"/>
      <c r="R16" s="80"/>
    </row>
    <row r="17" spans="1:18">
      <c r="A17" s="38">
        <v>9</v>
      </c>
      <c r="B17" s="45" t="s">
        <v>28</v>
      </c>
      <c r="C17" s="46">
        <v>1</v>
      </c>
      <c r="D17" s="47">
        <v>1.27</v>
      </c>
      <c r="E17" s="48">
        <v>1.5</v>
      </c>
      <c r="F17" s="49">
        <v>2</v>
      </c>
      <c r="G17" s="44">
        <f t="shared" si="2"/>
        <v>114222.154849115</v>
      </c>
      <c r="H17" s="44">
        <f t="shared" si="3"/>
        <v>118853.765492496</v>
      </c>
      <c r="I17" s="44">
        <f t="shared" si="4"/>
        <v>129464.409374002</v>
      </c>
      <c r="J17" s="81">
        <f t="shared" si="11"/>
        <v>3300.90034242699</v>
      </c>
      <c r="K17" s="82">
        <f t="shared" si="12"/>
        <v>3412.06982275107</v>
      </c>
      <c r="L17" s="83">
        <f t="shared" si="13"/>
        <v>3664.08705775477</v>
      </c>
      <c r="M17" s="81">
        <f t="shared" si="14"/>
        <v>4192.14343488228</v>
      </c>
      <c r="N17" s="82">
        <f t="shared" si="15"/>
        <v>5118.10473412661</v>
      </c>
      <c r="O17" s="83">
        <f t="shared" si="16"/>
        <v>7328.17411550955</v>
      </c>
      <c r="P17" s="80"/>
      <c r="Q17" s="80"/>
      <c r="R17" s="80"/>
    </row>
    <row r="18" spans="1:18">
      <c r="A18" s="38">
        <v>10</v>
      </c>
      <c r="B18" s="45" t="s">
        <v>29</v>
      </c>
      <c r="C18" s="46">
        <v>2</v>
      </c>
      <c r="D18" s="47">
        <v>-1</v>
      </c>
      <c r="E18" s="48">
        <v>-1</v>
      </c>
      <c r="F18" s="49">
        <v>-1</v>
      </c>
      <c r="G18" s="44">
        <f t="shared" si="2"/>
        <v>110795.490203642</v>
      </c>
      <c r="H18" s="44">
        <f t="shared" si="3"/>
        <v>115288.152527721</v>
      </c>
      <c r="I18" s="44">
        <f t="shared" si="4"/>
        <v>125580.477092782</v>
      </c>
      <c r="J18" s="81">
        <f t="shared" si="11"/>
        <v>3426.66464547346</v>
      </c>
      <c r="K18" s="82">
        <f t="shared" si="12"/>
        <v>3565.61296477487</v>
      </c>
      <c r="L18" s="83">
        <f t="shared" si="13"/>
        <v>3883.93228122006</v>
      </c>
      <c r="M18" s="81">
        <f t="shared" si="14"/>
        <v>-3426.66464547346</v>
      </c>
      <c r="N18" s="82">
        <f t="shared" si="15"/>
        <v>-3565.61296477487</v>
      </c>
      <c r="O18" s="83">
        <f t="shared" si="16"/>
        <v>-3883.93228122006</v>
      </c>
      <c r="P18" s="80"/>
      <c r="Q18" s="80"/>
      <c r="R18" s="80"/>
    </row>
    <row r="19" spans="1:18">
      <c r="A19" s="38">
        <v>11</v>
      </c>
      <c r="B19" s="45" t="s">
        <v>30</v>
      </c>
      <c r="C19" s="46">
        <v>2</v>
      </c>
      <c r="D19" s="47">
        <v>1.27</v>
      </c>
      <c r="E19" s="48">
        <v>1.5</v>
      </c>
      <c r="F19" s="49">
        <v>-1</v>
      </c>
      <c r="G19" s="44">
        <f t="shared" si="2"/>
        <v>115016.798380401</v>
      </c>
      <c r="H19" s="44">
        <f t="shared" si="3"/>
        <v>120476.119391468</v>
      </c>
      <c r="I19" s="44">
        <f t="shared" si="4"/>
        <v>121813.062779999</v>
      </c>
      <c r="J19" s="81">
        <f t="shared" si="11"/>
        <v>3323.86470610926</v>
      </c>
      <c r="K19" s="82">
        <f t="shared" si="12"/>
        <v>3458.64457583162</v>
      </c>
      <c r="L19" s="83">
        <f t="shared" si="13"/>
        <v>3767.41431278346</v>
      </c>
      <c r="M19" s="81">
        <f t="shared" si="14"/>
        <v>4221.30817675876</v>
      </c>
      <c r="N19" s="82">
        <f t="shared" si="15"/>
        <v>5187.96686374744</v>
      </c>
      <c r="O19" s="83">
        <f t="shared" si="16"/>
        <v>-3767.41431278346</v>
      </c>
      <c r="P19" s="80" t="s">
        <v>31</v>
      </c>
      <c r="Q19" s="80"/>
      <c r="R19" s="80"/>
    </row>
    <row r="20" spans="1:18">
      <c r="A20" s="38">
        <v>12</v>
      </c>
      <c r="B20" s="45" t="s">
        <v>32</v>
      </c>
      <c r="C20" s="46">
        <v>1</v>
      </c>
      <c r="D20" s="47">
        <v>-1</v>
      </c>
      <c r="E20" s="48">
        <v>-1</v>
      </c>
      <c r="F20" s="49">
        <v>-1</v>
      </c>
      <c r="G20" s="44">
        <f t="shared" si="2"/>
        <v>111566.294428989</v>
      </c>
      <c r="H20" s="44">
        <f t="shared" si="3"/>
        <v>116861.835809724</v>
      </c>
      <c r="I20" s="44">
        <f t="shared" si="4"/>
        <v>118158.670896599</v>
      </c>
      <c r="J20" s="81">
        <f t="shared" si="11"/>
        <v>3450.50395141202</v>
      </c>
      <c r="K20" s="82">
        <f t="shared" si="12"/>
        <v>3614.28358174405</v>
      </c>
      <c r="L20" s="83">
        <f t="shared" si="13"/>
        <v>3654.39188339996</v>
      </c>
      <c r="M20" s="81">
        <f t="shared" si="14"/>
        <v>-3450.50395141202</v>
      </c>
      <c r="N20" s="82">
        <f t="shared" si="15"/>
        <v>-3614.28358174405</v>
      </c>
      <c r="O20" s="83">
        <f t="shared" si="16"/>
        <v>-3654.39188339996</v>
      </c>
      <c r="P20" s="80" t="s">
        <v>33</v>
      </c>
      <c r="Q20" s="80"/>
      <c r="R20" s="80"/>
    </row>
    <row r="21" spans="1:18">
      <c r="A21" s="38">
        <v>13</v>
      </c>
      <c r="B21" s="45" t="s">
        <v>34</v>
      </c>
      <c r="C21" s="46">
        <v>2</v>
      </c>
      <c r="D21" s="47">
        <v>-1</v>
      </c>
      <c r="E21" s="48">
        <v>-1</v>
      </c>
      <c r="F21" s="49">
        <v>-1</v>
      </c>
      <c r="G21" s="44">
        <f t="shared" si="2"/>
        <v>108219.305596119</v>
      </c>
      <c r="H21" s="44">
        <f t="shared" si="3"/>
        <v>113355.980735432</v>
      </c>
      <c r="I21" s="44">
        <f t="shared" si="4"/>
        <v>114613.910769701</v>
      </c>
      <c r="J21" s="81">
        <f t="shared" si="11"/>
        <v>3346.98883286966</v>
      </c>
      <c r="K21" s="82">
        <f t="shared" si="12"/>
        <v>3505.85507429173</v>
      </c>
      <c r="L21" s="83">
        <f t="shared" si="13"/>
        <v>3544.76012689796</v>
      </c>
      <c r="M21" s="81">
        <f t="shared" si="14"/>
        <v>-3346.98883286966</v>
      </c>
      <c r="N21" s="82">
        <f t="shared" si="15"/>
        <v>-3505.85507429173</v>
      </c>
      <c r="O21" s="83">
        <f t="shared" si="16"/>
        <v>-3544.76012689796</v>
      </c>
      <c r="P21" s="80" t="s">
        <v>33</v>
      </c>
      <c r="Q21" s="80"/>
      <c r="R21" s="80"/>
    </row>
    <row r="22" spans="1:18">
      <c r="A22" s="38">
        <v>14</v>
      </c>
      <c r="B22" s="45" t="s">
        <v>35</v>
      </c>
      <c r="C22" s="46">
        <v>2</v>
      </c>
      <c r="D22" s="47">
        <v>1.27</v>
      </c>
      <c r="E22" s="48">
        <v>1.5</v>
      </c>
      <c r="F22" s="49">
        <v>-1</v>
      </c>
      <c r="G22" s="44">
        <f t="shared" si="2"/>
        <v>112342.461139331</v>
      </c>
      <c r="H22" s="44">
        <f t="shared" si="3"/>
        <v>118456.999868527</v>
      </c>
      <c r="I22" s="44">
        <f t="shared" si="4"/>
        <v>111175.49344661</v>
      </c>
      <c r="J22" s="81">
        <f t="shared" si="11"/>
        <v>3246.57916788357</v>
      </c>
      <c r="K22" s="82">
        <f t="shared" si="12"/>
        <v>3400.67942206297</v>
      </c>
      <c r="L22" s="83">
        <f t="shared" si="13"/>
        <v>3438.41732309102</v>
      </c>
      <c r="M22" s="81">
        <f t="shared" si="14"/>
        <v>4123.15554321213</v>
      </c>
      <c r="N22" s="82">
        <f t="shared" si="15"/>
        <v>5101.01913309446</v>
      </c>
      <c r="O22" s="83">
        <f t="shared" si="16"/>
        <v>-3438.41732309102</v>
      </c>
      <c r="P22" s="80"/>
      <c r="Q22" s="80"/>
      <c r="R22" s="80"/>
    </row>
    <row r="23" spans="1:18">
      <c r="A23" s="38">
        <v>15</v>
      </c>
      <c r="B23" s="45" t="s">
        <v>36</v>
      </c>
      <c r="C23" s="46">
        <v>1</v>
      </c>
      <c r="D23" s="47">
        <v>1.27</v>
      </c>
      <c r="E23" s="48">
        <v>1.5</v>
      </c>
      <c r="F23" s="50">
        <v>-1</v>
      </c>
      <c r="G23" s="44">
        <f t="shared" si="2"/>
        <v>116622.70890874</v>
      </c>
      <c r="H23" s="44">
        <f t="shared" si="3"/>
        <v>123787.564862611</v>
      </c>
      <c r="I23" s="44">
        <f t="shared" si="4"/>
        <v>107840.228643211</v>
      </c>
      <c r="J23" s="81">
        <f t="shared" si="11"/>
        <v>3370.27383417993</v>
      </c>
      <c r="K23" s="82">
        <f t="shared" si="12"/>
        <v>3553.70999605581</v>
      </c>
      <c r="L23" s="83">
        <f t="shared" si="13"/>
        <v>3335.26480339829</v>
      </c>
      <c r="M23" s="81">
        <f t="shared" si="14"/>
        <v>4280.24776940852</v>
      </c>
      <c r="N23" s="82">
        <f t="shared" si="15"/>
        <v>5330.56499408371</v>
      </c>
      <c r="O23" s="83">
        <f t="shared" si="16"/>
        <v>-3335.26480339829</v>
      </c>
      <c r="P23" s="80"/>
      <c r="Q23" s="80"/>
      <c r="R23" s="80"/>
    </row>
    <row r="24" spans="1:18">
      <c r="A24" s="38">
        <v>16</v>
      </c>
      <c r="B24" s="45" t="s">
        <v>37</v>
      </c>
      <c r="C24" s="46">
        <v>1</v>
      </c>
      <c r="D24" s="47">
        <v>1.27</v>
      </c>
      <c r="E24" s="48">
        <v>1.5</v>
      </c>
      <c r="F24" s="49">
        <v>2</v>
      </c>
      <c r="G24" s="44">
        <f t="shared" si="2"/>
        <v>121066.034118163</v>
      </c>
      <c r="H24" s="44">
        <f t="shared" si="3"/>
        <v>129358.005281428</v>
      </c>
      <c r="I24" s="44">
        <f t="shared" si="4"/>
        <v>114310.642361804</v>
      </c>
      <c r="J24" s="81">
        <f t="shared" si="11"/>
        <v>3498.68126726219</v>
      </c>
      <c r="K24" s="82">
        <f t="shared" si="12"/>
        <v>3713.62694587832</v>
      </c>
      <c r="L24" s="83">
        <f t="shared" si="13"/>
        <v>3235.20685929634</v>
      </c>
      <c r="M24" s="81">
        <f t="shared" si="14"/>
        <v>4443.32520942298</v>
      </c>
      <c r="N24" s="82">
        <f t="shared" si="15"/>
        <v>5570.44041881748</v>
      </c>
      <c r="O24" s="83">
        <f t="shared" si="16"/>
        <v>6470.41371859268</v>
      </c>
      <c r="P24" s="80" t="s">
        <v>38</v>
      </c>
      <c r="Q24" s="80"/>
      <c r="R24" s="80"/>
    </row>
    <row r="25" spans="1:18">
      <c r="A25" s="38">
        <v>17</v>
      </c>
      <c r="B25" s="45"/>
      <c r="C25" s="46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1">
        <f t="shared" si="11"/>
        <v>3631.98102354488</v>
      </c>
      <c r="K25" s="82">
        <f t="shared" si="12"/>
        <v>3880.74015844284</v>
      </c>
      <c r="L25" s="83">
        <f t="shared" si="13"/>
        <v>3429.31927085412</v>
      </c>
      <c r="M25" s="81" t="str">
        <f t="shared" si="14"/>
        <v/>
      </c>
      <c r="N25" s="82" t="str">
        <f t="shared" si="15"/>
        <v/>
      </c>
      <c r="O25" s="83" t="str">
        <f t="shared" si="16"/>
        <v/>
      </c>
      <c r="P25" s="80"/>
      <c r="Q25" s="80"/>
      <c r="R25" s="80"/>
    </row>
    <row r="26" spans="1:18">
      <c r="A26" s="38">
        <v>18</v>
      </c>
      <c r="B26" s="45"/>
      <c r="C26" s="46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1" t="str">
        <f t="shared" si="11"/>
        <v/>
      </c>
      <c r="K26" s="82" t="str">
        <f t="shared" si="12"/>
        <v/>
      </c>
      <c r="L26" s="83" t="str">
        <f t="shared" si="13"/>
        <v/>
      </c>
      <c r="M26" s="81" t="str">
        <f t="shared" si="14"/>
        <v/>
      </c>
      <c r="N26" s="82" t="str">
        <f t="shared" si="15"/>
        <v/>
      </c>
      <c r="O26" s="83" t="str">
        <f t="shared" si="16"/>
        <v/>
      </c>
      <c r="P26" s="80"/>
      <c r="Q26" s="80"/>
      <c r="R26" s="80"/>
    </row>
    <row r="27" spans="1:18">
      <c r="A27" s="38">
        <v>19</v>
      </c>
      <c r="B27" s="45"/>
      <c r="C27" s="46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1" t="str">
        <f t="shared" si="11"/>
        <v/>
      </c>
      <c r="K27" s="82" t="str">
        <f t="shared" si="12"/>
        <v/>
      </c>
      <c r="L27" s="83" t="str">
        <f t="shared" si="13"/>
        <v/>
      </c>
      <c r="M27" s="81" t="str">
        <f t="shared" si="14"/>
        <v/>
      </c>
      <c r="N27" s="82" t="str">
        <f t="shared" si="15"/>
        <v/>
      </c>
      <c r="O27" s="83" t="str">
        <f t="shared" si="16"/>
        <v/>
      </c>
      <c r="P27" s="80"/>
      <c r="Q27" s="80"/>
      <c r="R27" s="80"/>
    </row>
    <row r="28" spans="1:18">
      <c r="A28" s="38">
        <v>20</v>
      </c>
      <c r="B28" s="45"/>
      <c r="C28" s="46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1" t="str">
        <f t="shared" si="11"/>
        <v/>
      </c>
      <c r="K28" s="82" t="str">
        <f t="shared" si="12"/>
        <v/>
      </c>
      <c r="L28" s="83" t="str">
        <f t="shared" si="13"/>
        <v/>
      </c>
      <c r="M28" s="81" t="str">
        <f t="shared" si="14"/>
        <v/>
      </c>
      <c r="N28" s="82" t="str">
        <f t="shared" si="15"/>
        <v/>
      </c>
      <c r="O28" s="83" t="str">
        <f t="shared" si="16"/>
        <v/>
      </c>
      <c r="P28" s="80"/>
      <c r="Q28" s="80"/>
      <c r="R28" s="80"/>
    </row>
    <row r="29" spans="1:18">
      <c r="A29" s="38">
        <v>21</v>
      </c>
      <c r="B29" s="45"/>
      <c r="C29" s="46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1" t="str">
        <f t="shared" si="11"/>
        <v/>
      </c>
      <c r="K29" s="82" t="str">
        <f t="shared" si="12"/>
        <v/>
      </c>
      <c r="L29" s="83" t="str">
        <f t="shared" si="13"/>
        <v/>
      </c>
      <c r="M29" s="81" t="str">
        <f t="shared" si="14"/>
        <v/>
      </c>
      <c r="N29" s="82" t="str">
        <f t="shared" si="15"/>
        <v/>
      </c>
      <c r="O29" s="83" t="str">
        <f t="shared" si="16"/>
        <v/>
      </c>
      <c r="P29" s="80"/>
      <c r="Q29" s="80"/>
      <c r="R29" s="80"/>
    </row>
    <row r="30" spans="1:18">
      <c r="A30" s="38">
        <v>22</v>
      </c>
      <c r="B30" s="45"/>
      <c r="C30" s="46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1" t="str">
        <f t="shared" si="11"/>
        <v/>
      </c>
      <c r="K30" s="82" t="str">
        <f t="shared" si="12"/>
        <v/>
      </c>
      <c r="L30" s="83" t="str">
        <f t="shared" si="13"/>
        <v/>
      </c>
      <c r="M30" s="81" t="str">
        <f t="shared" si="14"/>
        <v/>
      </c>
      <c r="N30" s="82" t="str">
        <f t="shared" si="15"/>
        <v/>
      </c>
      <c r="O30" s="83" t="str">
        <f t="shared" si="16"/>
        <v/>
      </c>
      <c r="P30" s="80"/>
      <c r="Q30" s="80"/>
      <c r="R30" s="80"/>
    </row>
    <row r="31" spans="1:18">
      <c r="A31" s="38">
        <v>23</v>
      </c>
      <c r="B31" s="45"/>
      <c r="C31" s="46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1" t="str">
        <f t="shared" si="11"/>
        <v/>
      </c>
      <c r="K31" s="82" t="str">
        <f t="shared" si="12"/>
        <v/>
      </c>
      <c r="L31" s="83" t="str">
        <f t="shared" si="13"/>
        <v/>
      </c>
      <c r="M31" s="81" t="str">
        <f t="shared" si="14"/>
        <v/>
      </c>
      <c r="N31" s="82" t="str">
        <f t="shared" si="15"/>
        <v/>
      </c>
      <c r="O31" s="83" t="str">
        <f t="shared" si="16"/>
        <v/>
      </c>
      <c r="P31" s="80"/>
      <c r="Q31" s="80"/>
      <c r="R31" s="80"/>
    </row>
    <row r="32" spans="1:18">
      <c r="A32" s="38">
        <v>24</v>
      </c>
      <c r="B32" s="45"/>
      <c r="C32" s="46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1" t="str">
        <f t="shared" si="11"/>
        <v/>
      </c>
      <c r="K32" s="82" t="str">
        <f t="shared" si="12"/>
        <v/>
      </c>
      <c r="L32" s="83" t="str">
        <f t="shared" si="13"/>
        <v/>
      </c>
      <c r="M32" s="81" t="str">
        <f t="shared" si="14"/>
        <v/>
      </c>
      <c r="N32" s="82" t="str">
        <f t="shared" si="15"/>
        <v/>
      </c>
      <c r="O32" s="83" t="str">
        <f t="shared" si="16"/>
        <v/>
      </c>
      <c r="P32" s="80"/>
      <c r="Q32" s="80"/>
      <c r="R32" s="80"/>
    </row>
    <row r="33" spans="1:18">
      <c r="A33" s="38">
        <v>25</v>
      </c>
      <c r="B33" s="45"/>
      <c r="C33" s="46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1" t="str">
        <f t="shared" si="11"/>
        <v/>
      </c>
      <c r="K33" s="82" t="str">
        <f t="shared" si="12"/>
        <v/>
      </c>
      <c r="L33" s="83" t="str">
        <f t="shared" si="13"/>
        <v/>
      </c>
      <c r="M33" s="81" t="str">
        <f t="shared" si="14"/>
        <v/>
      </c>
      <c r="N33" s="82" t="str">
        <f t="shared" si="15"/>
        <v/>
      </c>
      <c r="O33" s="83" t="str">
        <f t="shared" si="16"/>
        <v/>
      </c>
      <c r="P33" s="80"/>
      <c r="Q33" s="80"/>
      <c r="R33" s="80"/>
    </row>
    <row r="34" spans="1:18">
      <c r="A34" s="38">
        <v>26</v>
      </c>
      <c r="B34" s="45"/>
      <c r="C34" s="46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1" t="str">
        <f t="shared" si="11"/>
        <v/>
      </c>
      <c r="K34" s="82" t="str">
        <f t="shared" si="12"/>
        <v/>
      </c>
      <c r="L34" s="83" t="str">
        <f t="shared" si="13"/>
        <v/>
      </c>
      <c r="M34" s="81" t="str">
        <f t="shared" si="14"/>
        <v/>
      </c>
      <c r="N34" s="82" t="str">
        <f t="shared" si="15"/>
        <v/>
      </c>
      <c r="O34" s="83" t="str">
        <f t="shared" si="16"/>
        <v/>
      </c>
      <c r="P34" s="80"/>
      <c r="Q34" s="80"/>
      <c r="R34" s="80"/>
    </row>
    <row r="35" spans="1:18">
      <c r="A35" s="38">
        <v>27</v>
      </c>
      <c r="B35" s="45"/>
      <c r="C35" s="46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1" t="str">
        <f t="shared" si="11"/>
        <v/>
      </c>
      <c r="K35" s="82" t="str">
        <f t="shared" si="12"/>
        <v/>
      </c>
      <c r="L35" s="83" t="str">
        <f t="shared" si="13"/>
        <v/>
      </c>
      <c r="M35" s="81" t="str">
        <f t="shared" si="14"/>
        <v/>
      </c>
      <c r="N35" s="82" t="str">
        <f t="shared" si="15"/>
        <v/>
      </c>
      <c r="O35" s="83" t="str">
        <f t="shared" si="16"/>
        <v/>
      </c>
      <c r="P35" s="80"/>
      <c r="Q35" s="80"/>
      <c r="R35" s="80"/>
    </row>
    <row r="36" spans="1:18">
      <c r="A36" s="38">
        <v>28</v>
      </c>
      <c r="B36" s="45"/>
      <c r="C36" s="46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1" t="str">
        <f t="shared" si="11"/>
        <v/>
      </c>
      <c r="K36" s="82" t="str">
        <f t="shared" si="12"/>
        <v/>
      </c>
      <c r="L36" s="83" t="str">
        <f t="shared" si="13"/>
        <v/>
      </c>
      <c r="M36" s="81" t="str">
        <f t="shared" si="14"/>
        <v/>
      </c>
      <c r="N36" s="82" t="str">
        <f t="shared" si="15"/>
        <v/>
      </c>
      <c r="O36" s="83" t="str">
        <f t="shared" si="16"/>
        <v/>
      </c>
      <c r="P36" s="80"/>
      <c r="Q36" s="80"/>
      <c r="R36" s="80"/>
    </row>
    <row r="37" spans="1:18">
      <c r="A37" s="38">
        <v>29</v>
      </c>
      <c r="B37" s="45"/>
      <c r="C37" s="46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1" t="str">
        <f t="shared" si="11"/>
        <v/>
      </c>
      <c r="K37" s="82" t="str">
        <f t="shared" si="12"/>
        <v/>
      </c>
      <c r="L37" s="83" t="str">
        <f t="shared" si="13"/>
        <v/>
      </c>
      <c r="M37" s="81" t="str">
        <f t="shared" si="14"/>
        <v/>
      </c>
      <c r="N37" s="82" t="str">
        <f t="shared" si="15"/>
        <v/>
      </c>
      <c r="O37" s="83" t="str">
        <f t="shared" si="16"/>
        <v/>
      </c>
      <c r="P37" s="80"/>
      <c r="Q37" s="80"/>
      <c r="R37" s="80"/>
    </row>
    <row r="38" spans="1:18">
      <c r="A38" s="38">
        <v>30</v>
      </c>
      <c r="B38" s="45"/>
      <c r="C38" s="46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1" t="str">
        <f t="shared" si="11"/>
        <v/>
      </c>
      <c r="K38" s="82" t="str">
        <f t="shared" si="12"/>
        <v/>
      </c>
      <c r="L38" s="83" t="str">
        <f t="shared" si="13"/>
        <v/>
      </c>
      <c r="M38" s="81" t="str">
        <f t="shared" si="14"/>
        <v/>
      </c>
      <c r="N38" s="82" t="str">
        <f t="shared" si="15"/>
        <v/>
      </c>
      <c r="O38" s="83" t="str">
        <f t="shared" si="16"/>
        <v/>
      </c>
      <c r="P38" s="80"/>
      <c r="Q38" s="80"/>
      <c r="R38" s="80"/>
    </row>
    <row r="39" spans="1:18">
      <c r="A39" s="38">
        <v>31</v>
      </c>
      <c r="B39" s="45"/>
      <c r="C39" s="46"/>
      <c r="D39" s="47"/>
      <c r="E39" s="51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1" t="str">
        <f t="shared" si="11"/>
        <v/>
      </c>
      <c r="K39" s="82" t="str">
        <f t="shared" si="12"/>
        <v/>
      </c>
      <c r="L39" s="83" t="str">
        <f t="shared" si="13"/>
        <v/>
      </c>
      <c r="M39" s="81" t="str">
        <f t="shared" si="14"/>
        <v/>
      </c>
      <c r="N39" s="82" t="str">
        <f t="shared" si="15"/>
        <v/>
      </c>
      <c r="O39" s="83" t="str">
        <f t="shared" si="16"/>
        <v/>
      </c>
      <c r="P39" s="80"/>
      <c r="Q39" s="80"/>
      <c r="R39" s="80"/>
    </row>
    <row r="40" spans="1:18">
      <c r="A40" s="38">
        <v>32</v>
      </c>
      <c r="B40" s="45"/>
      <c r="C40" s="46"/>
      <c r="D40" s="47"/>
      <c r="E40" s="51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1" t="str">
        <f t="shared" si="11"/>
        <v/>
      </c>
      <c r="K40" s="82" t="str">
        <f t="shared" si="12"/>
        <v/>
      </c>
      <c r="L40" s="83" t="str">
        <f t="shared" si="13"/>
        <v/>
      </c>
      <c r="M40" s="81" t="str">
        <f t="shared" si="14"/>
        <v/>
      </c>
      <c r="N40" s="82" t="str">
        <f t="shared" si="15"/>
        <v/>
      </c>
      <c r="O40" s="83" t="str">
        <f t="shared" si="16"/>
        <v/>
      </c>
      <c r="P40" s="80"/>
      <c r="Q40" s="80"/>
      <c r="R40" s="80"/>
    </row>
    <row r="41" spans="1:18">
      <c r="A41" s="38">
        <v>33</v>
      </c>
      <c r="B41" s="45"/>
      <c r="C41" s="46"/>
      <c r="D41" s="47"/>
      <c r="E41" s="51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1" t="str">
        <f t="shared" si="11"/>
        <v/>
      </c>
      <c r="K41" s="82" t="str">
        <f t="shared" si="12"/>
        <v/>
      </c>
      <c r="L41" s="83" t="str">
        <f t="shared" si="13"/>
        <v/>
      </c>
      <c r="M41" s="81" t="str">
        <f t="shared" si="14"/>
        <v/>
      </c>
      <c r="N41" s="82" t="str">
        <f t="shared" si="15"/>
        <v/>
      </c>
      <c r="O41" s="83" t="str">
        <f t="shared" si="16"/>
        <v/>
      </c>
      <c r="P41" s="80"/>
      <c r="Q41" s="80"/>
      <c r="R41" s="80"/>
    </row>
    <row r="42" spans="1:18">
      <c r="A42" s="38">
        <v>34</v>
      </c>
      <c r="B42" s="45"/>
      <c r="C42" s="46"/>
      <c r="D42" s="47"/>
      <c r="E42" s="51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1" t="str">
        <f t="shared" si="11"/>
        <v/>
      </c>
      <c r="K42" s="82" t="str">
        <f t="shared" si="12"/>
        <v/>
      </c>
      <c r="L42" s="83" t="str">
        <f t="shared" si="13"/>
        <v/>
      </c>
      <c r="M42" s="81" t="str">
        <f t="shared" si="14"/>
        <v/>
      </c>
      <c r="N42" s="82" t="str">
        <f t="shared" si="15"/>
        <v/>
      </c>
      <c r="O42" s="83" t="str">
        <f t="shared" si="16"/>
        <v/>
      </c>
      <c r="P42" s="80"/>
      <c r="Q42" s="80"/>
      <c r="R42" s="80"/>
    </row>
    <row r="43" spans="1:15">
      <c r="A43" s="52">
        <v>35</v>
      </c>
      <c r="B43" s="45"/>
      <c r="C43" s="46"/>
      <c r="D43" s="47"/>
      <c r="E43" s="51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1" t="str">
        <f t="shared" si="11"/>
        <v/>
      </c>
      <c r="K43" s="82" t="str">
        <f t="shared" si="12"/>
        <v/>
      </c>
      <c r="L43" s="83" t="str">
        <f t="shared" si="13"/>
        <v/>
      </c>
      <c r="M43" s="81" t="str">
        <f t="shared" si="14"/>
        <v/>
      </c>
      <c r="N43" s="82" t="str">
        <f t="shared" si="15"/>
        <v/>
      </c>
      <c r="O43" s="83" t="str">
        <f t="shared" si="16"/>
        <v/>
      </c>
    </row>
    <row r="44" spans="1:15">
      <c r="A44" s="38">
        <v>36</v>
      </c>
      <c r="B44" s="45"/>
      <c r="C44" s="46"/>
      <c r="D44" s="47"/>
      <c r="E44" s="51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1" t="str">
        <f t="shared" si="11"/>
        <v/>
      </c>
      <c r="K44" s="82" t="str">
        <f t="shared" si="12"/>
        <v/>
      </c>
      <c r="L44" s="83" t="str">
        <f t="shared" si="13"/>
        <v/>
      </c>
      <c r="M44" s="81" t="str">
        <f t="shared" si="14"/>
        <v/>
      </c>
      <c r="N44" s="82" t="str">
        <f t="shared" si="15"/>
        <v/>
      </c>
      <c r="O44" s="83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1" t="str">
        <f t="shared" si="11"/>
        <v/>
      </c>
      <c r="K45" s="82" t="str">
        <f t="shared" si="12"/>
        <v/>
      </c>
      <c r="L45" s="83" t="str">
        <f t="shared" si="13"/>
        <v/>
      </c>
      <c r="M45" s="81" t="str">
        <f t="shared" si="14"/>
        <v/>
      </c>
      <c r="N45" s="82" t="str">
        <f t="shared" si="15"/>
        <v/>
      </c>
      <c r="O45" s="83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1" t="str">
        <f t="shared" si="11"/>
        <v/>
      </c>
      <c r="K46" s="82" t="str">
        <f t="shared" si="12"/>
        <v/>
      </c>
      <c r="L46" s="83" t="str">
        <f t="shared" si="13"/>
        <v/>
      </c>
      <c r="M46" s="81" t="str">
        <f t="shared" si="14"/>
        <v/>
      </c>
      <c r="N46" s="82" t="str">
        <f t="shared" si="15"/>
        <v/>
      </c>
      <c r="O46" s="83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1" t="str">
        <f t="shared" si="11"/>
        <v/>
      </c>
      <c r="K47" s="82" t="str">
        <f t="shared" si="12"/>
        <v/>
      </c>
      <c r="L47" s="83" t="str">
        <f t="shared" si="13"/>
        <v/>
      </c>
      <c r="M47" s="81" t="str">
        <f t="shared" si="14"/>
        <v/>
      </c>
      <c r="N47" s="82" t="str">
        <f t="shared" si="15"/>
        <v/>
      </c>
      <c r="O47" s="83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1" t="str">
        <f t="shared" si="11"/>
        <v/>
      </c>
      <c r="K48" s="82" t="str">
        <f t="shared" si="12"/>
        <v/>
      </c>
      <c r="L48" s="83" t="str">
        <f t="shared" si="13"/>
        <v/>
      </c>
      <c r="M48" s="81" t="str">
        <f t="shared" si="14"/>
        <v/>
      </c>
      <c r="N48" s="82" t="str">
        <f t="shared" si="15"/>
        <v/>
      </c>
      <c r="O48" s="83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1" t="str">
        <f t="shared" si="11"/>
        <v/>
      </c>
      <c r="K49" s="82" t="str">
        <f t="shared" si="12"/>
        <v/>
      </c>
      <c r="L49" s="83" t="str">
        <f t="shared" si="13"/>
        <v/>
      </c>
      <c r="M49" s="81" t="str">
        <f t="shared" si="14"/>
        <v/>
      </c>
      <c r="N49" s="82" t="str">
        <f t="shared" si="15"/>
        <v/>
      </c>
      <c r="O49" s="83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1" t="str">
        <f t="shared" si="11"/>
        <v/>
      </c>
      <c r="K50" s="82" t="str">
        <f t="shared" si="12"/>
        <v/>
      </c>
      <c r="L50" s="83" t="str">
        <f t="shared" si="13"/>
        <v/>
      </c>
      <c r="M50" s="81" t="str">
        <f t="shared" si="14"/>
        <v/>
      </c>
      <c r="N50" s="82" t="str">
        <f t="shared" si="15"/>
        <v/>
      </c>
      <c r="O50" s="83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1" t="str">
        <f t="shared" si="11"/>
        <v/>
      </c>
      <c r="K51" s="82" t="str">
        <f t="shared" si="12"/>
        <v/>
      </c>
      <c r="L51" s="83" t="str">
        <f t="shared" si="13"/>
        <v/>
      </c>
      <c r="M51" s="81" t="str">
        <f t="shared" si="14"/>
        <v/>
      </c>
      <c r="N51" s="82" t="str">
        <f t="shared" si="15"/>
        <v/>
      </c>
      <c r="O51" s="83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1" t="str">
        <f t="shared" si="11"/>
        <v/>
      </c>
      <c r="K52" s="82" t="str">
        <f t="shared" si="12"/>
        <v/>
      </c>
      <c r="L52" s="83" t="str">
        <f t="shared" si="13"/>
        <v/>
      </c>
      <c r="M52" s="81" t="str">
        <f t="shared" si="14"/>
        <v/>
      </c>
      <c r="N52" s="82" t="str">
        <f t="shared" si="15"/>
        <v/>
      </c>
      <c r="O52" s="83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1" t="str">
        <f t="shared" si="11"/>
        <v/>
      </c>
      <c r="K53" s="82" t="str">
        <f t="shared" si="12"/>
        <v/>
      </c>
      <c r="L53" s="83" t="str">
        <f t="shared" si="13"/>
        <v/>
      </c>
      <c r="M53" s="81" t="str">
        <f t="shared" si="14"/>
        <v/>
      </c>
      <c r="N53" s="82" t="str">
        <f t="shared" si="15"/>
        <v/>
      </c>
      <c r="O53" s="83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1" t="str">
        <f t="shared" si="11"/>
        <v/>
      </c>
      <c r="K54" s="82" t="str">
        <f t="shared" si="12"/>
        <v/>
      </c>
      <c r="L54" s="83" t="str">
        <f t="shared" si="13"/>
        <v/>
      </c>
      <c r="M54" s="81" t="str">
        <f t="shared" si="14"/>
        <v/>
      </c>
      <c r="N54" s="82" t="str">
        <f t="shared" si="15"/>
        <v/>
      </c>
      <c r="O54" s="83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1" t="str">
        <f t="shared" si="11"/>
        <v/>
      </c>
      <c r="K55" s="82" t="str">
        <f t="shared" si="12"/>
        <v/>
      </c>
      <c r="L55" s="83" t="str">
        <f t="shared" si="13"/>
        <v/>
      </c>
      <c r="M55" s="81" t="str">
        <f t="shared" si="14"/>
        <v/>
      </c>
      <c r="N55" s="82" t="str">
        <f t="shared" si="15"/>
        <v/>
      </c>
      <c r="O55" s="83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1" t="str">
        <f t="shared" si="11"/>
        <v/>
      </c>
      <c r="K56" s="82" t="str">
        <f t="shared" si="12"/>
        <v/>
      </c>
      <c r="L56" s="83" t="str">
        <f t="shared" si="13"/>
        <v/>
      </c>
      <c r="M56" s="81" t="str">
        <f t="shared" si="14"/>
        <v/>
      </c>
      <c r="N56" s="82" t="str">
        <f t="shared" si="15"/>
        <v/>
      </c>
      <c r="O56" s="83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1" t="str">
        <f t="shared" si="11"/>
        <v/>
      </c>
      <c r="K57" s="82" t="str">
        <f t="shared" si="12"/>
        <v/>
      </c>
      <c r="L57" s="83" t="str">
        <f t="shared" si="13"/>
        <v/>
      </c>
      <c r="M57" s="81" t="str">
        <f t="shared" si="14"/>
        <v/>
      </c>
      <c r="N57" s="82" t="str">
        <f t="shared" si="15"/>
        <v/>
      </c>
      <c r="O57" s="83" t="str">
        <f t="shared" si="16"/>
        <v/>
      </c>
    </row>
    <row r="58" ht="18.75" spans="1:15">
      <c r="A58" s="38">
        <v>50</v>
      </c>
      <c r="B58" s="53"/>
      <c r="C58" s="54"/>
      <c r="D58" s="55"/>
      <c r="E58" s="56"/>
      <c r="F58" s="57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1" t="str">
        <f t="shared" si="11"/>
        <v/>
      </c>
      <c r="K58" s="82" t="str">
        <f t="shared" si="12"/>
        <v/>
      </c>
      <c r="L58" s="83" t="str">
        <f t="shared" si="13"/>
        <v/>
      </c>
      <c r="M58" s="81" t="str">
        <f t="shared" si="14"/>
        <v/>
      </c>
      <c r="N58" s="82" t="str">
        <f t="shared" si="15"/>
        <v/>
      </c>
      <c r="O58" s="83" t="str">
        <f t="shared" si="16"/>
        <v/>
      </c>
    </row>
    <row r="59" ht="18.75" spans="1:15">
      <c r="A59" s="38"/>
      <c r="B59" s="58" t="s">
        <v>39</v>
      </c>
      <c r="C59" s="59"/>
      <c r="D59" s="60">
        <f>COUNTIF(D9:D58,1.27)</f>
        <v>10</v>
      </c>
      <c r="E59" s="60">
        <f>COUNTIF(E9:E58,1.5)</f>
        <v>10</v>
      </c>
      <c r="F59" s="61">
        <f>COUNTIF(F9:F58,2)</f>
        <v>7</v>
      </c>
      <c r="G59" s="62">
        <f>M59+G8</f>
        <v>121066.034118163</v>
      </c>
      <c r="H59" s="63">
        <f>N59+H8</f>
        <v>129358.005281428</v>
      </c>
      <c r="I59" s="84">
        <f>O59+I8</f>
        <v>114310.642361804</v>
      </c>
      <c r="J59" s="85" t="s">
        <v>40</v>
      </c>
      <c r="K59" s="86" t="e">
        <f>B58-B9</f>
        <v>#VALUE!</v>
      </c>
      <c r="L59" s="87" t="s">
        <v>41</v>
      </c>
      <c r="M59" s="88">
        <f>SUM(M9:M58)</f>
        <v>21066.0341181626</v>
      </c>
      <c r="N59" s="89">
        <f>SUM(N9:N58)</f>
        <v>29358.0052814281</v>
      </c>
      <c r="O59" s="90">
        <f>SUM(O9:O58)</f>
        <v>14310.642361804</v>
      </c>
    </row>
    <row r="60" ht="18.75" spans="1:15">
      <c r="A60" s="38"/>
      <c r="B60" s="64" t="s">
        <v>42</v>
      </c>
      <c r="C60" s="65"/>
      <c r="D60" s="60">
        <f>COUNTIF(D9:D58,-1)</f>
        <v>6</v>
      </c>
      <c r="E60" s="60">
        <f>COUNTIF(E9:E58,-1)</f>
        <v>6</v>
      </c>
      <c r="F60" s="61">
        <f>COUNTIF(F9:F58,-1)</f>
        <v>9</v>
      </c>
      <c r="G60" s="23" t="s">
        <v>43</v>
      </c>
      <c r="H60" s="24"/>
      <c r="I60" s="72"/>
      <c r="J60" s="23" t="s">
        <v>44</v>
      </c>
      <c r="K60" s="24"/>
      <c r="L60" s="72"/>
      <c r="M60" s="38"/>
      <c r="N60" s="52"/>
      <c r="O60" s="91"/>
    </row>
    <row r="61" ht="18.75" spans="1:15">
      <c r="A61" s="38"/>
      <c r="B61" s="64" t="s">
        <v>45</v>
      </c>
      <c r="C61" s="65"/>
      <c r="D61" s="60">
        <f>COUNTIF(D9:D58,0)</f>
        <v>0</v>
      </c>
      <c r="E61" s="60">
        <f>COUNTIF(E9:E58,0)</f>
        <v>0</v>
      </c>
      <c r="F61" s="60">
        <f>COUNTIF(F9:F58,0)</f>
        <v>0</v>
      </c>
      <c r="G61" s="66">
        <f>G59/G8</f>
        <v>1.21066034118163</v>
      </c>
      <c r="H61" s="67">
        <f t="shared" ref="H61:I61" si="21">H59/H8</f>
        <v>1.29358005281428</v>
      </c>
      <c r="I61" s="92">
        <f t="shared" si="21"/>
        <v>1.14310642361804</v>
      </c>
      <c r="J61" s="93" t="e">
        <f>(G61-100%)*30/K59</f>
        <v>#VALUE!</v>
      </c>
      <c r="K61" s="93" t="e">
        <f>(H61-100%)*30/K59</f>
        <v>#VALUE!</v>
      </c>
      <c r="L61" s="94" t="e">
        <f>(I61-100%)*30/K59</f>
        <v>#VALUE!</v>
      </c>
      <c r="M61" s="95"/>
      <c r="N61" s="96"/>
      <c r="O61" s="97"/>
    </row>
    <row r="62" ht="18.75" spans="1:6">
      <c r="A62" s="52"/>
      <c r="B62" s="23" t="s">
        <v>46</v>
      </c>
      <c r="C62" s="24"/>
      <c r="D62" s="68">
        <f t="shared" ref="D62:F62" si="22">D59/(D59+D60+D61)</f>
        <v>0.625</v>
      </c>
      <c r="E62" s="69">
        <f t="shared" si="22"/>
        <v>0.625</v>
      </c>
      <c r="F62" s="70">
        <f t="shared" si="22"/>
        <v>0.4375</v>
      </c>
    </row>
    <row r="64" spans="4:6">
      <c r="D64" s="71"/>
      <c r="E64" s="71"/>
      <c r="F64" s="71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80" zoomScaleNormal="80" topLeftCell="A362" workbookViewId="0">
      <selection activeCell="A385" sqref="A385"/>
    </sheetView>
  </sheetViews>
  <sheetFormatPr defaultColWidth="8.125" defaultRowHeight="14.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45" zoomScaleNormal="145" topLeftCell="A9" workbookViewId="0">
      <selection activeCell="A22" sqref="A22:J29"/>
    </sheetView>
  </sheetViews>
  <sheetFormatPr defaultColWidth="8.125" defaultRowHeight="13.2"/>
  <cols>
    <col min="1" max="16384" width="8.125" style="11"/>
  </cols>
  <sheetData>
    <row r="1" spans="1:1">
      <c r="A1" s="11" t="s">
        <v>47</v>
      </c>
    </row>
    <row r="2" spans="1:10">
      <c r="A2" s="12" t="s">
        <v>48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49</v>
      </c>
    </row>
    <row r="12" spans="1:10">
      <c r="A12" s="14" t="s">
        <v>50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51</v>
      </c>
    </row>
    <row r="22" spans="1:10">
      <c r="A22" s="14" t="s">
        <v>52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topLeftCell="B1" workbookViewId="0">
      <selection activeCell="C9" sqref="C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53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54</v>
      </c>
      <c r="B3" s="6" t="s">
        <v>0</v>
      </c>
      <c r="C3" s="6" t="s">
        <v>3</v>
      </c>
      <c r="D3" s="7" t="s">
        <v>55</v>
      </c>
      <c r="E3" s="6" t="s">
        <v>56</v>
      </c>
      <c r="F3" s="7" t="s">
        <v>55</v>
      </c>
      <c r="G3" s="6" t="s">
        <v>57</v>
      </c>
      <c r="H3" s="7" t="s">
        <v>55</v>
      </c>
    </row>
    <row r="4" spans="1:8">
      <c r="A4" s="8" t="s">
        <v>58</v>
      </c>
      <c r="B4" s="8" t="s">
        <v>59</v>
      </c>
      <c r="C4" s="8" t="s">
        <v>60</v>
      </c>
      <c r="D4" s="9" t="s">
        <v>61</v>
      </c>
      <c r="E4" s="8"/>
      <c r="F4" s="9"/>
      <c r="G4" s="8"/>
      <c r="H4" s="9"/>
    </row>
    <row r="5" spans="1:8">
      <c r="A5" s="8" t="s">
        <v>58</v>
      </c>
      <c r="B5" s="8" t="s">
        <v>59</v>
      </c>
      <c r="C5" s="8"/>
      <c r="D5" s="9"/>
      <c r="E5" s="8" t="s">
        <v>60</v>
      </c>
      <c r="F5" s="10"/>
      <c r="G5" s="8"/>
      <c r="H5" s="10"/>
    </row>
    <row r="6" spans="1:8">
      <c r="A6" s="8" t="s">
        <v>58</v>
      </c>
      <c r="B6" s="8" t="s">
        <v>59</v>
      </c>
      <c r="C6" s="8"/>
      <c r="D6" s="10"/>
      <c r="E6" s="8"/>
      <c r="F6" s="10"/>
      <c r="G6" s="8" t="s">
        <v>60</v>
      </c>
      <c r="H6" s="10"/>
    </row>
    <row r="7" spans="1:8">
      <c r="A7" s="8" t="s">
        <v>58</v>
      </c>
      <c r="B7" s="8" t="s">
        <v>62</v>
      </c>
      <c r="C7" s="8" t="s">
        <v>60</v>
      </c>
      <c r="D7" s="10"/>
      <c r="E7" s="8"/>
      <c r="F7" s="10"/>
      <c r="G7" s="8"/>
      <c r="H7" s="10"/>
    </row>
    <row r="8" spans="1:8">
      <c r="A8" s="8" t="s">
        <v>58</v>
      </c>
      <c r="B8" s="8" t="s">
        <v>62</v>
      </c>
      <c r="C8" s="8"/>
      <c r="D8" s="10"/>
      <c r="E8" s="8" t="s">
        <v>60</v>
      </c>
      <c r="F8" s="10"/>
      <c r="G8" s="8"/>
      <c r="H8" s="10"/>
    </row>
    <row r="9" spans="1:8">
      <c r="A9" s="8" t="s">
        <v>58</v>
      </c>
      <c r="B9" s="8" t="s">
        <v>62</v>
      </c>
      <c r="C9" s="8"/>
      <c r="D9" s="10"/>
      <c r="E9" s="8"/>
      <c r="F9" s="10"/>
      <c r="G9" s="8" t="s">
        <v>60</v>
      </c>
      <c r="H9" s="10"/>
    </row>
    <row r="10" spans="1:8">
      <c r="A10" s="8" t="s">
        <v>58</v>
      </c>
      <c r="B10" s="8"/>
      <c r="C10" s="8"/>
      <c r="D10" s="10"/>
      <c r="E10" s="8"/>
      <c r="F10" s="10"/>
      <c r="G10" s="8"/>
      <c r="H10" s="10"/>
    </row>
    <row r="11" spans="1:8">
      <c r="A11" s="8" t="s">
        <v>58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2023-08-06T01:25:45Z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1041-11.8.2.10334</vt:lpwstr>
  </property>
</Properties>
</file>