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8310"/>
  </bookViews>
  <sheets>
    <sheet name="検証シート" sheetId="1" r:id="rId1"/>
    <sheet name="画像" sheetId="2" r:id="rId2"/>
    <sheet name="気づき" sheetId="3" r:id="rId3"/>
    <sheet name="検証終了通貨" sheetId="4" r:id="rId4"/>
  </sheets>
  <calcPr calcId="144525"/>
</workbook>
</file>

<file path=xl/sharedStrings.xml><?xml version="1.0" encoding="utf-8"?>
<sst xmlns="http://schemas.openxmlformats.org/spreadsheetml/2006/main" count="54">
  <si>
    <t>通貨ペア</t>
  </si>
  <si>
    <t>EURUSD</t>
  </si>
  <si>
    <t>時間足</t>
  </si>
  <si>
    <t>日足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</si>
  <si>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</si>
  <si>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</si>
  <si>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</si>
  <si>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</si>
  <si>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</si>
  <si>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</si>
  <si>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</si>
  <si>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</rPr>
      <t>決済</t>
    </r>
    <r>
      <rPr>
        <b/>
        <sz val="9"/>
        <color theme="1"/>
        <rFont val="游ゴシック"/>
        <charset val="128"/>
      </rPr>
      <t>(利確:1.27~2, 損切:-1,引分:0)</t>
    </r>
  </si>
  <si>
    <t>残金（円)</t>
  </si>
  <si>
    <t>損失上限（リスク3%）</t>
  </si>
  <si>
    <t>損益額</t>
  </si>
  <si>
    <t>想定したｿﾞｰﾝ認識</t>
  </si>
  <si>
    <t>気付</t>
  </si>
  <si>
    <t>日付</t>
  </si>
  <si>
    <t>買い1／売り2</t>
  </si>
  <si>
    <t>ﾄﾚｲﾘｨﾝｸﾞ
ｽﾄｯﾌﾟ</t>
  </si>
  <si>
    <t>当初</t>
  </si>
  <si>
    <t>戻りのない上昇相場</t>
  </si>
  <si>
    <t>戻りのない相場でのｴﾝﾄﾘｰはしない方が良い?</t>
  </si>
  <si>
    <t>初期ｿﾞｰﾝの天井付近</t>
  </si>
  <si>
    <t>ｻﾎﾟﾚｼﾞ付近でｻﾎﾟﾚｼﾞから離れる方向へのｴﾝﾄﾘｰが良い？</t>
  </si>
  <si>
    <t>初期ｿﾞｰﾝの抵抗付近</t>
  </si>
  <si>
    <t>ｻﾎﾟﾚｼﾞ付近でｻﾎﾟﾚｼﾞに向かってｴﾝﾄﾘｰしない方が良い？</t>
  </si>
  <si>
    <t>初期ｿﾞｰﾝ抵抗付近ﾌﾞﾚｲｸ直後</t>
  </si>
  <si>
    <t>戻りのない下降相場</t>
  </si>
  <si>
    <t>下降相場で買ｴﾝﾄﾘｰはしない方が良い？</t>
  </si>
  <si>
    <t>FIB50までの戻り付近</t>
  </si>
  <si>
    <t>FIB61.8戻ﾄﾚﾝﾄﾞからの戻FIB23.6付近</t>
  </si>
  <si>
    <t>FIB61.8戻ﾄﾚﾝﾄﾞからの戻FIB38.2付近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</si>
  <si>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</si>
  <si>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</si>
  <si>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</si>
  <si>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</si>
  <si>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</si>
  <si>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</si>
  <si>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</si>
  <si>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</si>
  <si>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</si>
  <si>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 xml:space="preserve">・ﾚｼﾞｻﾎﾟになりそうな価格間近でﾚｼﾞｻﾎﾟに向かってｴﾝﾄﾘｰするべきではない。
・ﾚｼﾞｻﾎﾟ間近でﾚｼﾞｻﾎﾟから遠ざかる向きにｴﾝﾄﾘｰするべき。
・MAﾙｰﾙ(特に日足)だと、ﾚｼﾞｻﾎﾟに対して良い位置でｴﾝﾄﾘｰｻｲﾝが出ることが殆どないため以下を検討する。
　⇒PBだけだとｴﾝﾄﾘｰﾁｬﾝｽが限定されるため、合わせPB/EBなどのｴﾝﾄﾘｰｻｲﾝを増やす。
　⇒ﾚｼﾞｻﾎﾟやﾎﾞﾘﾝｼﾞｬｰ2σでﾌﾟﾗｲｽｱｸｼｮﾝを行う。※MAはｻﾎﾟﾚｼﾞに対して良い位置でｼｸﾞﾅﾙ発生した時のみｴﾝﾄﾘｰする。
　⇒ﾚｼﾞｻﾎﾟ到達したら下位足（1h足など）でｴﾝﾄﾘｰﾁｬﾝｽを伺う。
　⇒他の通貨ﾍﾟｱで取引する。
・MAﾙｰﾙよりも良い位置でｴﾝﾄﾘｰ出来るﾙｰﾙがありそう⇒今後模索する。
・ｴﾝﾄﾘｰｻｲﾝが出てもﾄﾚﾝﾄﾞに逆行するｴﾝﾄﾘｰはするべきではない。
・感覚的に以下手法も良さそうな気がするため今後検証してみたい。
　10MA/20MA両方の下で買PB出現⇒両MAを貫い上でｷｬﾝﾄﾞﾙｸﾛｰｽﾞ⇒ｷｬﾝﾄﾞﾙ高値ﾌﾞﾚｲｸでｴﾝﾄﾘｰ。
　10MA/20MA両方の上で売PB出現⇒両MAを貫い下でｷｬﾝﾄﾞﾙｸﾛｰｽﾞ⇒ｷｬﾝﾄﾞﾙ安値ﾌﾞﾚｲｸでｴﾝﾄﾘｰ。
・1.25～2.0倍で決済するよりも、勝率は悪くなるがﾄﾚｲﾘﾝｸﾞｽﾄｯﾌﾟした方が利益率は高くなりそうであることを確認できた。
</t>
  </si>
  <si>
    <t>感想</t>
  </si>
  <si>
    <t>初期ｿﾞｰﾝ形成や押目など、中々ﾄﾚｰﾄﾞのｷﾎﾝ通りにはいかないと感じた。
基本を意識しつつも、経験を踏まえた応用力を身に着ける必要性を痛感した。</t>
  </si>
  <si>
    <t>今後</t>
  </si>
  <si>
    <t>まずは、ｶﾘｷｭﾗﾑに沿って、日足のﾄﾚﾝﾄﾞｿﾞｰﾝを意識しながら、引き続き4h足/1h足でMAﾙｰﾙの検証を行う。
※ｶﾘｷｭﾗﾑを終えたら、出てきた気付を踏まえて仮ﾙｰﾙを作成し検証する。</t>
  </si>
  <si>
    <t>検証終了通貨</t>
  </si>
  <si>
    <t>ルール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</si>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</sst>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#,##0_);[Red]\(#,##0\)"/>
    <numFmt numFmtId="177" formatCode="#,##0_ "/>
    <numFmt numFmtId="178" formatCode="0.0%"/>
    <numFmt numFmtId="179" formatCode="_-&quot;\&quot;* #,##0.00_-\ ;\-&quot;\&quot;* #,##0.00_-\ ;_-&quot;\&quot;* &quot;-&quot;??_-\ ;_-@_-"/>
    <numFmt numFmtId="180" formatCode="_-&quot;\&quot;* #,##0_-\ ;\-&quot;\&quot;* #,##0_-\ ;_-&quot;\&quot;* &quot;-&quot;??_-\ ;_-@_-"/>
    <numFmt numFmtId="181" formatCode="_ * #,##0_ ;_ * \-#,##0_ ;_ * &quot;-&quot;??_ ;_ @_ "/>
    <numFmt numFmtId="182" formatCode="yyyy/m/d;@"/>
  </numFmts>
  <fonts count="34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sz val="9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b/>
      <sz val="10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sz val="11"/>
      <color theme="1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sz val="11"/>
      <color rgb="FF9C0006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1"/>
      <color theme="1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1"/>
      <color theme="1"/>
      <name val="游ゴシック"/>
      <charset val="128"/>
    </font>
    <font>
      <b/>
      <sz val="9"/>
      <color theme="1"/>
      <name val="游ゴシック"/>
      <charset val="128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3" fillId="16" borderId="19" applyNumberFormat="0" applyAlignment="0" applyProtection="0">
      <alignment vertical="center"/>
    </xf>
    <xf numFmtId="181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3" borderId="17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22" borderId="21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1" fillId="22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25" borderId="23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5" fillId="0" borderId="0" xfId="49" applyFont="1" applyAlignment="1">
      <alignment horizontal="left" vertical="top" wrapText="1"/>
    </xf>
    <xf numFmtId="0" fontId="5" fillId="0" borderId="0" xfId="49" applyFont="1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6" fillId="0" borderId="0" xfId="49" applyFont="1" applyAlignment="1">
      <alignment horizontal="center" vertical="center"/>
    </xf>
    <xf numFmtId="0" fontId="7" fillId="0" borderId="0" xfId="0" applyFont="1">
      <alignment vertical="center"/>
    </xf>
    <xf numFmtId="177" fontId="0" fillId="0" borderId="0" xfId="0" applyNumberFormat="1">
      <alignment vertical="center"/>
    </xf>
    <xf numFmtId="0" fontId="7" fillId="0" borderId="2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8" xfId="0" applyFont="1" applyBorder="1">
      <alignment vertical="center"/>
    </xf>
    <xf numFmtId="0" fontId="9" fillId="0" borderId="9" xfId="0" applyFont="1" applyBorder="1" applyAlignment="1">
      <alignment horizontal="center" vertical="center" wrapText="1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7" fillId="0" borderId="9" xfId="0" applyFont="1" applyBorder="1">
      <alignment vertical="center"/>
    </xf>
    <xf numFmtId="176" fontId="0" fillId="0" borderId="6" xfId="0" applyNumberFormat="1" applyFont="1" applyBorder="1">
      <alignment vertical="center"/>
    </xf>
    <xf numFmtId="0" fontId="0" fillId="0" borderId="11" xfId="0" applyBorder="1">
      <alignment vertical="center"/>
    </xf>
    <xf numFmtId="182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10" fillId="0" borderId="3" xfId="0" applyNumberFormat="1" applyFont="1" applyBorder="1">
      <alignment vertical="center"/>
    </xf>
    <xf numFmtId="0" fontId="10" fillId="0" borderId="4" xfId="0" applyNumberFormat="1" applyFont="1" applyBorder="1">
      <alignment vertical="center"/>
    </xf>
    <xf numFmtId="0" fontId="10" fillId="0" borderId="5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182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10" fillId="0" borderId="11" xfId="0" applyNumberFormat="1" applyFont="1" applyBorder="1">
      <alignment vertical="center"/>
    </xf>
    <xf numFmtId="0" fontId="10" fillId="0" borderId="0" xfId="0" applyNumberFormat="1" applyFont="1" applyBorder="1">
      <alignment vertical="center"/>
    </xf>
    <xf numFmtId="0" fontId="10" fillId="0" borderId="13" xfId="0" applyNumberFormat="1" applyFont="1" applyBorder="1">
      <alignment vertical="center"/>
    </xf>
    <xf numFmtId="0" fontId="10" fillId="0" borderId="0" xfId="0" applyNumberFormat="1" applyFont="1" applyFill="1" applyBorder="1" applyAlignment="1">
      <alignment vertical="center"/>
    </xf>
    <xf numFmtId="182" fontId="0" fillId="0" borderId="12" xfId="0" applyNumberFormat="1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vertical="center"/>
    </xf>
    <xf numFmtId="0" fontId="10" fillId="0" borderId="13" xfId="0" applyNumberFormat="1" applyFont="1" applyFill="1" applyBorder="1" applyAlignment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2" fontId="0" fillId="0" borderId="7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10" fillId="0" borderId="14" xfId="0" applyNumberFormat="1" applyFont="1" applyBorder="1">
      <alignment vertical="center"/>
    </xf>
    <xf numFmtId="0" fontId="10" fillId="0" borderId="15" xfId="0" applyNumberFormat="1" applyFont="1" applyBorder="1">
      <alignment vertical="center"/>
    </xf>
    <xf numFmtId="0" fontId="10" fillId="0" borderId="16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3" xfId="0" applyFont="1" applyBorder="1">
      <alignment vertical="center"/>
    </xf>
    <xf numFmtId="176" fontId="0" fillId="0" borderId="6" xfId="0" applyNumberFormat="1" applyFill="1" applyBorder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9" fontId="7" fillId="0" borderId="6" xfId="9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9" fontId="7" fillId="0" borderId="6" xfId="0" applyNumberFormat="1" applyFont="1" applyBorder="1">
      <alignment vertical="center"/>
    </xf>
    <xf numFmtId="9" fontId="7" fillId="0" borderId="8" xfId="0" applyNumberFormat="1" applyFont="1" applyBorder="1">
      <alignment vertical="center"/>
    </xf>
    <xf numFmtId="9" fontId="7" fillId="0" borderId="9" xfId="0" applyNumberFormat="1" applyFont="1" applyBorder="1">
      <alignment vertical="center"/>
    </xf>
    <xf numFmtId="9" fontId="7" fillId="0" borderId="0" xfId="0" applyNumberFormat="1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9" xfId="0" applyNumberFormat="1" applyFill="1" applyBorder="1">
      <alignment vertical="center"/>
    </xf>
    <xf numFmtId="0" fontId="7" fillId="0" borderId="10" xfId="0" applyFont="1" applyBorder="1" applyAlignment="1">
      <alignment horizontal="center" vertical="center"/>
    </xf>
    <xf numFmtId="38" fontId="11" fillId="0" borderId="6" xfId="1" applyFont="1" applyFill="1" applyBorder="1">
      <alignment vertical="center"/>
    </xf>
    <xf numFmtId="38" fontId="11" fillId="0" borderId="8" xfId="1" applyFont="1" applyFill="1" applyBorder="1">
      <alignment vertical="center"/>
    </xf>
    <xf numFmtId="0" fontId="11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9" fontId="7" fillId="0" borderId="8" xfId="9" applyFont="1" applyBorder="1">
      <alignment vertical="center"/>
    </xf>
    <xf numFmtId="9" fontId="7" fillId="0" borderId="9" xfId="9" applyFont="1" applyBorder="1">
      <alignment vertical="center"/>
    </xf>
    <xf numFmtId="178" fontId="7" fillId="0" borderId="6" xfId="9" applyNumberFormat="1" applyFont="1" applyBorder="1">
      <alignment vertical="center"/>
    </xf>
    <xf numFmtId="178" fontId="7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2" xfId="0" applyNumberFormat="1" applyFont="1" applyFill="1" applyBorder="1" applyAlignment="1">
      <alignment vertical="center"/>
    </xf>
    <xf numFmtId="0" fontId="0" fillId="0" borderId="12" xfId="0" applyBorder="1">
      <alignment vertical="center"/>
    </xf>
    <xf numFmtId="0" fontId="0" fillId="0" borderId="7" xfId="0" applyBorder="1">
      <alignment vertical="center"/>
    </xf>
    <xf numFmtId="38" fontId="0" fillId="0" borderId="8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8" Type="http://schemas.openxmlformats.org/officeDocument/2006/relationships/image" Target="../media/image18.png"/><Relationship Id="rId17" Type="http://schemas.openxmlformats.org/officeDocument/2006/relationships/image" Target="../media/image17.png"/><Relationship Id="rId16" Type="http://schemas.openxmlformats.org/officeDocument/2006/relationships/image" Target="../media/image16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3171825"/>
          <a:ext cx="527685" cy="121348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66235"/>
    <xdr:sp>
      <xdr:nvSpPr>
        <xdr:cNvPr id="3" name="正方形/長方形 7"/>
        <xdr:cNvSpPr>
          <a:spLocks noChangeArrowheads="1"/>
        </xdr:cNvSpPr>
      </xdr:nvSpPr>
      <xdr:spPr>
        <a:xfrm>
          <a:off x="6055995" y="14394180"/>
          <a:ext cx="20320" cy="2660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66235"/>
    <xdr:sp>
      <xdr:nvSpPr>
        <xdr:cNvPr id="4" name="正方形/長方形 1"/>
        <xdr:cNvSpPr>
          <a:spLocks noChangeArrowheads="1"/>
        </xdr:cNvSpPr>
      </xdr:nvSpPr>
      <xdr:spPr>
        <a:xfrm>
          <a:off x="6276975" y="7412355"/>
          <a:ext cx="20320" cy="2660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213668"/>
    <xdr:sp>
      <xdr:nvSpPr>
        <xdr:cNvPr id="5" name="正方形/長方形 3"/>
        <xdr:cNvSpPr>
          <a:spLocks noChangeArrowheads="1"/>
        </xdr:cNvSpPr>
      </xdr:nvSpPr>
      <xdr:spPr>
        <a:xfrm>
          <a:off x="8195310" y="18404205"/>
          <a:ext cx="18415" cy="2133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323422"/>
    <xdr:sp>
      <xdr:nvSpPr>
        <xdr:cNvPr id="6" name="正方形/長方形 5"/>
        <xdr:cNvSpPr>
          <a:spLocks noChangeArrowheads="1"/>
        </xdr:cNvSpPr>
      </xdr:nvSpPr>
      <xdr:spPr>
        <a:xfrm>
          <a:off x="3838575" y="32560260"/>
          <a:ext cx="20320" cy="3232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66235"/>
    <xdr:sp>
      <xdr:nvSpPr>
        <xdr:cNvPr id="7" name="正方形/長方形 6"/>
        <xdr:cNvSpPr>
          <a:spLocks noChangeArrowheads="1"/>
        </xdr:cNvSpPr>
      </xdr:nvSpPr>
      <xdr:spPr>
        <a:xfrm>
          <a:off x="4351020" y="32177355"/>
          <a:ext cx="20320" cy="2660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3193161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58387"/>
    <xdr:sp>
      <xdr:nvSpPr>
        <xdr:cNvPr id="9" name="正方形/長方形 17"/>
        <xdr:cNvSpPr>
          <a:spLocks noChangeArrowheads="1"/>
        </xdr:cNvSpPr>
      </xdr:nvSpPr>
      <xdr:spPr>
        <a:xfrm>
          <a:off x="4916805" y="25025985"/>
          <a:ext cx="18415" cy="2578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325120"/>
    <xdr:sp>
      <xdr:nvSpPr>
        <xdr:cNvPr id="10" name="正方形/長方形 10"/>
        <xdr:cNvSpPr>
          <a:spLocks noChangeArrowheads="1"/>
        </xdr:cNvSpPr>
      </xdr:nvSpPr>
      <xdr:spPr>
        <a:xfrm>
          <a:off x="5734050" y="24464010"/>
          <a:ext cx="20320" cy="3251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67970"/>
    <xdr:sp>
      <xdr:nvSpPr>
        <xdr:cNvPr id="11" name="正方形/長方形 22"/>
        <xdr:cNvSpPr>
          <a:spLocks noChangeArrowheads="1"/>
        </xdr:cNvSpPr>
      </xdr:nvSpPr>
      <xdr:spPr>
        <a:xfrm>
          <a:off x="7698105" y="42531030"/>
          <a:ext cx="18415" cy="2679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428853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66272"/>
    <xdr:sp>
      <xdr:nvSpPr>
        <xdr:cNvPr id="13" name="正方形/長方形 27"/>
        <xdr:cNvSpPr>
          <a:spLocks noChangeArrowheads="1"/>
        </xdr:cNvSpPr>
      </xdr:nvSpPr>
      <xdr:spPr>
        <a:xfrm>
          <a:off x="9296400" y="53170455"/>
          <a:ext cx="20320" cy="2660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324684"/>
    <xdr:sp>
      <xdr:nvSpPr>
        <xdr:cNvPr id="14" name="正方形/長方形 9"/>
        <xdr:cNvSpPr>
          <a:spLocks noChangeArrowheads="1"/>
        </xdr:cNvSpPr>
      </xdr:nvSpPr>
      <xdr:spPr>
        <a:xfrm>
          <a:off x="5153025" y="65421510"/>
          <a:ext cx="20320" cy="324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325120"/>
    <xdr:sp>
      <xdr:nvSpPr>
        <xdr:cNvPr id="15" name="正方形/長方形 11"/>
        <xdr:cNvSpPr>
          <a:spLocks noChangeArrowheads="1"/>
        </xdr:cNvSpPr>
      </xdr:nvSpPr>
      <xdr:spPr>
        <a:xfrm>
          <a:off x="7393305" y="63516510"/>
          <a:ext cx="18415" cy="3251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213668"/>
    <xdr:sp>
      <xdr:nvSpPr>
        <xdr:cNvPr id="16" name="正方形/長方形 13"/>
        <xdr:cNvSpPr>
          <a:spLocks noChangeArrowheads="1"/>
        </xdr:cNvSpPr>
      </xdr:nvSpPr>
      <xdr:spPr>
        <a:xfrm>
          <a:off x="6003925" y="74839830"/>
          <a:ext cx="18415" cy="2133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378860"/>
    <xdr:sp>
      <xdr:nvSpPr>
        <xdr:cNvPr id="17" name="テキスト ボックス 15"/>
        <xdr:cNvSpPr txBox="1"/>
      </xdr:nvSpPr>
      <xdr:spPr>
        <a:xfrm>
          <a:off x="7496175" y="78447900"/>
          <a:ext cx="184785" cy="378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213668"/>
    <xdr:sp>
      <xdr:nvSpPr>
        <xdr:cNvPr id="18" name="正方形/長方形 16"/>
        <xdr:cNvSpPr>
          <a:spLocks noChangeArrowheads="1"/>
        </xdr:cNvSpPr>
      </xdr:nvSpPr>
      <xdr:spPr>
        <a:xfrm>
          <a:off x="9043035" y="73172955"/>
          <a:ext cx="18415" cy="2133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213668"/>
    <xdr:sp>
      <xdr:nvSpPr>
        <xdr:cNvPr id="19" name="正方形/長方形 19"/>
        <xdr:cNvSpPr>
          <a:spLocks noChangeArrowheads="1"/>
        </xdr:cNvSpPr>
      </xdr:nvSpPr>
      <xdr:spPr>
        <a:xfrm>
          <a:off x="4404360" y="84679155"/>
          <a:ext cx="18415" cy="2133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322990"/>
    <xdr:sp>
      <xdr:nvSpPr>
        <xdr:cNvPr id="20" name="正方形/長方形 20"/>
        <xdr:cNvSpPr>
          <a:spLocks noChangeArrowheads="1"/>
        </xdr:cNvSpPr>
      </xdr:nvSpPr>
      <xdr:spPr>
        <a:xfrm>
          <a:off x="5459730" y="84694395"/>
          <a:ext cx="18415" cy="32258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325120"/>
    <xdr:sp>
      <xdr:nvSpPr>
        <xdr:cNvPr id="21" name="正方形/長方形 24"/>
        <xdr:cNvSpPr>
          <a:spLocks noChangeArrowheads="1"/>
        </xdr:cNvSpPr>
      </xdr:nvSpPr>
      <xdr:spPr>
        <a:xfrm>
          <a:off x="5505450" y="94949010"/>
          <a:ext cx="20320" cy="3251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323385"/>
    <xdr:sp>
      <xdr:nvSpPr>
        <xdr:cNvPr id="22" name="正方形/長方形 25"/>
        <xdr:cNvSpPr>
          <a:spLocks noChangeArrowheads="1"/>
        </xdr:cNvSpPr>
      </xdr:nvSpPr>
      <xdr:spPr>
        <a:xfrm>
          <a:off x="6850380" y="96124395"/>
          <a:ext cx="18415" cy="3232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67970"/>
    <xdr:sp>
      <xdr:nvSpPr>
        <xdr:cNvPr id="23" name="正方形/長方形 28"/>
        <xdr:cNvSpPr>
          <a:spLocks noChangeArrowheads="1"/>
        </xdr:cNvSpPr>
      </xdr:nvSpPr>
      <xdr:spPr>
        <a:xfrm>
          <a:off x="7393305" y="96823530"/>
          <a:ext cx="18415" cy="2679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213668"/>
    <xdr:sp>
      <xdr:nvSpPr>
        <xdr:cNvPr id="24" name="正方形/長方形 29"/>
        <xdr:cNvSpPr>
          <a:spLocks noChangeArrowheads="1"/>
        </xdr:cNvSpPr>
      </xdr:nvSpPr>
      <xdr:spPr>
        <a:xfrm>
          <a:off x="7660005" y="97261680"/>
          <a:ext cx="18415" cy="2133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>
    <xdr:from>
      <xdr:col>0</xdr:col>
      <xdr:colOff>9525</xdr:colOff>
      <xdr:row>0</xdr:row>
      <xdr:rowOff>194310</xdr:rowOff>
    </xdr:from>
    <xdr:to>
      <xdr:col>20</xdr:col>
      <xdr:colOff>314325</xdr:colOff>
      <xdr:row>24</xdr:row>
      <xdr:rowOff>41910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194310"/>
          <a:ext cx="12506325" cy="5562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19</xdr:col>
      <xdr:colOff>337820</xdr:colOff>
      <xdr:row>1</xdr:row>
      <xdr:rowOff>126365</xdr:rowOff>
    </xdr:from>
    <xdr:to>
      <xdr:col>28</xdr:col>
      <xdr:colOff>90805</xdr:colOff>
      <xdr:row>24</xdr:row>
      <xdr:rowOff>48895</xdr:rowOff>
    </xdr:to>
    <xdr:pic>
      <xdr:nvPicPr>
        <xdr:cNvPr id="26" name="図形 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920220" y="364490"/>
          <a:ext cx="5325110" cy="53994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200025</xdr:colOff>
      <xdr:row>1</xdr:row>
      <xdr:rowOff>200025</xdr:rowOff>
    </xdr:from>
    <xdr:to>
      <xdr:col>2</xdr:col>
      <xdr:colOff>552450</xdr:colOff>
      <xdr:row>9</xdr:row>
      <xdr:rowOff>19685</xdr:rowOff>
    </xdr:to>
    <xdr:pic>
      <xdr:nvPicPr>
        <xdr:cNvPr id="27" name="図形 2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00025" y="438150"/>
          <a:ext cx="1409700" cy="1724660"/>
        </a:xfrm>
        <a:prstGeom prst="rect">
          <a:avLst/>
        </a:prstGeom>
        <a:noFill/>
        <a:ln w="28575" cmpd="sng">
          <a:solidFill>
            <a:schemeClr val="bg1"/>
          </a:solidFill>
          <a:prstDash val="solid"/>
        </a:ln>
      </xdr:spPr>
    </xdr:pic>
    <xdr:clientData/>
  </xdr:twoCellAnchor>
  <xdr:twoCellAnchor>
    <xdr:from>
      <xdr:col>3</xdr:col>
      <xdr:colOff>276225</xdr:colOff>
      <xdr:row>8</xdr:row>
      <xdr:rowOff>219710</xdr:rowOff>
    </xdr:from>
    <xdr:to>
      <xdr:col>5</xdr:col>
      <xdr:colOff>314325</xdr:colOff>
      <xdr:row>16</xdr:row>
      <xdr:rowOff>76835</xdr:rowOff>
    </xdr:to>
    <xdr:pic>
      <xdr:nvPicPr>
        <xdr:cNvPr id="28" name="図形 2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952625" y="2124710"/>
          <a:ext cx="1276350" cy="17621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5</xdr:col>
      <xdr:colOff>542925</xdr:colOff>
      <xdr:row>7</xdr:row>
      <xdr:rowOff>229235</xdr:rowOff>
    </xdr:from>
    <xdr:to>
      <xdr:col>7</xdr:col>
      <xdr:colOff>361950</xdr:colOff>
      <xdr:row>14</xdr:row>
      <xdr:rowOff>172085</xdr:rowOff>
    </xdr:to>
    <xdr:pic>
      <xdr:nvPicPr>
        <xdr:cNvPr id="29" name="図形 2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457575" y="1896110"/>
          <a:ext cx="1057275" cy="16097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7</xdr:col>
      <xdr:colOff>466725</xdr:colOff>
      <xdr:row>8</xdr:row>
      <xdr:rowOff>181610</xdr:rowOff>
    </xdr:from>
    <xdr:to>
      <xdr:col>9</xdr:col>
      <xdr:colOff>266700</xdr:colOff>
      <xdr:row>15</xdr:row>
      <xdr:rowOff>86360</xdr:rowOff>
    </xdr:to>
    <xdr:pic>
      <xdr:nvPicPr>
        <xdr:cNvPr id="30" name="図形 29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4619625" y="2086610"/>
          <a:ext cx="1038225" cy="15716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9</xdr:col>
      <xdr:colOff>428625</xdr:colOff>
      <xdr:row>9</xdr:row>
      <xdr:rowOff>57150</xdr:rowOff>
    </xdr:from>
    <xdr:to>
      <xdr:col>11</xdr:col>
      <xdr:colOff>333375</xdr:colOff>
      <xdr:row>18</xdr:row>
      <xdr:rowOff>200660</xdr:rowOff>
    </xdr:to>
    <xdr:pic>
      <xdr:nvPicPr>
        <xdr:cNvPr id="31" name="図形 30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5819775" y="2200275"/>
          <a:ext cx="1143000" cy="228663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11</xdr:col>
      <xdr:colOff>333375</xdr:colOff>
      <xdr:row>1</xdr:row>
      <xdr:rowOff>19685</xdr:rowOff>
    </xdr:from>
    <xdr:to>
      <xdr:col>14</xdr:col>
      <xdr:colOff>381000</xdr:colOff>
      <xdr:row>6</xdr:row>
      <xdr:rowOff>95885</xdr:rowOff>
    </xdr:to>
    <xdr:pic>
      <xdr:nvPicPr>
        <xdr:cNvPr id="32" name="図形 31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6962775" y="257810"/>
          <a:ext cx="1905000" cy="12668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14</xdr:col>
      <xdr:colOff>495300</xdr:colOff>
      <xdr:row>1</xdr:row>
      <xdr:rowOff>114935</xdr:rowOff>
    </xdr:from>
    <xdr:to>
      <xdr:col>16</xdr:col>
      <xdr:colOff>228600</xdr:colOff>
      <xdr:row>8</xdr:row>
      <xdr:rowOff>10160</xdr:rowOff>
    </xdr:to>
    <xdr:pic>
      <xdr:nvPicPr>
        <xdr:cNvPr id="33" name="図形 32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8982075" y="353060"/>
          <a:ext cx="971550" cy="156210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16</xdr:col>
      <xdr:colOff>333375</xdr:colOff>
      <xdr:row>3</xdr:row>
      <xdr:rowOff>57785</xdr:rowOff>
    </xdr:from>
    <xdr:to>
      <xdr:col>18</xdr:col>
      <xdr:colOff>161925</xdr:colOff>
      <xdr:row>10</xdr:row>
      <xdr:rowOff>48260</xdr:rowOff>
    </xdr:to>
    <xdr:pic>
      <xdr:nvPicPr>
        <xdr:cNvPr id="34" name="図形 33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10058400" y="772160"/>
          <a:ext cx="1066800" cy="165735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15</xdr:col>
      <xdr:colOff>400050</xdr:colOff>
      <xdr:row>10</xdr:row>
      <xdr:rowOff>0</xdr:rowOff>
    </xdr:from>
    <xdr:to>
      <xdr:col>16</xdr:col>
      <xdr:colOff>314325</xdr:colOff>
      <xdr:row>11</xdr:row>
      <xdr:rowOff>28575</xdr:rowOff>
    </xdr:to>
    <xdr:cxnSp>
      <xdr:nvCxnSpPr>
        <xdr:cNvPr id="35" name="直線矢印コネクタ 34"/>
        <xdr:cNvCxnSpPr/>
      </xdr:nvCxnSpPr>
      <xdr:spPr>
        <a:xfrm flipH="1">
          <a:off x="9505950" y="2381250"/>
          <a:ext cx="533400" cy="26670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565150</xdr:colOff>
      <xdr:row>8</xdr:row>
      <xdr:rowOff>22225</xdr:rowOff>
    </xdr:from>
    <xdr:to>
      <xdr:col>15</xdr:col>
      <xdr:colOff>479425</xdr:colOff>
      <xdr:row>9</xdr:row>
      <xdr:rowOff>50800</xdr:rowOff>
    </xdr:to>
    <xdr:cxnSp>
      <xdr:nvCxnSpPr>
        <xdr:cNvPr id="36" name="直線矢印コネクタ 35"/>
        <xdr:cNvCxnSpPr/>
      </xdr:nvCxnSpPr>
      <xdr:spPr>
        <a:xfrm flipH="1">
          <a:off x="9051925" y="1927225"/>
          <a:ext cx="533400" cy="26670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66675</xdr:colOff>
      <xdr:row>14</xdr:row>
      <xdr:rowOff>238760</xdr:rowOff>
    </xdr:from>
    <xdr:to>
      <xdr:col>13</xdr:col>
      <xdr:colOff>561975</xdr:colOff>
      <xdr:row>21</xdr:row>
      <xdr:rowOff>200660</xdr:rowOff>
    </xdr:to>
    <xdr:pic>
      <xdr:nvPicPr>
        <xdr:cNvPr id="37" name="図形 36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7315200" y="3571875"/>
          <a:ext cx="1114425" cy="162941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13</xdr:col>
      <xdr:colOff>581025</xdr:colOff>
      <xdr:row>14</xdr:row>
      <xdr:rowOff>31750</xdr:rowOff>
    </xdr:from>
    <xdr:to>
      <xdr:col>15</xdr:col>
      <xdr:colOff>184150</xdr:colOff>
      <xdr:row>16</xdr:row>
      <xdr:rowOff>47625</xdr:rowOff>
    </xdr:to>
    <xdr:cxnSp>
      <xdr:nvCxnSpPr>
        <xdr:cNvPr id="38" name="直線矢印コネクタ 37"/>
        <xdr:cNvCxnSpPr/>
      </xdr:nvCxnSpPr>
      <xdr:spPr>
        <a:xfrm flipV="1">
          <a:off x="8448675" y="3365500"/>
          <a:ext cx="841375" cy="49212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152400</xdr:colOff>
      <xdr:row>17</xdr:row>
      <xdr:rowOff>95885</xdr:rowOff>
    </xdr:from>
    <xdr:to>
      <xdr:col>15</xdr:col>
      <xdr:colOff>514350</xdr:colOff>
      <xdr:row>23</xdr:row>
      <xdr:rowOff>10160</xdr:rowOff>
    </xdr:to>
    <xdr:pic>
      <xdr:nvPicPr>
        <xdr:cNvPr id="39" name="図形 38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8639175" y="4144010"/>
          <a:ext cx="981075" cy="13430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15</xdr:col>
      <xdr:colOff>24130</xdr:colOff>
      <xdr:row>15</xdr:row>
      <xdr:rowOff>190500</xdr:rowOff>
    </xdr:from>
    <xdr:to>
      <xdr:col>15</xdr:col>
      <xdr:colOff>447675</xdr:colOff>
      <xdr:row>17</xdr:row>
      <xdr:rowOff>95885</xdr:rowOff>
    </xdr:to>
    <xdr:cxnSp>
      <xdr:nvCxnSpPr>
        <xdr:cNvPr id="40" name="直線矢印コネクタ 39"/>
        <xdr:cNvCxnSpPr>
          <a:stCxn id="39" idx="0"/>
        </xdr:cNvCxnSpPr>
      </xdr:nvCxnSpPr>
      <xdr:spPr>
        <a:xfrm flipV="1">
          <a:off x="9130030" y="3762375"/>
          <a:ext cx="423545" cy="38163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406400</xdr:colOff>
      <xdr:row>6</xdr:row>
      <xdr:rowOff>101600</xdr:rowOff>
    </xdr:from>
    <xdr:to>
      <xdr:col>13</xdr:col>
      <xdr:colOff>320675</xdr:colOff>
      <xdr:row>7</xdr:row>
      <xdr:rowOff>130175</xdr:rowOff>
    </xdr:to>
    <xdr:cxnSp>
      <xdr:nvCxnSpPr>
        <xdr:cNvPr id="41" name="直線矢印コネクタ 40"/>
        <xdr:cNvCxnSpPr/>
      </xdr:nvCxnSpPr>
      <xdr:spPr>
        <a:xfrm flipH="1">
          <a:off x="7654925" y="1530350"/>
          <a:ext cx="533400" cy="26670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389255</xdr:colOff>
      <xdr:row>6</xdr:row>
      <xdr:rowOff>28575</xdr:rowOff>
    </xdr:from>
    <xdr:to>
      <xdr:col>8</xdr:col>
      <xdr:colOff>533400</xdr:colOff>
      <xdr:row>8</xdr:row>
      <xdr:rowOff>165735</xdr:rowOff>
    </xdr:to>
    <xdr:cxnSp>
      <xdr:nvCxnSpPr>
        <xdr:cNvPr id="42" name="直線矢印コネクタ 41"/>
        <xdr:cNvCxnSpPr/>
      </xdr:nvCxnSpPr>
      <xdr:spPr>
        <a:xfrm flipV="1">
          <a:off x="5161280" y="1457325"/>
          <a:ext cx="144145" cy="61341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381000</xdr:colOff>
      <xdr:row>4</xdr:row>
      <xdr:rowOff>76200</xdr:rowOff>
    </xdr:from>
    <xdr:to>
      <xdr:col>8</xdr:col>
      <xdr:colOff>238125</xdr:colOff>
      <xdr:row>7</xdr:row>
      <xdr:rowOff>209550</xdr:rowOff>
    </xdr:to>
    <xdr:cxnSp>
      <xdr:nvCxnSpPr>
        <xdr:cNvPr id="43" name="直線矢印コネクタ 42"/>
        <xdr:cNvCxnSpPr/>
      </xdr:nvCxnSpPr>
      <xdr:spPr>
        <a:xfrm flipV="1">
          <a:off x="4533900" y="1028700"/>
          <a:ext cx="476250" cy="84772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565150</xdr:colOff>
      <xdr:row>3</xdr:row>
      <xdr:rowOff>66675</xdr:rowOff>
    </xdr:from>
    <xdr:to>
      <xdr:col>4</xdr:col>
      <xdr:colOff>209550</xdr:colOff>
      <xdr:row>4</xdr:row>
      <xdr:rowOff>107950</xdr:rowOff>
    </xdr:to>
    <xdr:cxnSp>
      <xdr:nvCxnSpPr>
        <xdr:cNvPr id="44" name="直線矢印コネクタ 43"/>
        <xdr:cNvCxnSpPr/>
      </xdr:nvCxnSpPr>
      <xdr:spPr>
        <a:xfrm flipV="1">
          <a:off x="1622425" y="781050"/>
          <a:ext cx="882650" cy="27940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273050</xdr:colOff>
      <xdr:row>4</xdr:row>
      <xdr:rowOff>142875</xdr:rowOff>
    </xdr:from>
    <xdr:to>
      <xdr:col>5</xdr:col>
      <xdr:colOff>457200</xdr:colOff>
      <xdr:row>8</xdr:row>
      <xdr:rowOff>206375</xdr:rowOff>
    </xdr:to>
    <xdr:cxnSp>
      <xdr:nvCxnSpPr>
        <xdr:cNvPr id="45" name="直線矢印コネクタ 44"/>
        <xdr:cNvCxnSpPr/>
      </xdr:nvCxnSpPr>
      <xdr:spPr>
        <a:xfrm flipV="1">
          <a:off x="2568575" y="1095375"/>
          <a:ext cx="803275" cy="101600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41275</xdr:colOff>
      <xdr:row>7</xdr:row>
      <xdr:rowOff>136525</xdr:rowOff>
    </xdr:from>
    <xdr:to>
      <xdr:col>10</xdr:col>
      <xdr:colOff>381000</xdr:colOff>
      <xdr:row>9</xdr:row>
      <xdr:rowOff>47625</xdr:rowOff>
    </xdr:to>
    <xdr:cxnSp>
      <xdr:nvCxnSpPr>
        <xdr:cNvPr id="46" name="直線矢印コネクタ 45"/>
        <xdr:cNvCxnSpPr/>
      </xdr:nvCxnSpPr>
      <xdr:spPr>
        <a:xfrm flipH="1" flipV="1">
          <a:off x="6051550" y="1803400"/>
          <a:ext cx="339725" cy="38735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266700</xdr:colOff>
      <xdr:row>5</xdr:row>
      <xdr:rowOff>29210</xdr:rowOff>
    </xdr:from>
    <xdr:to>
      <xdr:col>20</xdr:col>
      <xdr:colOff>171450</xdr:colOff>
      <xdr:row>12</xdr:row>
      <xdr:rowOff>210185</xdr:rowOff>
    </xdr:to>
    <xdr:pic>
      <xdr:nvPicPr>
        <xdr:cNvPr id="47" name="図形 46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11229975" y="1219835"/>
          <a:ext cx="1143000" cy="184785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16</xdr:col>
      <xdr:colOff>47625</xdr:colOff>
      <xdr:row>21</xdr:row>
      <xdr:rowOff>57785</xdr:rowOff>
    </xdr:from>
    <xdr:to>
      <xdr:col>18</xdr:col>
      <xdr:colOff>9525</xdr:colOff>
      <xdr:row>32</xdr:row>
      <xdr:rowOff>19050</xdr:rowOff>
    </xdr:to>
    <xdr:pic>
      <xdr:nvPicPr>
        <xdr:cNvPr id="48" name="図形 47"/>
        <xdr:cNvPicPr>
          <a:picLocks noChangeAspect="1"/>
        </xdr:cNvPicPr>
      </xdr:nvPicPr>
      <xdr:blipFill>
        <a:blip r:embed="rId14"/>
        <a:stretch>
          <a:fillRect/>
        </a:stretch>
      </xdr:blipFill>
      <xdr:spPr>
        <a:xfrm>
          <a:off x="9772650" y="5058410"/>
          <a:ext cx="1200150" cy="258064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18</xdr:col>
      <xdr:colOff>0</xdr:colOff>
      <xdr:row>12</xdr:row>
      <xdr:rowOff>231775</xdr:rowOff>
    </xdr:from>
    <xdr:to>
      <xdr:col>18</xdr:col>
      <xdr:colOff>250825</xdr:colOff>
      <xdr:row>15</xdr:row>
      <xdr:rowOff>57150</xdr:rowOff>
    </xdr:to>
    <xdr:cxnSp>
      <xdr:nvCxnSpPr>
        <xdr:cNvPr id="49" name="直線矢印コネクタ 48"/>
        <xdr:cNvCxnSpPr/>
      </xdr:nvCxnSpPr>
      <xdr:spPr>
        <a:xfrm flipH="1">
          <a:off x="10963275" y="3089275"/>
          <a:ext cx="250825" cy="53975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170180</xdr:colOff>
      <xdr:row>20</xdr:row>
      <xdr:rowOff>76200</xdr:rowOff>
    </xdr:from>
    <xdr:to>
      <xdr:col>18</xdr:col>
      <xdr:colOff>85725</xdr:colOff>
      <xdr:row>21</xdr:row>
      <xdr:rowOff>41910</xdr:rowOff>
    </xdr:to>
    <xdr:cxnSp>
      <xdr:nvCxnSpPr>
        <xdr:cNvPr id="50" name="直線矢印コネクタ 49"/>
        <xdr:cNvCxnSpPr/>
      </xdr:nvCxnSpPr>
      <xdr:spPr>
        <a:xfrm flipV="1">
          <a:off x="10514330" y="4838700"/>
          <a:ext cx="534670" cy="20383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38100</xdr:colOff>
      <xdr:row>16</xdr:row>
      <xdr:rowOff>209550</xdr:rowOff>
    </xdr:from>
    <xdr:to>
      <xdr:col>22</xdr:col>
      <xdr:colOff>333375</xdr:colOff>
      <xdr:row>22</xdr:row>
      <xdr:rowOff>161925</xdr:rowOff>
    </xdr:to>
    <xdr:pic>
      <xdr:nvPicPr>
        <xdr:cNvPr id="51" name="図形 50"/>
        <xdr:cNvPicPr>
          <a:picLocks noChangeAspect="1"/>
        </xdr:cNvPicPr>
      </xdr:nvPicPr>
      <xdr:blipFill>
        <a:blip r:embed="rId15"/>
        <a:stretch>
          <a:fillRect/>
        </a:stretch>
      </xdr:blipFill>
      <xdr:spPr>
        <a:xfrm>
          <a:off x="12858750" y="4019550"/>
          <a:ext cx="914400" cy="13811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19</xdr:col>
      <xdr:colOff>419100</xdr:colOff>
      <xdr:row>18</xdr:row>
      <xdr:rowOff>142875</xdr:rowOff>
    </xdr:from>
    <xdr:to>
      <xdr:col>21</xdr:col>
      <xdr:colOff>15875</xdr:colOff>
      <xdr:row>19</xdr:row>
      <xdr:rowOff>25400</xdr:rowOff>
    </xdr:to>
    <xdr:cxnSp>
      <xdr:nvCxnSpPr>
        <xdr:cNvPr id="52" name="直線矢印コネクタ 51"/>
        <xdr:cNvCxnSpPr/>
      </xdr:nvCxnSpPr>
      <xdr:spPr>
        <a:xfrm flipH="1" flipV="1">
          <a:off x="12001500" y="4429125"/>
          <a:ext cx="835025" cy="120650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180975</xdr:colOff>
      <xdr:row>3</xdr:row>
      <xdr:rowOff>209550</xdr:rowOff>
    </xdr:from>
    <xdr:to>
      <xdr:col>23</xdr:col>
      <xdr:colOff>57150</xdr:colOff>
      <xdr:row>10</xdr:row>
      <xdr:rowOff>38100</xdr:rowOff>
    </xdr:to>
    <xdr:pic>
      <xdr:nvPicPr>
        <xdr:cNvPr id="53" name="図形 52"/>
        <xdr:cNvPicPr>
          <a:picLocks noChangeAspect="1"/>
        </xdr:cNvPicPr>
      </xdr:nvPicPr>
      <xdr:blipFill>
        <a:blip r:embed="rId16"/>
        <a:stretch>
          <a:fillRect/>
        </a:stretch>
      </xdr:blipFill>
      <xdr:spPr>
        <a:xfrm>
          <a:off x="13001625" y="923925"/>
          <a:ext cx="1114425" cy="14954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22</xdr:col>
      <xdr:colOff>285750</xdr:colOff>
      <xdr:row>10</xdr:row>
      <xdr:rowOff>73025</xdr:rowOff>
    </xdr:from>
    <xdr:to>
      <xdr:col>22</xdr:col>
      <xdr:colOff>473075</xdr:colOff>
      <xdr:row>12</xdr:row>
      <xdr:rowOff>152400</xdr:rowOff>
    </xdr:to>
    <xdr:cxnSp>
      <xdr:nvCxnSpPr>
        <xdr:cNvPr id="54" name="直線矢印コネクタ 53"/>
        <xdr:cNvCxnSpPr/>
      </xdr:nvCxnSpPr>
      <xdr:spPr>
        <a:xfrm flipH="1">
          <a:off x="13725525" y="2454275"/>
          <a:ext cx="187325" cy="55562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161925</xdr:colOff>
      <xdr:row>2</xdr:row>
      <xdr:rowOff>123825</xdr:rowOff>
    </xdr:from>
    <xdr:to>
      <xdr:col>26</xdr:col>
      <xdr:colOff>209550</xdr:colOff>
      <xdr:row>9</xdr:row>
      <xdr:rowOff>57150</xdr:rowOff>
    </xdr:to>
    <xdr:pic>
      <xdr:nvPicPr>
        <xdr:cNvPr id="55" name="図形 54"/>
        <xdr:cNvPicPr>
          <a:picLocks noChangeAspect="1"/>
        </xdr:cNvPicPr>
      </xdr:nvPicPr>
      <xdr:blipFill>
        <a:blip r:embed="rId17"/>
        <a:stretch>
          <a:fillRect/>
        </a:stretch>
      </xdr:blipFill>
      <xdr:spPr>
        <a:xfrm>
          <a:off x="14839950" y="600075"/>
          <a:ext cx="1285875" cy="160020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26</xdr:col>
      <xdr:colOff>95250</xdr:colOff>
      <xdr:row>9</xdr:row>
      <xdr:rowOff>85725</xdr:rowOff>
    </xdr:from>
    <xdr:to>
      <xdr:col>26</xdr:col>
      <xdr:colOff>117475</xdr:colOff>
      <xdr:row>11</xdr:row>
      <xdr:rowOff>88900</xdr:rowOff>
    </xdr:to>
    <xdr:cxnSp>
      <xdr:nvCxnSpPr>
        <xdr:cNvPr id="56" name="直線矢印コネクタ 55"/>
        <xdr:cNvCxnSpPr/>
      </xdr:nvCxnSpPr>
      <xdr:spPr>
        <a:xfrm>
          <a:off x="16011525" y="2228850"/>
          <a:ext cx="22225" cy="47942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285750</xdr:colOff>
      <xdr:row>15</xdr:row>
      <xdr:rowOff>28575</xdr:rowOff>
    </xdr:from>
    <xdr:to>
      <xdr:col>26</xdr:col>
      <xdr:colOff>247650</xdr:colOff>
      <xdr:row>23</xdr:row>
      <xdr:rowOff>28575</xdr:rowOff>
    </xdr:to>
    <xdr:pic>
      <xdr:nvPicPr>
        <xdr:cNvPr id="58" name="図形 57"/>
        <xdr:cNvPicPr>
          <a:picLocks noChangeAspect="1"/>
        </xdr:cNvPicPr>
      </xdr:nvPicPr>
      <xdr:blipFill>
        <a:blip r:embed="rId18"/>
        <a:stretch>
          <a:fillRect/>
        </a:stretch>
      </xdr:blipFill>
      <xdr:spPr>
        <a:xfrm>
          <a:off x="14344650" y="3600450"/>
          <a:ext cx="1819275" cy="190500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26</xdr:col>
      <xdr:colOff>276225</xdr:colOff>
      <xdr:row>15</xdr:row>
      <xdr:rowOff>231775</xdr:rowOff>
    </xdr:from>
    <xdr:to>
      <xdr:col>26</xdr:col>
      <xdr:colOff>603250</xdr:colOff>
      <xdr:row>17</xdr:row>
      <xdr:rowOff>209550</xdr:rowOff>
    </xdr:to>
    <xdr:cxnSp>
      <xdr:nvCxnSpPr>
        <xdr:cNvPr id="59" name="直線矢印コネクタ 58"/>
        <xdr:cNvCxnSpPr/>
      </xdr:nvCxnSpPr>
      <xdr:spPr>
        <a:xfrm flipV="1">
          <a:off x="16192500" y="3803650"/>
          <a:ext cx="327025" cy="454025"/>
        </a:xfrm>
        <a:prstGeom prst="straightConnector1">
          <a:avLst/>
        </a:prstGeom>
        <a:ln w="25400">
          <a:solidFill>
            <a:schemeClr val="bg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64"/>
  <sheetViews>
    <sheetView tabSelected="1" zoomScale="70" zoomScaleNormal="70" workbookViewId="0">
      <pane xSplit="1" ySplit="8" topLeftCell="B9" activePane="bottomRight" state="frozen"/>
      <selection/>
      <selection pane="topRight"/>
      <selection pane="bottomLeft"/>
      <selection pane="bottomRight" activeCell="N62" sqref="N62"/>
    </sheetView>
  </sheetViews>
  <sheetFormatPr defaultColWidth="9" defaultRowHeight="18.75"/>
  <cols>
    <col min="1" max="1" width="4.875" customWidth="1"/>
    <col min="2" max="2" width="12" customWidth="1"/>
    <col min="3" max="3" width="10.625" customWidth="1"/>
    <col min="4" max="7" width="8.25" customWidth="1"/>
    <col min="8" max="8" width="9.875" customWidth="1"/>
    <col min="9" max="11" width="9" customWidth="1"/>
    <col min="12" max="19" width="7.75" customWidth="1"/>
    <col min="20" max="20" width="31.8333333333333" customWidth="1"/>
    <col min="21" max="21" width="49.8333333333333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9.5" spans="1:3">
      <c r="A5" s="17" t="s">
        <v>7</v>
      </c>
      <c r="C5" s="18" t="s">
        <v>8</v>
      </c>
    </row>
    <row r="6" ht="19.5" spans="1:21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/>
      <c r="H6" s="24" t="s">
        <v>12</v>
      </c>
      <c r="I6" s="67"/>
      <c r="J6" s="72"/>
      <c r="K6" s="73"/>
      <c r="L6" s="24" t="s">
        <v>13</v>
      </c>
      <c r="M6" s="67"/>
      <c r="N6" s="72"/>
      <c r="O6" s="73"/>
      <c r="P6" s="24" t="s">
        <v>14</v>
      </c>
      <c r="Q6" s="67"/>
      <c r="R6" s="72"/>
      <c r="S6" s="73"/>
      <c r="T6" s="98" t="s">
        <v>15</v>
      </c>
      <c r="U6" s="98" t="s">
        <v>16</v>
      </c>
    </row>
    <row r="7" ht="34" customHeight="1" spans="1:21">
      <c r="A7" s="25"/>
      <c r="B7" s="25" t="s">
        <v>17</v>
      </c>
      <c r="C7" s="26" t="s">
        <v>18</v>
      </c>
      <c r="D7" s="27">
        <v>1.27</v>
      </c>
      <c r="E7" s="28">
        <v>1.5</v>
      </c>
      <c r="F7" s="28">
        <v>2</v>
      </c>
      <c r="G7" s="29" t="s">
        <v>19</v>
      </c>
      <c r="H7" s="27">
        <v>1.27</v>
      </c>
      <c r="I7" s="28">
        <v>1.5</v>
      </c>
      <c r="J7" s="28">
        <v>2</v>
      </c>
      <c r="K7" s="29" t="s">
        <v>19</v>
      </c>
      <c r="L7" s="27">
        <v>1.27</v>
      </c>
      <c r="M7" s="28">
        <v>1.5</v>
      </c>
      <c r="N7" s="28">
        <v>2</v>
      </c>
      <c r="O7" s="29" t="s">
        <v>19</v>
      </c>
      <c r="P7" s="27">
        <v>1.27</v>
      </c>
      <c r="Q7" s="28">
        <v>1.5</v>
      </c>
      <c r="R7" s="28">
        <v>2</v>
      </c>
      <c r="S7" s="29" t="s">
        <v>19</v>
      </c>
      <c r="T7" s="99"/>
      <c r="U7" s="99"/>
    </row>
    <row r="8" ht="19.5" spans="1:21">
      <c r="A8" s="30" t="s">
        <v>20</v>
      </c>
      <c r="B8" s="31"/>
      <c r="C8" s="32"/>
      <c r="D8" s="27"/>
      <c r="E8" s="28"/>
      <c r="F8" s="28"/>
      <c r="G8" s="33"/>
      <c r="H8" s="34">
        <f>C3</f>
        <v>100000</v>
      </c>
      <c r="I8" s="74">
        <f>C3</f>
        <v>100000</v>
      </c>
      <c r="J8" s="74">
        <f>C3</f>
        <v>100000</v>
      </c>
      <c r="K8" s="75">
        <f>C3</f>
        <v>100000</v>
      </c>
      <c r="L8" s="76" t="s">
        <v>13</v>
      </c>
      <c r="M8" s="77"/>
      <c r="N8" s="78"/>
      <c r="O8" s="79"/>
      <c r="P8" s="76"/>
      <c r="Q8" s="77"/>
      <c r="R8" s="78"/>
      <c r="S8" s="79"/>
      <c r="T8" s="100"/>
      <c r="U8" s="100"/>
    </row>
    <row r="9" spans="1:22">
      <c r="A9" s="35">
        <v>1</v>
      </c>
      <c r="B9" s="36">
        <v>44195</v>
      </c>
      <c r="C9" s="37">
        <v>1</v>
      </c>
      <c r="D9" s="38">
        <v>-1</v>
      </c>
      <c r="E9" s="39">
        <v>-1</v>
      </c>
      <c r="F9" s="39">
        <v>-1</v>
      </c>
      <c r="G9" s="40">
        <v>-1</v>
      </c>
      <c r="H9" s="41">
        <f>IF(D9="","",H8+P9)</f>
        <v>97000</v>
      </c>
      <c r="I9" s="41">
        <f t="shared" ref="I9:J9" si="0">IF(E9="","",I8+Q9)</f>
        <v>97000</v>
      </c>
      <c r="J9" s="41">
        <f t="shared" si="0"/>
        <v>97000</v>
      </c>
      <c r="K9" s="41">
        <f t="shared" ref="K9" si="1">IF(G9="","",K8+S9)</f>
        <v>97000</v>
      </c>
      <c r="L9" s="80">
        <f t="shared" ref="L9:N9" si="2">IF(H8="","",H8*0.03)</f>
        <v>3000</v>
      </c>
      <c r="M9" s="81">
        <f>IF(I8="","",I8*0.03)</f>
        <v>3000</v>
      </c>
      <c r="N9" s="81">
        <f t="shared" si="2"/>
        <v>3000</v>
      </c>
      <c r="O9" s="82">
        <f>IF(K8="","",K8*0.03)</f>
        <v>3000</v>
      </c>
      <c r="P9" s="80">
        <f t="shared" ref="P9:R9" si="3">IF(D9="","",L9*D9)</f>
        <v>-3000</v>
      </c>
      <c r="Q9" s="81">
        <f t="shared" si="3"/>
        <v>-3000</v>
      </c>
      <c r="R9" s="81">
        <f t="shared" si="3"/>
        <v>-3000</v>
      </c>
      <c r="S9" s="82">
        <f>IF(G9="","",O9*G9)</f>
        <v>-3000</v>
      </c>
      <c r="T9" s="101" t="s">
        <v>21</v>
      </c>
      <c r="U9" s="101" t="s">
        <v>22</v>
      </c>
      <c r="V9" s="102"/>
    </row>
    <row r="10" spans="1:22">
      <c r="A10" s="35">
        <v>2</v>
      </c>
      <c r="B10" s="42">
        <v>44239</v>
      </c>
      <c r="C10" s="43">
        <v>1</v>
      </c>
      <c r="D10" s="44">
        <v>-1</v>
      </c>
      <c r="E10" s="45">
        <v>-1</v>
      </c>
      <c r="F10" s="45">
        <v>-1</v>
      </c>
      <c r="G10" s="46">
        <v>-1</v>
      </c>
      <c r="H10" s="41">
        <f t="shared" ref="H10:H43" si="4">IF(D10="","",H9+P10)</f>
        <v>94090</v>
      </c>
      <c r="I10" s="41">
        <f t="shared" ref="I10:I42" si="5">IF(E10="","",I9+Q10)</f>
        <v>94090</v>
      </c>
      <c r="J10" s="41">
        <f t="shared" ref="J10:J58" si="6">IF(F10="","",J9+R10)</f>
        <v>94090</v>
      </c>
      <c r="K10" s="41">
        <f t="shared" ref="K10:K42" si="7">IF(G10="","",K9+S10)</f>
        <v>94090</v>
      </c>
      <c r="L10" s="83">
        <f t="shared" ref="L10:L12" si="8">IF(H9="","",H9*0.03)</f>
        <v>2910</v>
      </c>
      <c r="M10" s="84">
        <f t="shared" ref="M10:M12" si="9">IF(I9="","",I9*0.03)</f>
        <v>2910</v>
      </c>
      <c r="N10" s="84">
        <f t="shared" ref="N10:N58" si="10">IF(J9="","",J9*0.03)</f>
        <v>2910</v>
      </c>
      <c r="O10" s="85">
        <f t="shared" ref="O10:O12" si="11">IF(K9="","",K9*0.03)</f>
        <v>2910</v>
      </c>
      <c r="P10" s="83">
        <f t="shared" ref="P10:P12" si="12">IF(D10="","",L10*D10)</f>
        <v>-2910</v>
      </c>
      <c r="Q10" s="84">
        <f t="shared" ref="Q10:Q12" si="13">IF(E10="","",M10*E10)</f>
        <v>-2910</v>
      </c>
      <c r="R10" s="84">
        <f t="shared" ref="R10:R58" si="14">IF(F10="","",N10*F10)</f>
        <v>-2910</v>
      </c>
      <c r="S10" s="85">
        <f t="shared" ref="S10:S12" si="15">IF(G10="","",O10*G10)</f>
        <v>-2910</v>
      </c>
      <c r="T10" s="101" t="s">
        <v>21</v>
      </c>
      <c r="U10" s="101" t="s">
        <v>22</v>
      </c>
      <c r="V10" s="102"/>
    </row>
    <row r="11" spans="1:22">
      <c r="A11" s="35">
        <v>3</v>
      </c>
      <c r="B11" s="42">
        <v>44357</v>
      </c>
      <c r="C11" s="43">
        <v>2</v>
      </c>
      <c r="D11" s="44">
        <v>1.27</v>
      </c>
      <c r="E11" s="47">
        <v>1.5</v>
      </c>
      <c r="F11" s="45">
        <v>2</v>
      </c>
      <c r="G11" s="46">
        <f>ROUNDDOWN((1.2168-1.1481)/(1.2218-1.2164),0)</f>
        <v>12</v>
      </c>
      <c r="H11" s="41">
        <f t="shared" si="4"/>
        <v>97674.829</v>
      </c>
      <c r="I11" s="41">
        <f t="shared" si="5"/>
        <v>98324.05</v>
      </c>
      <c r="J11" s="41">
        <f t="shared" si="6"/>
        <v>99735.4</v>
      </c>
      <c r="K11" s="41">
        <f t="shared" si="7"/>
        <v>127962.4</v>
      </c>
      <c r="L11" s="83">
        <f t="shared" si="8"/>
        <v>2822.7</v>
      </c>
      <c r="M11" s="84">
        <f t="shared" si="9"/>
        <v>2822.7</v>
      </c>
      <c r="N11" s="84">
        <f t="shared" si="10"/>
        <v>2822.7</v>
      </c>
      <c r="O11" s="85">
        <f t="shared" si="11"/>
        <v>2822.7</v>
      </c>
      <c r="P11" s="83">
        <f t="shared" si="12"/>
        <v>3584.829</v>
      </c>
      <c r="Q11" s="84">
        <f t="shared" si="13"/>
        <v>4234.05</v>
      </c>
      <c r="R11" s="84">
        <f t="shared" si="14"/>
        <v>5645.4</v>
      </c>
      <c r="S11" s="85">
        <f t="shared" si="15"/>
        <v>33872.4</v>
      </c>
      <c r="T11" s="101" t="s">
        <v>23</v>
      </c>
      <c r="U11" s="101" t="s">
        <v>24</v>
      </c>
      <c r="V11" s="102"/>
    </row>
    <row r="12" spans="1:22">
      <c r="A12" s="35">
        <v>4</v>
      </c>
      <c r="B12" s="42">
        <v>44375</v>
      </c>
      <c r="C12" s="43">
        <v>2</v>
      </c>
      <c r="D12" s="44">
        <v>1.27</v>
      </c>
      <c r="E12" s="47">
        <v>1.5</v>
      </c>
      <c r="F12" s="45">
        <v>2</v>
      </c>
      <c r="G12" s="46">
        <f>ROUNDDOWN((1.1924-1.1481)/(1.1975-1.1924),0)</f>
        <v>8</v>
      </c>
      <c r="H12" s="41">
        <f t="shared" si="4"/>
        <v>101396.2399849</v>
      </c>
      <c r="I12" s="41">
        <f t="shared" si="5"/>
        <v>102748.63225</v>
      </c>
      <c r="J12" s="41">
        <f t="shared" si="6"/>
        <v>105719.524</v>
      </c>
      <c r="K12" s="41">
        <f t="shared" si="7"/>
        <v>158673.376</v>
      </c>
      <c r="L12" s="83">
        <f t="shared" si="8"/>
        <v>2930.24487</v>
      </c>
      <c r="M12" s="84">
        <f t="shared" si="9"/>
        <v>2949.7215</v>
      </c>
      <c r="N12" s="84">
        <f t="shared" si="10"/>
        <v>2992.062</v>
      </c>
      <c r="O12" s="85">
        <f t="shared" si="11"/>
        <v>3838.872</v>
      </c>
      <c r="P12" s="83">
        <f t="shared" si="12"/>
        <v>3721.4109849</v>
      </c>
      <c r="Q12" s="84">
        <f t="shared" si="13"/>
        <v>4424.58225</v>
      </c>
      <c r="R12" s="84">
        <f t="shared" si="14"/>
        <v>5984.124</v>
      </c>
      <c r="S12" s="85">
        <f t="shared" si="15"/>
        <v>30710.976</v>
      </c>
      <c r="T12" s="101" t="s">
        <v>25</v>
      </c>
      <c r="U12" s="101"/>
      <c r="V12" s="102"/>
    </row>
    <row r="13" spans="1:22">
      <c r="A13" s="35">
        <v>5</v>
      </c>
      <c r="B13" s="42">
        <v>44400</v>
      </c>
      <c r="C13" s="43">
        <v>2</v>
      </c>
      <c r="D13" s="44">
        <v>-1</v>
      </c>
      <c r="E13" s="45">
        <v>-1</v>
      </c>
      <c r="F13" s="45">
        <v>-1</v>
      </c>
      <c r="G13" s="46">
        <v>-1</v>
      </c>
      <c r="H13" s="41">
        <f t="shared" si="4"/>
        <v>98354.352785353</v>
      </c>
      <c r="I13" s="41">
        <f t="shared" si="5"/>
        <v>99666.1732825</v>
      </c>
      <c r="J13" s="41">
        <f t="shared" si="6"/>
        <v>102547.93828</v>
      </c>
      <c r="K13" s="41">
        <f t="shared" si="7"/>
        <v>153913.17472</v>
      </c>
      <c r="L13" s="83">
        <f t="shared" ref="L13:L58" si="16">IF(H12="","",H12*0.03)</f>
        <v>3041.887199547</v>
      </c>
      <c r="M13" s="84">
        <f t="shared" ref="M13:M58" si="17">IF(I12="","",I12*0.03)</f>
        <v>3082.4589675</v>
      </c>
      <c r="N13" s="84">
        <f t="shared" si="10"/>
        <v>3171.58572</v>
      </c>
      <c r="O13" s="85">
        <f t="shared" ref="O13:O58" si="18">IF(K12="","",K12*0.03)</f>
        <v>4760.20128</v>
      </c>
      <c r="P13" s="83">
        <f t="shared" ref="P13:P58" si="19">IF(D13="","",L13*D13)</f>
        <v>-3041.887199547</v>
      </c>
      <c r="Q13" s="84">
        <f t="shared" ref="Q13:Q58" si="20">IF(E13="","",M13*E13)</f>
        <v>-3082.4589675</v>
      </c>
      <c r="R13" s="84">
        <f t="shared" si="14"/>
        <v>-3171.58572</v>
      </c>
      <c r="S13" s="85">
        <f t="shared" ref="S13:S58" si="21">IF(G13="","",O13*G13)</f>
        <v>-4760.20128</v>
      </c>
      <c r="T13" s="101" t="s">
        <v>25</v>
      </c>
      <c r="U13" s="101" t="s">
        <v>26</v>
      </c>
      <c r="V13" s="102"/>
    </row>
    <row r="14" spans="1:22">
      <c r="A14" s="35">
        <v>6</v>
      </c>
      <c r="B14" s="42">
        <v>44510</v>
      </c>
      <c r="C14" s="43">
        <v>2</v>
      </c>
      <c r="D14" s="44">
        <v>1.27</v>
      </c>
      <c r="E14" s="47">
        <v>1.5</v>
      </c>
      <c r="F14" s="45">
        <v>2</v>
      </c>
      <c r="G14" s="46">
        <f>ROUNDDOWN((1.1568-1.1481)/(1.1609-1.1568),0)</f>
        <v>2</v>
      </c>
      <c r="H14" s="41">
        <f t="shared" si="4"/>
        <v>102101.653626475</v>
      </c>
      <c r="I14" s="41">
        <f t="shared" si="5"/>
        <v>104151.151080213</v>
      </c>
      <c r="J14" s="41">
        <f t="shared" si="6"/>
        <v>108700.8145768</v>
      </c>
      <c r="K14" s="41">
        <f t="shared" si="7"/>
        <v>163147.9652032</v>
      </c>
      <c r="L14" s="83">
        <f t="shared" si="16"/>
        <v>2950.63058356059</v>
      </c>
      <c r="M14" s="84">
        <f t="shared" si="17"/>
        <v>2989.985198475</v>
      </c>
      <c r="N14" s="84">
        <f t="shared" si="10"/>
        <v>3076.4381484</v>
      </c>
      <c r="O14" s="85">
        <f t="shared" si="18"/>
        <v>4617.3952416</v>
      </c>
      <c r="P14" s="83">
        <f t="shared" si="19"/>
        <v>3747.30084112195</v>
      </c>
      <c r="Q14" s="84">
        <f t="shared" si="20"/>
        <v>4484.9777977125</v>
      </c>
      <c r="R14" s="84">
        <f t="shared" si="14"/>
        <v>6152.8762968</v>
      </c>
      <c r="S14" s="85">
        <f t="shared" si="21"/>
        <v>9234.7904832</v>
      </c>
      <c r="T14" s="101" t="s">
        <v>27</v>
      </c>
      <c r="U14" s="101" t="s">
        <v>24</v>
      </c>
      <c r="V14" s="102"/>
    </row>
    <row r="15" spans="1:22">
      <c r="A15" s="35">
        <v>7</v>
      </c>
      <c r="B15" s="42">
        <v>44614</v>
      </c>
      <c r="C15" s="43">
        <v>2</v>
      </c>
      <c r="D15" s="44">
        <v>1.27</v>
      </c>
      <c r="E15" s="47">
        <v>1.5</v>
      </c>
      <c r="F15" s="45">
        <v>2</v>
      </c>
      <c r="G15" s="46">
        <f>ROUNDDOWN((1.1304-1.0198)/(1.139-1.1304),0)</f>
        <v>12</v>
      </c>
      <c r="H15" s="41">
        <f t="shared" si="4"/>
        <v>105991.726629644</v>
      </c>
      <c r="I15" s="41">
        <f t="shared" si="5"/>
        <v>108837.952878822</v>
      </c>
      <c r="J15" s="41">
        <f t="shared" si="6"/>
        <v>115222.863451408</v>
      </c>
      <c r="K15" s="41">
        <f t="shared" si="7"/>
        <v>221881.232676352</v>
      </c>
      <c r="L15" s="83">
        <f t="shared" si="16"/>
        <v>3063.04960879425</v>
      </c>
      <c r="M15" s="84">
        <f t="shared" si="17"/>
        <v>3124.53453240638</v>
      </c>
      <c r="N15" s="84">
        <f t="shared" si="10"/>
        <v>3261.024437304</v>
      </c>
      <c r="O15" s="85">
        <f t="shared" si="18"/>
        <v>4894.438956096</v>
      </c>
      <c r="P15" s="83">
        <f t="shared" si="19"/>
        <v>3890.0730031687</v>
      </c>
      <c r="Q15" s="84">
        <f t="shared" si="20"/>
        <v>4686.80179860956</v>
      </c>
      <c r="R15" s="84">
        <f t="shared" si="14"/>
        <v>6522.048874608</v>
      </c>
      <c r="S15" s="85">
        <f t="shared" si="21"/>
        <v>58733.267473152</v>
      </c>
      <c r="T15" s="101" t="s">
        <v>28</v>
      </c>
      <c r="U15" s="101"/>
      <c r="V15" s="102"/>
    </row>
    <row r="16" spans="1:22">
      <c r="A16" s="35">
        <v>8</v>
      </c>
      <c r="B16" s="42">
        <v>44648</v>
      </c>
      <c r="C16" s="43">
        <v>2</v>
      </c>
      <c r="D16" s="44">
        <v>-1</v>
      </c>
      <c r="E16" s="45">
        <v>-1</v>
      </c>
      <c r="F16" s="45">
        <v>-1</v>
      </c>
      <c r="G16" s="46">
        <v>-1</v>
      </c>
      <c r="H16" s="41">
        <f t="shared" si="4"/>
        <v>102811.974830754</v>
      </c>
      <c r="I16" s="41">
        <f t="shared" si="5"/>
        <v>105572.814292457</v>
      </c>
      <c r="J16" s="41">
        <f t="shared" si="6"/>
        <v>111766.177547866</v>
      </c>
      <c r="K16" s="41">
        <f t="shared" si="7"/>
        <v>215224.795696061</v>
      </c>
      <c r="L16" s="83">
        <f t="shared" si="16"/>
        <v>3179.75179888931</v>
      </c>
      <c r="M16" s="84">
        <f t="shared" si="17"/>
        <v>3265.13858636466</v>
      </c>
      <c r="N16" s="84">
        <f t="shared" si="10"/>
        <v>3456.68590354224</v>
      </c>
      <c r="O16" s="85">
        <f t="shared" si="18"/>
        <v>6656.43698029056</v>
      </c>
      <c r="P16" s="83">
        <f t="shared" si="19"/>
        <v>-3179.75179888931</v>
      </c>
      <c r="Q16" s="84">
        <f t="shared" si="20"/>
        <v>-3265.13858636466</v>
      </c>
      <c r="R16" s="84">
        <f t="shared" si="14"/>
        <v>-3456.68590354224</v>
      </c>
      <c r="S16" s="85">
        <f t="shared" si="21"/>
        <v>-6656.43698029056</v>
      </c>
      <c r="T16" s="101" t="s">
        <v>28</v>
      </c>
      <c r="U16" s="101"/>
      <c r="V16" s="102"/>
    </row>
    <row r="17" spans="1:22">
      <c r="A17" s="35">
        <v>9</v>
      </c>
      <c r="B17" s="42">
        <v>44673</v>
      </c>
      <c r="C17" s="43">
        <v>2</v>
      </c>
      <c r="D17" s="44">
        <v>1.27</v>
      </c>
      <c r="E17" s="47">
        <v>1.5</v>
      </c>
      <c r="F17" s="45">
        <v>2</v>
      </c>
      <c r="G17" s="46">
        <f>ROUNDDOWN((1.082-1.0198)/(1.0936-1.082),0)</f>
        <v>5</v>
      </c>
      <c r="H17" s="41">
        <f t="shared" si="4"/>
        <v>106729.111071806</v>
      </c>
      <c r="I17" s="41">
        <f t="shared" si="5"/>
        <v>110323.590935618</v>
      </c>
      <c r="J17" s="41">
        <f t="shared" si="6"/>
        <v>118472.148200738</v>
      </c>
      <c r="K17" s="41">
        <f t="shared" si="7"/>
        <v>247508.515050471</v>
      </c>
      <c r="L17" s="83">
        <f t="shared" si="16"/>
        <v>3084.35924492263</v>
      </c>
      <c r="M17" s="84">
        <f t="shared" si="17"/>
        <v>3167.18442877372</v>
      </c>
      <c r="N17" s="84">
        <f t="shared" si="10"/>
        <v>3352.98532643597</v>
      </c>
      <c r="O17" s="85">
        <f t="shared" si="18"/>
        <v>6456.74387088184</v>
      </c>
      <c r="P17" s="83">
        <f t="shared" si="19"/>
        <v>3917.13624105174</v>
      </c>
      <c r="Q17" s="84">
        <f t="shared" si="20"/>
        <v>4750.77664316058</v>
      </c>
      <c r="R17" s="84">
        <f t="shared" si="14"/>
        <v>6705.97065287194</v>
      </c>
      <c r="S17" s="85">
        <f t="shared" si="21"/>
        <v>32283.7193544092</v>
      </c>
      <c r="T17" s="101" t="s">
        <v>28</v>
      </c>
      <c r="U17" s="101"/>
      <c r="V17" s="102"/>
    </row>
    <row r="18" spans="1:22">
      <c r="A18" s="35">
        <v>10</v>
      </c>
      <c r="B18" s="42">
        <v>44693</v>
      </c>
      <c r="C18" s="43">
        <v>2</v>
      </c>
      <c r="D18" s="44">
        <v>1.27</v>
      </c>
      <c r="E18" s="47">
        <v>1.5</v>
      </c>
      <c r="F18" s="45">
        <v>-1</v>
      </c>
      <c r="G18" s="46">
        <v>-1</v>
      </c>
      <c r="H18" s="41">
        <f t="shared" si="4"/>
        <v>110795.490203642</v>
      </c>
      <c r="I18" s="41">
        <f t="shared" si="5"/>
        <v>115288.152527721</v>
      </c>
      <c r="J18" s="41">
        <f t="shared" si="6"/>
        <v>114917.983754716</v>
      </c>
      <c r="K18" s="41">
        <f t="shared" si="7"/>
        <v>240083.259598956</v>
      </c>
      <c r="L18" s="83">
        <f t="shared" si="16"/>
        <v>3201.87333215418</v>
      </c>
      <c r="M18" s="84">
        <f t="shared" si="17"/>
        <v>3309.70772806854</v>
      </c>
      <c r="N18" s="84">
        <f t="shared" si="10"/>
        <v>3554.16444602213</v>
      </c>
      <c r="O18" s="85">
        <f t="shared" si="18"/>
        <v>7425.25545151412</v>
      </c>
      <c r="P18" s="83">
        <f t="shared" si="19"/>
        <v>4066.37913183581</v>
      </c>
      <c r="Q18" s="84">
        <f t="shared" si="20"/>
        <v>4964.56159210281</v>
      </c>
      <c r="R18" s="84">
        <f t="shared" si="14"/>
        <v>-3554.16444602213</v>
      </c>
      <c r="S18" s="85">
        <f t="shared" si="21"/>
        <v>-7425.25545151412</v>
      </c>
      <c r="T18" s="101" t="s">
        <v>28</v>
      </c>
      <c r="U18" s="101"/>
      <c r="V18" s="102"/>
    </row>
    <row r="19" spans="1:22">
      <c r="A19" s="35">
        <v>11</v>
      </c>
      <c r="B19" s="42">
        <v>44771</v>
      </c>
      <c r="C19" s="43">
        <v>1</v>
      </c>
      <c r="D19" s="44">
        <v>-1</v>
      </c>
      <c r="E19" s="45">
        <v>-1</v>
      </c>
      <c r="F19" s="45">
        <v>-1</v>
      </c>
      <c r="G19" s="46">
        <v>-1</v>
      </c>
      <c r="H19" s="41">
        <f t="shared" si="4"/>
        <v>107471.625497533</v>
      </c>
      <c r="I19" s="41">
        <f t="shared" si="5"/>
        <v>111829.507951889</v>
      </c>
      <c r="J19" s="41">
        <f t="shared" si="6"/>
        <v>111470.444242074</v>
      </c>
      <c r="K19" s="41">
        <f t="shared" si="7"/>
        <v>232880.761810988</v>
      </c>
      <c r="L19" s="83">
        <f t="shared" si="16"/>
        <v>3323.86470610926</v>
      </c>
      <c r="M19" s="84">
        <f t="shared" si="17"/>
        <v>3458.64457583162</v>
      </c>
      <c r="N19" s="84">
        <f t="shared" si="10"/>
        <v>3447.53951264147</v>
      </c>
      <c r="O19" s="85">
        <f t="shared" si="18"/>
        <v>7202.49778796869</v>
      </c>
      <c r="P19" s="83">
        <f t="shared" si="19"/>
        <v>-3323.86470610926</v>
      </c>
      <c r="Q19" s="84">
        <f t="shared" si="20"/>
        <v>-3458.64457583162</v>
      </c>
      <c r="R19" s="84">
        <f t="shared" si="14"/>
        <v>-3447.53951264147</v>
      </c>
      <c r="S19" s="85">
        <f t="shared" si="21"/>
        <v>-7202.49778796869</v>
      </c>
      <c r="T19" s="101" t="s">
        <v>28</v>
      </c>
      <c r="U19" s="101" t="s">
        <v>29</v>
      </c>
      <c r="V19" s="102"/>
    </row>
    <row r="20" spans="1:22">
      <c r="A20" s="35">
        <v>12</v>
      </c>
      <c r="B20" s="42">
        <v>44802</v>
      </c>
      <c r="C20" s="43">
        <v>2</v>
      </c>
      <c r="D20" s="44">
        <v>-1</v>
      </c>
      <c r="E20" s="45">
        <v>-1</v>
      </c>
      <c r="F20" s="45">
        <v>-1</v>
      </c>
      <c r="G20" s="46">
        <v>-1</v>
      </c>
      <c r="H20" s="41">
        <f t="shared" si="4"/>
        <v>104247.476732607</v>
      </c>
      <c r="I20" s="41">
        <f t="shared" si="5"/>
        <v>108474.622713333</v>
      </c>
      <c r="J20" s="41">
        <f t="shared" si="6"/>
        <v>108126.330914812</v>
      </c>
      <c r="K20" s="41">
        <f t="shared" si="7"/>
        <v>225894.338956658</v>
      </c>
      <c r="L20" s="83">
        <f t="shared" si="16"/>
        <v>3224.14876492598</v>
      </c>
      <c r="M20" s="84">
        <f t="shared" si="17"/>
        <v>3354.88523855668</v>
      </c>
      <c r="N20" s="84">
        <f t="shared" si="10"/>
        <v>3344.11332726222</v>
      </c>
      <c r="O20" s="85">
        <f t="shared" si="18"/>
        <v>6986.42285432963</v>
      </c>
      <c r="P20" s="83">
        <f t="shared" si="19"/>
        <v>-3224.14876492598</v>
      </c>
      <c r="Q20" s="84">
        <f t="shared" si="20"/>
        <v>-3354.88523855668</v>
      </c>
      <c r="R20" s="84">
        <f t="shared" si="14"/>
        <v>-3344.11332726222</v>
      </c>
      <c r="S20" s="85">
        <f t="shared" si="21"/>
        <v>-6986.42285432963</v>
      </c>
      <c r="T20" s="101" t="s">
        <v>28</v>
      </c>
      <c r="U20" s="101"/>
      <c r="V20" s="102"/>
    </row>
    <row r="21" spans="1:22">
      <c r="A21" s="35">
        <v>13</v>
      </c>
      <c r="B21" s="42">
        <v>44824</v>
      </c>
      <c r="C21" s="43">
        <v>1</v>
      </c>
      <c r="D21" s="44">
        <v>-1</v>
      </c>
      <c r="E21" s="45">
        <v>-1</v>
      </c>
      <c r="F21" s="45">
        <v>-1</v>
      </c>
      <c r="G21" s="46">
        <v>-1</v>
      </c>
      <c r="H21" s="41">
        <f t="shared" si="4"/>
        <v>101120.052430628</v>
      </c>
      <c r="I21" s="41">
        <f t="shared" si="5"/>
        <v>105220.384031933</v>
      </c>
      <c r="J21" s="41">
        <f t="shared" si="6"/>
        <v>104882.540987367</v>
      </c>
      <c r="K21" s="41">
        <f t="shared" si="7"/>
        <v>219117.508787958</v>
      </c>
      <c r="L21" s="83">
        <f t="shared" si="16"/>
        <v>3127.4243019782</v>
      </c>
      <c r="M21" s="84">
        <f t="shared" si="17"/>
        <v>3254.23868139998</v>
      </c>
      <c r="N21" s="84">
        <f t="shared" si="10"/>
        <v>3243.78992744436</v>
      </c>
      <c r="O21" s="85">
        <f t="shared" si="18"/>
        <v>6776.83016869974</v>
      </c>
      <c r="P21" s="83">
        <f t="shared" si="19"/>
        <v>-3127.4243019782</v>
      </c>
      <c r="Q21" s="84">
        <f t="shared" si="20"/>
        <v>-3254.23868139998</v>
      </c>
      <c r="R21" s="84">
        <f t="shared" si="14"/>
        <v>-3243.78992744436</v>
      </c>
      <c r="S21" s="85">
        <f t="shared" si="21"/>
        <v>-6776.83016869974</v>
      </c>
      <c r="T21" s="101" t="s">
        <v>28</v>
      </c>
      <c r="U21" s="101" t="s">
        <v>29</v>
      </c>
      <c r="V21" s="102"/>
    </row>
    <row r="22" spans="1:22">
      <c r="A22" s="35">
        <v>14</v>
      </c>
      <c r="B22" s="42">
        <v>44972</v>
      </c>
      <c r="C22" s="43">
        <v>2</v>
      </c>
      <c r="D22" s="44">
        <v>1.27</v>
      </c>
      <c r="E22" s="47">
        <v>1.5</v>
      </c>
      <c r="F22" s="45">
        <v>-1</v>
      </c>
      <c r="G22" s="46">
        <v>-1</v>
      </c>
      <c r="H22" s="41">
        <f t="shared" si="4"/>
        <v>104972.726428235</v>
      </c>
      <c r="I22" s="41">
        <f t="shared" si="5"/>
        <v>109955.30131337</v>
      </c>
      <c r="J22" s="41">
        <f t="shared" si="6"/>
        <v>101736.064757746</v>
      </c>
      <c r="K22" s="41">
        <f t="shared" si="7"/>
        <v>212543.98352432</v>
      </c>
      <c r="L22" s="83">
        <f t="shared" si="16"/>
        <v>3033.60157291885</v>
      </c>
      <c r="M22" s="84">
        <f t="shared" si="17"/>
        <v>3156.61152095798</v>
      </c>
      <c r="N22" s="84">
        <f t="shared" si="10"/>
        <v>3146.47622962102</v>
      </c>
      <c r="O22" s="85">
        <f t="shared" si="18"/>
        <v>6573.52526363875</v>
      </c>
      <c r="P22" s="83">
        <f t="shared" si="19"/>
        <v>3852.67399760694</v>
      </c>
      <c r="Q22" s="84">
        <f t="shared" si="20"/>
        <v>4734.91728143696</v>
      </c>
      <c r="R22" s="84">
        <f t="shared" si="14"/>
        <v>-3146.47622962102</v>
      </c>
      <c r="S22" s="85">
        <f t="shared" si="21"/>
        <v>-6573.52526363875</v>
      </c>
      <c r="T22" s="101" t="s">
        <v>30</v>
      </c>
      <c r="U22" s="101"/>
      <c r="V22" s="102"/>
    </row>
    <row r="23" spans="1:22">
      <c r="A23" s="35">
        <v>15</v>
      </c>
      <c r="B23" s="48">
        <v>45154</v>
      </c>
      <c r="C23" s="49">
        <v>2</v>
      </c>
      <c r="D23" s="50">
        <v>1.27</v>
      </c>
      <c r="E23" s="47">
        <v>1.5</v>
      </c>
      <c r="F23" s="47">
        <v>2</v>
      </c>
      <c r="G23" s="46">
        <f>ROUNDDOWN((1.0895-1.0737)/(1.0953-1.0895),0)</f>
        <v>2</v>
      </c>
      <c r="H23" s="41">
        <f t="shared" si="4"/>
        <v>108972.187305151</v>
      </c>
      <c r="I23" s="41">
        <f t="shared" si="5"/>
        <v>114903.289872471</v>
      </c>
      <c r="J23" s="41">
        <f t="shared" si="6"/>
        <v>107840.228643211</v>
      </c>
      <c r="K23" s="41">
        <f t="shared" si="7"/>
        <v>225296.622535779</v>
      </c>
      <c r="L23" s="83">
        <f t="shared" si="16"/>
        <v>3149.18179284706</v>
      </c>
      <c r="M23" s="84">
        <f t="shared" si="17"/>
        <v>3298.65903940109</v>
      </c>
      <c r="N23" s="84">
        <f t="shared" si="10"/>
        <v>3052.08194273239</v>
      </c>
      <c r="O23" s="85">
        <f t="shared" si="18"/>
        <v>6376.31950572959</v>
      </c>
      <c r="P23" s="83">
        <f t="shared" si="19"/>
        <v>3999.46087691577</v>
      </c>
      <c r="Q23" s="84">
        <f t="shared" si="20"/>
        <v>4947.98855910163</v>
      </c>
      <c r="R23" s="84">
        <f t="shared" si="14"/>
        <v>6104.16388546479</v>
      </c>
      <c r="S23" s="85">
        <f t="shared" si="21"/>
        <v>12752.6390114592</v>
      </c>
      <c r="T23" s="103" t="s">
        <v>31</v>
      </c>
      <c r="U23" s="101"/>
      <c r="V23" s="102"/>
    </row>
    <row r="24" spans="1:22">
      <c r="A24" s="35">
        <v>16</v>
      </c>
      <c r="B24" s="48">
        <v>45189</v>
      </c>
      <c r="C24" s="49">
        <v>2</v>
      </c>
      <c r="D24" s="50">
        <v>-1</v>
      </c>
      <c r="E24" s="47">
        <v>-1</v>
      </c>
      <c r="F24" s="47">
        <v>-1</v>
      </c>
      <c r="G24" s="51">
        <v>-1</v>
      </c>
      <c r="H24" s="41">
        <f t="shared" si="4"/>
        <v>105703.021685997</v>
      </c>
      <c r="I24" s="41">
        <f t="shared" si="5"/>
        <v>111456.191176297</v>
      </c>
      <c r="J24" s="41">
        <f t="shared" si="6"/>
        <v>104605.021783915</v>
      </c>
      <c r="K24" s="41">
        <f t="shared" si="7"/>
        <v>218537.723859705</v>
      </c>
      <c r="L24" s="83">
        <f t="shared" si="16"/>
        <v>3269.16561915453</v>
      </c>
      <c r="M24" s="84">
        <f t="shared" si="17"/>
        <v>3447.09869617413</v>
      </c>
      <c r="N24" s="84">
        <f t="shared" si="10"/>
        <v>3235.20685929634</v>
      </c>
      <c r="O24" s="85">
        <f t="shared" si="18"/>
        <v>6758.89867607337</v>
      </c>
      <c r="P24" s="83">
        <f t="shared" si="19"/>
        <v>-3269.16561915453</v>
      </c>
      <c r="Q24" s="84">
        <f t="shared" si="20"/>
        <v>-3447.09869617413</v>
      </c>
      <c r="R24" s="84">
        <f t="shared" si="14"/>
        <v>-3235.20685929634</v>
      </c>
      <c r="S24" s="85">
        <f t="shared" si="21"/>
        <v>-6758.89867607337</v>
      </c>
      <c r="T24" s="103" t="s">
        <v>32</v>
      </c>
      <c r="U24" s="101"/>
      <c r="V24" s="102"/>
    </row>
    <row r="25" spans="1:22">
      <c r="A25" s="35">
        <v>17</v>
      </c>
      <c r="B25" s="48">
        <v>45190</v>
      </c>
      <c r="C25" s="49">
        <v>2</v>
      </c>
      <c r="D25" s="44">
        <v>1.27</v>
      </c>
      <c r="E25" s="47">
        <v>1.5</v>
      </c>
      <c r="F25" s="47"/>
      <c r="G25" s="51"/>
      <c r="H25" s="41">
        <f t="shared" si="4"/>
        <v>109730.306812233</v>
      </c>
      <c r="I25" s="41">
        <f t="shared" si="5"/>
        <v>116471.71977923</v>
      </c>
      <c r="J25" s="41" t="str">
        <f t="shared" si="6"/>
        <v/>
      </c>
      <c r="K25" s="41" t="str">
        <f t="shared" si="7"/>
        <v/>
      </c>
      <c r="L25" s="83">
        <f t="shared" si="16"/>
        <v>3171.0906505799</v>
      </c>
      <c r="M25" s="84">
        <f t="shared" si="17"/>
        <v>3343.68573528891</v>
      </c>
      <c r="N25" s="84">
        <f t="shared" si="10"/>
        <v>3138.15065351745</v>
      </c>
      <c r="O25" s="85">
        <f t="shared" si="18"/>
        <v>6556.13171579116</v>
      </c>
      <c r="P25" s="83">
        <f t="shared" si="19"/>
        <v>4027.28512623647</v>
      </c>
      <c r="Q25" s="84">
        <f t="shared" si="20"/>
        <v>5015.52860293336</v>
      </c>
      <c r="R25" s="84" t="str">
        <f t="shared" si="14"/>
        <v/>
      </c>
      <c r="S25" s="85" t="str">
        <f t="shared" si="21"/>
        <v/>
      </c>
      <c r="T25" s="103" t="s">
        <v>32</v>
      </c>
      <c r="U25" s="101"/>
      <c r="V25" s="102"/>
    </row>
    <row r="26" spans="1:22">
      <c r="A26" s="35">
        <v>18</v>
      </c>
      <c r="B26" s="42"/>
      <c r="C26" s="43"/>
      <c r="D26" s="44"/>
      <c r="E26" s="45"/>
      <c r="F26" s="45"/>
      <c r="G26" s="46"/>
      <c r="H26" s="41" t="str">
        <f t="shared" si="4"/>
        <v/>
      </c>
      <c r="I26" s="41" t="str">
        <f t="shared" si="5"/>
        <v/>
      </c>
      <c r="J26" s="41" t="str">
        <f t="shared" si="6"/>
        <v/>
      </c>
      <c r="K26" s="41" t="str">
        <f t="shared" si="7"/>
        <v/>
      </c>
      <c r="L26" s="83">
        <f t="shared" si="16"/>
        <v>3291.90920436699</v>
      </c>
      <c r="M26" s="84">
        <f t="shared" si="17"/>
        <v>3494.15159337691</v>
      </c>
      <c r="N26" s="84" t="str">
        <f t="shared" si="10"/>
        <v/>
      </c>
      <c r="O26" s="85" t="str">
        <f t="shared" si="18"/>
        <v/>
      </c>
      <c r="P26" s="83" t="str">
        <f t="shared" si="19"/>
        <v/>
      </c>
      <c r="Q26" s="84" t="str">
        <f t="shared" si="20"/>
        <v/>
      </c>
      <c r="R26" s="84" t="str">
        <f t="shared" si="14"/>
        <v/>
      </c>
      <c r="S26" s="85" t="str">
        <f t="shared" si="21"/>
        <v/>
      </c>
      <c r="T26" s="101"/>
      <c r="U26" s="101"/>
      <c r="V26" s="102"/>
    </row>
    <row r="27" spans="1:22">
      <c r="A27" s="35">
        <v>19</v>
      </c>
      <c r="B27" s="42"/>
      <c r="C27" s="43"/>
      <c r="D27" s="44"/>
      <c r="E27" s="45"/>
      <c r="F27" s="47"/>
      <c r="G27" s="46"/>
      <c r="H27" s="41" t="str">
        <f t="shared" si="4"/>
        <v/>
      </c>
      <c r="I27" s="41" t="str">
        <f t="shared" si="5"/>
        <v/>
      </c>
      <c r="J27" s="41" t="str">
        <f t="shared" si="6"/>
        <v/>
      </c>
      <c r="K27" s="41" t="str">
        <f t="shared" si="7"/>
        <v/>
      </c>
      <c r="L27" s="83" t="str">
        <f t="shared" si="16"/>
        <v/>
      </c>
      <c r="M27" s="84" t="str">
        <f t="shared" si="17"/>
        <v/>
      </c>
      <c r="N27" s="84" t="str">
        <f t="shared" si="10"/>
        <v/>
      </c>
      <c r="O27" s="85" t="str">
        <f t="shared" si="18"/>
        <v/>
      </c>
      <c r="P27" s="83" t="str">
        <f t="shared" si="19"/>
        <v/>
      </c>
      <c r="Q27" s="84" t="str">
        <f t="shared" si="20"/>
        <v/>
      </c>
      <c r="R27" s="84" t="str">
        <f t="shared" si="14"/>
        <v/>
      </c>
      <c r="S27" s="85" t="str">
        <f t="shared" si="21"/>
        <v/>
      </c>
      <c r="T27" s="101"/>
      <c r="U27" s="101"/>
      <c r="V27" s="102"/>
    </row>
    <row r="28" spans="1:22">
      <c r="A28" s="35">
        <v>20</v>
      </c>
      <c r="B28" s="42"/>
      <c r="C28" s="43"/>
      <c r="D28" s="44"/>
      <c r="E28" s="45"/>
      <c r="F28" s="47"/>
      <c r="G28" s="46"/>
      <c r="H28" s="41" t="str">
        <f t="shared" si="4"/>
        <v/>
      </c>
      <c r="I28" s="41" t="str">
        <f t="shared" si="5"/>
        <v/>
      </c>
      <c r="J28" s="41" t="str">
        <f t="shared" si="6"/>
        <v/>
      </c>
      <c r="K28" s="41" t="str">
        <f t="shared" si="7"/>
        <v/>
      </c>
      <c r="L28" s="83" t="str">
        <f t="shared" si="16"/>
        <v/>
      </c>
      <c r="M28" s="84" t="str">
        <f t="shared" si="17"/>
        <v/>
      </c>
      <c r="N28" s="84" t="str">
        <f t="shared" si="10"/>
        <v/>
      </c>
      <c r="O28" s="85" t="str">
        <f t="shared" si="18"/>
        <v/>
      </c>
      <c r="P28" s="83" t="str">
        <f t="shared" si="19"/>
        <v/>
      </c>
      <c r="Q28" s="84" t="str">
        <f t="shared" si="20"/>
        <v/>
      </c>
      <c r="R28" s="84" t="str">
        <f t="shared" si="14"/>
        <v/>
      </c>
      <c r="S28" s="85" t="str">
        <f t="shared" si="21"/>
        <v/>
      </c>
      <c r="T28" s="101"/>
      <c r="U28" s="101"/>
      <c r="V28" s="102"/>
    </row>
    <row r="29" spans="1:22">
      <c r="A29" s="35">
        <v>21</v>
      </c>
      <c r="B29" s="42"/>
      <c r="C29" s="43"/>
      <c r="D29" s="44"/>
      <c r="E29" s="45"/>
      <c r="F29" s="47"/>
      <c r="G29" s="46"/>
      <c r="H29" s="41" t="str">
        <f t="shared" si="4"/>
        <v/>
      </c>
      <c r="I29" s="41" t="str">
        <f t="shared" si="5"/>
        <v/>
      </c>
      <c r="J29" s="41" t="str">
        <f t="shared" si="6"/>
        <v/>
      </c>
      <c r="K29" s="41" t="str">
        <f t="shared" si="7"/>
        <v/>
      </c>
      <c r="L29" s="83" t="str">
        <f t="shared" si="16"/>
        <v/>
      </c>
      <c r="M29" s="84" t="str">
        <f t="shared" si="17"/>
        <v/>
      </c>
      <c r="N29" s="84" t="str">
        <f t="shared" si="10"/>
        <v/>
      </c>
      <c r="O29" s="85" t="str">
        <f t="shared" si="18"/>
        <v/>
      </c>
      <c r="P29" s="83" t="str">
        <f t="shared" si="19"/>
        <v/>
      </c>
      <c r="Q29" s="84" t="str">
        <f t="shared" si="20"/>
        <v/>
      </c>
      <c r="R29" s="84" t="str">
        <f t="shared" si="14"/>
        <v/>
      </c>
      <c r="S29" s="85" t="str">
        <f t="shared" si="21"/>
        <v/>
      </c>
      <c r="T29" s="101"/>
      <c r="U29" s="101"/>
      <c r="V29" s="102"/>
    </row>
    <row r="30" spans="1:22">
      <c r="A30" s="35">
        <v>22</v>
      </c>
      <c r="B30" s="42"/>
      <c r="C30" s="43"/>
      <c r="D30" s="44"/>
      <c r="E30" s="45"/>
      <c r="F30" s="45"/>
      <c r="G30" s="46"/>
      <c r="H30" s="41" t="str">
        <f t="shared" si="4"/>
        <v/>
      </c>
      <c r="I30" s="41" t="str">
        <f t="shared" si="5"/>
        <v/>
      </c>
      <c r="J30" s="41" t="str">
        <f t="shared" si="6"/>
        <v/>
      </c>
      <c r="K30" s="41" t="str">
        <f t="shared" si="7"/>
        <v/>
      </c>
      <c r="L30" s="83" t="str">
        <f t="shared" si="16"/>
        <v/>
      </c>
      <c r="M30" s="84" t="str">
        <f t="shared" si="17"/>
        <v/>
      </c>
      <c r="N30" s="84" t="str">
        <f t="shared" si="10"/>
        <v/>
      </c>
      <c r="O30" s="85" t="str">
        <f t="shared" si="18"/>
        <v/>
      </c>
      <c r="P30" s="83" t="str">
        <f t="shared" si="19"/>
        <v/>
      </c>
      <c r="Q30" s="84" t="str">
        <f t="shared" si="20"/>
        <v/>
      </c>
      <c r="R30" s="84" t="str">
        <f t="shared" si="14"/>
        <v/>
      </c>
      <c r="S30" s="85" t="str">
        <f t="shared" si="21"/>
        <v/>
      </c>
      <c r="T30" s="101"/>
      <c r="U30" s="101"/>
      <c r="V30" s="102"/>
    </row>
    <row r="31" spans="1:22">
      <c r="A31" s="35">
        <v>23</v>
      </c>
      <c r="B31" s="42"/>
      <c r="C31" s="43"/>
      <c r="D31" s="44"/>
      <c r="E31" s="45"/>
      <c r="F31" s="47"/>
      <c r="G31" s="46"/>
      <c r="H31" s="41" t="str">
        <f t="shared" si="4"/>
        <v/>
      </c>
      <c r="I31" s="41" t="str">
        <f t="shared" si="5"/>
        <v/>
      </c>
      <c r="J31" s="41" t="str">
        <f t="shared" si="6"/>
        <v/>
      </c>
      <c r="K31" s="41" t="str">
        <f t="shared" si="7"/>
        <v/>
      </c>
      <c r="L31" s="83" t="str">
        <f t="shared" si="16"/>
        <v/>
      </c>
      <c r="M31" s="84" t="str">
        <f t="shared" si="17"/>
        <v/>
      </c>
      <c r="N31" s="84" t="str">
        <f t="shared" si="10"/>
        <v/>
      </c>
      <c r="O31" s="85" t="str">
        <f t="shared" si="18"/>
        <v/>
      </c>
      <c r="P31" s="83" t="str">
        <f t="shared" si="19"/>
        <v/>
      </c>
      <c r="Q31" s="84" t="str">
        <f t="shared" si="20"/>
        <v/>
      </c>
      <c r="R31" s="84" t="str">
        <f t="shared" si="14"/>
        <v/>
      </c>
      <c r="S31" s="85" t="str">
        <f t="shared" si="21"/>
        <v/>
      </c>
      <c r="T31" s="101"/>
      <c r="U31" s="101"/>
      <c r="V31" s="102"/>
    </row>
    <row r="32" spans="1:22">
      <c r="A32" s="35">
        <v>24</v>
      </c>
      <c r="B32" s="42"/>
      <c r="C32" s="43"/>
      <c r="D32" s="44"/>
      <c r="E32" s="45"/>
      <c r="F32" s="47"/>
      <c r="G32" s="46"/>
      <c r="H32" s="41" t="str">
        <f t="shared" si="4"/>
        <v/>
      </c>
      <c r="I32" s="41" t="str">
        <f t="shared" si="5"/>
        <v/>
      </c>
      <c r="J32" s="41" t="str">
        <f t="shared" si="6"/>
        <v/>
      </c>
      <c r="K32" s="41" t="str">
        <f t="shared" si="7"/>
        <v/>
      </c>
      <c r="L32" s="83" t="str">
        <f t="shared" si="16"/>
        <v/>
      </c>
      <c r="M32" s="84" t="str">
        <f t="shared" si="17"/>
        <v/>
      </c>
      <c r="N32" s="84" t="str">
        <f t="shared" si="10"/>
        <v/>
      </c>
      <c r="O32" s="85" t="str">
        <f t="shared" si="18"/>
        <v/>
      </c>
      <c r="P32" s="83" t="str">
        <f t="shared" si="19"/>
        <v/>
      </c>
      <c r="Q32" s="84" t="str">
        <f t="shared" si="20"/>
        <v/>
      </c>
      <c r="R32" s="84" t="str">
        <f t="shared" si="14"/>
        <v/>
      </c>
      <c r="S32" s="85" t="str">
        <f t="shared" si="21"/>
        <v/>
      </c>
      <c r="T32" s="101"/>
      <c r="U32" s="101"/>
      <c r="V32" s="102"/>
    </row>
    <row r="33" spans="1:22">
      <c r="A33" s="35">
        <v>25</v>
      </c>
      <c r="B33" s="42"/>
      <c r="C33" s="43"/>
      <c r="D33" s="44"/>
      <c r="E33" s="45"/>
      <c r="F33" s="47"/>
      <c r="G33" s="46"/>
      <c r="H33" s="41" t="str">
        <f t="shared" si="4"/>
        <v/>
      </c>
      <c r="I33" s="41" t="str">
        <f t="shared" si="5"/>
        <v/>
      </c>
      <c r="J33" s="41" t="str">
        <f t="shared" si="6"/>
        <v/>
      </c>
      <c r="K33" s="41" t="str">
        <f t="shared" si="7"/>
        <v/>
      </c>
      <c r="L33" s="83" t="str">
        <f t="shared" si="16"/>
        <v/>
      </c>
      <c r="M33" s="84" t="str">
        <f t="shared" si="17"/>
        <v/>
      </c>
      <c r="N33" s="84" t="str">
        <f t="shared" si="10"/>
        <v/>
      </c>
      <c r="O33" s="85" t="str">
        <f t="shared" si="18"/>
        <v/>
      </c>
      <c r="P33" s="83" t="str">
        <f t="shared" si="19"/>
        <v/>
      </c>
      <c r="Q33" s="84" t="str">
        <f t="shared" si="20"/>
        <v/>
      </c>
      <c r="R33" s="84" t="str">
        <f t="shared" si="14"/>
        <v/>
      </c>
      <c r="S33" s="85" t="str">
        <f t="shared" si="21"/>
        <v/>
      </c>
      <c r="T33" s="101"/>
      <c r="U33" s="101"/>
      <c r="V33" s="102"/>
    </row>
    <row r="34" spans="1:22">
      <c r="A34" s="35">
        <v>26</v>
      </c>
      <c r="B34" s="42"/>
      <c r="C34" s="43"/>
      <c r="D34" s="44"/>
      <c r="E34" s="45"/>
      <c r="F34" s="45"/>
      <c r="G34" s="46"/>
      <c r="H34" s="41" t="str">
        <f t="shared" si="4"/>
        <v/>
      </c>
      <c r="I34" s="41" t="str">
        <f t="shared" si="5"/>
        <v/>
      </c>
      <c r="J34" s="41" t="str">
        <f t="shared" si="6"/>
        <v/>
      </c>
      <c r="K34" s="41" t="str">
        <f t="shared" si="7"/>
        <v/>
      </c>
      <c r="L34" s="83" t="str">
        <f t="shared" si="16"/>
        <v/>
      </c>
      <c r="M34" s="84" t="str">
        <f t="shared" si="17"/>
        <v/>
      </c>
      <c r="N34" s="84" t="str">
        <f t="shared" si="10"/>
        <v/>
      </c>
      <c r="O34" s="85" t="str">
        <f t="shared" si="18"/>
        <v/>
      </c>
      <c r="P34" s="83" t="str">
        <f t="shared" si="19"/>
        <v/>
      </c>
      <c r="Q34" s="84" t="str">
        <f t="shared" si="20"/>
        <v/>
      </c>
      <c r="R34" s="84" t="str">
        <f t="shared" si="14"/>
        <v/>
      </c>
      <c r="S34" s="85" t="str">
        <f t="shared" si="21"/>
        <v/>
      </c>
      <c r="T34" s="101"/>
      <c r="U34" s="101"/>
      <c r="V34" s="102"/>
    </row>
    <row r="35" spans="1:22">
      <c r="A35" s="35">
        <v>27</v>
      </c>
      <c r="B35" s="42"/>
      <c r="C35" s="43"/>
      <c r="D35" s="44"/>
      <c r="E35" s="45"/>
      <c r="F35" s="45"/>
      <c r="G35" s="46"/>
      <c r="H35" s="41" t="str">
        <f t="shared" si="4"/>
        <v/>
      </c>
      <c r="I35" s="41" t="str">
        <f t="shared" si="5"/>
        <v/>
      </c>
      <c r="J35" s="41" t="str">
        <f t="shared" si="6"/>
        <v/>
      </c>
      <c r="K35" s="41" t="str">
        <f t="shared" si="7"/>
        <v/>
      </c>
      <c r="L35" s="83" t="str">
        <f t="shared" si="16"/>
        <v/>
      </c>
      <c r="M35" s="84" t="str">
        <f t="shared" si="17"/>
        <v/>
      </c>
      <c r="N35" s="84" t="str">
        <f t="shared" si="10"/>
        <v/>
      </c>
      <c r="O35" s="85" t="str">
        <f t="shared" si="18"/>
        <v/>
      </c>
      <c r="P35" s="83" t="str">
        <f t="shared" si="19"/>
        <v/>
      </c>
      <c r="Q35" s="84" t="str">
        <f t="shared" si="20"/>
        <v/>
      </c>
      <c r="R35" s="84" t="str">
        <f t="shared" si="14"/>
        <v/>
      </c>
      <c r="S35" s="85" t="str">
        <f t="shared" si="21"/>
        <v/>
      </c>
      <c r="T35" s="101"/>
      <c r="U35" s="101"/>
      <c r="V35" s="102"/>
    </row>
    <row r="36" spans="1:22">
      <c r="A36" s="35">
        <v>28</v>
      </c>
      <c r="B36" s="42"/>
      <c r="C36" s="43"/>
      <c r="D36" s="44"/>
      <c r="E36" s="45"/>
      <c r="F36" s="45"/>
      <c r="G36" s="46"/>
      <c r="H36" s="41" t="str">
        <f t="shared" si="4"/>
        <v/>
      </c>
      <c r="I36" s="41" t="str">
        <f t="shared" si="5"/>
        <v/>
      </c>
      <c r="J36" s="41" t="str">
        <f t="shared" si="6"/>
        <v/>
      </c>
      <c r="K36" s="41" t="str">
        <f t="shared" si="7"/>
        <v/>
      </c>
      <c r="L36" s="83" t="str">
        <f t="shared" si="16"/>
        <v/>
      </c>
      <c r="M36" s="84" t="str">
        <f t="shared" si="17"/>
        <v/>
      </c>
      <c r="N36" s="84" t="str">
        <f t="shared" si="10"/>
        <v/>
      </c>
      <c r="O36" s="85" t="str">
        <f t="shared" si="18"/>
        <v/>
      </c>
      <c r="P36" s="83" t="str">
        <f t="shared" si="19"/>
        <v/>
      </c>
      <c r="Q36" s="84" t="str">
        <f t="shared" si="20"/>
        <v/>
      </c>
      <c r="R36" s="84" t="str">
        <f t="shared" si="14"/>
        <v/>
      </c>
      <c r="S36" s="85" t="str">
        <f t="shared" si="21"/>
        <v/>
      </c>
      <c r="T36" s="101"/>
      <c r="U36" s="101"/>
      <c r="V36" s="102"/>
    </row>
    <row r="37" spans="1:22">
      <c r="A37" s="35">
        <v>29</v>
      </c>
      <c r="B37" s="42"/>
      <c r="C37" s="43"/>
      <c r="D37" s="44"/>
      <c r="E37" s="45"/>
      <c r="F37" s="45"/>
      <c r="G37" s="46"/>
      <c r="H37" s="41" t="str">
        <f t="shared" si="4"/>
        <v/>
      </c>
      <c r="I37" s="41" t="str">
        <f t="shared" si="5"/>
        <v/>
      </c>
      <c r="J37" s="41" t="str">
        <f t="shared" si="6"/>
        <v/>
      </c>
      <c r="K37" s="41" t="str">
        <f t="shared" si="7"/>
        <v/>
      </c>
      <c r="L37" s="83" t="str">
        <f t="shared" si="16"/>
        <v/>
      </c>
      <c r="M37" s="84" t="str">
        <f t="shared" si="17"/>
        <v/>
      </c>
      <c r="N37" s="84" t="str">
        <f t="shared" si="10"/>
        <v/>
      </c>
      <c r="O37" s="85" t="str">
        <f t="shared" si="18"/>
        <v/>
      </c>
      <c r="P37" s="83" t="str">
        <f t="shared" si="19"/>
        <v/>
      </c>
      <c r="Q37" s="84" t="str">
        <f t="shared" si="20"/>
        <v/>
      </c>
      <c r="R37" s="84" t="str">
        <f t="shared" si="14"/>
        <v/>
      </c>
      <c r="S37" s="85" t="str">
        <f t="shared" si="21"/>
        <v/>
      </c>
      <c r="T37" s="101"/>
      <c r="U37" s="101"/>
      <c r="V37" s="102"/>
    </row>
    <row r="38" spans="1:22">
      <c r="A38" s="35">
        <v>30</v>
      </c>
      <c r="B38" s="42"/>
      <c r="C38" s="43"/>
      <c r="D38" s="44"/>
      <c r="E38" s="45"/>
      <c r="F38" s="45"/>
      <c r="G38" s="46"/>
      <c r="H38" s="41" t="str">
        <f t="shared" si="4"/>
        <v/>
      </c>
      <c r="I38" s="41" t="str">
        <f t="shared" si="5"/>
        <v/>
      </c>
      <c r="J38" s="41" t="str">
        <f t="shared" si="6"/>
        <v/>
      </c>
      <c r="K38" s="41" t="str">
        <f t="shared" si="7"/>
        <v/>
      </c>
      <c r="L38" s="83" t="str">
        <f t="shared" si="16"/>
        <v/>
      </c>
      <c r="M38" s="84" t="str">
        <f t="shared" si="17"/>
        <v/>
      </c>
      <c r="N38" s="84" t="str">
        <f t="shared" si="10"/>
        <v/>
      </c>
      <c r="O38" s="85" t="str">
        <f t="shared" si="18"/>
        <v/>
      </c>
      <c r="P38" s="83" t="str">
        <f t="shared" si="19"/>
        <v/>
      </c>
      <c r="Q38" s="84" t="str">
        <f t="shared" si="20"/>
        <v/>
      </c>
      <c r="R38" s="84" t="str">
        <f t="shared" si="14"/>
        <v/>
      </c>
      <c r="S38" s="85" t="str">
        <f t="shared" si="21"/>
        <v/>
      </c>
      <c r="T38" s="101"/>
      <c r="U38" s="101"/>
      <c r="V38" s="102"/>
    </row>
    <row r="39" spans="1:22">
      <c r="A39" s="35">
        <v>31</v>
      </c>
      <c r="B39" s="42"/>
      <c r="C39" s="43"/>
      <c r="D39" s="44"/>
      <c r="E39" s="52"/>
      <c r="F39" s="47"/>
      <c r="G39" s="46"/>
      <c r="H39" s="41" t="str">
        <f t="shared" si="4"/>
        <v/>
      </c>
      <c r="I39" s="41" t="str">
        <f t="shared" si="5"/>
        <v/>
      </c>
      <c r="J39" s="41" t="str">
        <f t="shared" si="6"/>
        <v/>
      </c>
      <c r="K39" s="41" t="str">
        <f t="shared" si="7"/>
        <v/>
      </c>
      <c r="L39" s="83" t="str">
        <f t="shared" si="16"/>
        <v/>
      </c>
      <c r="M39" s="84" t="str">
        <f t="shared" si="17"/>
        <v/>
      </c>
      <c r="N39" s="84" t="str">
        <f t="shared" si="10"/>
        <v/>
      </c>
      <c r="O39" s="85" t="str">
        <f t="shared" si="18"/>
        <v/>
      </c>
      <c r="P39" s="83" t="str">
        <f t="shared" si="19"/>
        <v/>
      </c>
      <c r="Q39" s="84" t="str">
        <f t="shared" si="20"/>
        <v/>
      </c>
      <c r="R39" s="84" t="str">
        <f t="shared" si="14"/>
        <v/>
      </c>
      <c r="S39" s="85" t="str">
        <f t="shared" si="21"/>
        <v/>
      </c>
      <c r="T39" s="101"/>
      <c r="U39" s="101"/>
      <c r="V39" s="102"/>
    </row>
    <row r="40" spans="1:22">
      <c r="A40" s="35">
        <v>32</v>
      </c>
      <c r="B40" s="42"/>
      <c r="C40" s="43"/>
      <c r="D40" s="44"/>
      <c r="E40" s="52"/>
      <c r="F40" s="47"/>
      <c r="G40" s="46"/>
      <c r="H40" s="41" t="str">
        <f t="shared" si="4"/>
        <v/>
      </c>
      <c r="I40" s="41" t="str">
        <f t="shared" si="5"/>
        <v/>
      </c>
      <c r="J40" s="41" t="str">
        <f t="shared" si="6"/>
        <v/>
      </c>
      <c r="K40" s="41" t="str">
        <f t="shared" si="7"/>
        <v/>
      </c>
      <c r="L40" s="83" t="str">
        <f t="shared" si="16"/>
        <v/>
      </c>
      <c r="M40" s="84" t="str">
        <f t="shared" si="17"/>
        <v/>
      </c>
      <c r="N40" s="84" t="str">
        <f t="shared" si="10"/>
        <v/>
      </c>
      <c r="O40" s="85" t="str">
        <f t="shared" si="18"/>
        <v/>
      </c>
      <c r="P40" s="83" t="str">
        <f t="shared" si="19"/>
        <v/>
      </c>
      <c r="Q40" s="84" t="str">
        <f t="shared" si="20"/>
        <v/>
      </c>
      <c r="R40" s="84" t="str">
        <f t="shared" si="14"/>
        <v/>
      </c>
      <c r="S40" s="85" t="str">
        <f t="shared" si="21"/>
        <v/>
      </c>
      <c r="T40" s="101"/>
      <c r="U40" s="101"/>
      <c r="V40" s="102"/>
    </row>
    <row r="41" spans="1:22">
      <c r="A41" s="35">
        <v>33</v>
      </c>
      <c r="B41" s="42"/>
      <c r="C41" s="43"/>
      <c r="D41" s="44"/>
      <c r="E41" s="52"/>
      <c r="F41" s="47"/>
      <c r="G41" s="46"/>
      <c r="H41" s="41" t="str">
        <f t="shared" si="4"/>
        <v/>
      </c>
      <c r="I41" s="41" t="str">
        <f t="shared" si="5"/>
        <v/>
      </c>
      <c r="J41" s="41" t="str">
        <f t="shared" si="6"/>
        <v/>
      </c>
      <c r="K41" s="41" t="str">
        <f t="shared" si="7"/>
        <v/>
      </c>
      <c r="L41" s="83" t="str">
        <f t="shared" si="16"/>
        <v/>
      </c>
      <c r="M41" s="84" t="str">
        <f t="shared" si="17"/>
        <v/>
      </c>
      <c r="N41" s="84" t="str">
        <f t="shared" si="10"/>
        <v/>
      </c>
      <c r="O41" s="85" t="str">
        <f t="shared" si="18"/>
        <v/>
      </c>
      <c r="P41" s="83" t="str">
        <f t="shared" si="19"/>
        <v/>
      </c>
      <c r="Q41" s="84" t="str">
        <f t="shared" si="20"/>
        <v/>
      </c>
      <c r="R41" s="84" t="str">
        <f t="shared" si="14"/>
        <v/>
      </c>
      <c r="S41" s="85" t="str">
        <f t="shared" si="21"/>
        <v/>
      </c>
      <c r="T41" s="101"/>
      <c r="U41" s="101"/>
      <c r="V41" s="102"/>
    </row>
    <row r="42" spans="1:22">
      <c r="A42" s="35">
        <v>34</v>
      </c>
      <c r="B42" s="42"/>
      <c r="C42" s="43"/>
      <c r="D42" s="44"/>
      <c r="E42" s="52"/>
      <c r="F42" s="45"/>
      <c r="G42" s="46"/>
      <c r="H42" s="41" t="str">
        <f t="shared" si="4"/>
        <v/>
      </c>
      <c r="I42" s="41" t="str">
        <f t="shared" si="5"/>
        <v/>
      </c>
      <c r="J42" s="41" t="str">
        <f t="shared" si="6"/>
        <v/>
      </c>
      <c r="K42" s="41" t="str">
        <f t="shared" si="7"/>
        <v/>
      </c>
      <c r="L42" s="83" t="str">
        <f t="shared" si="16"/>
        <v/>
      </c>
      <c r="M42" s="84" t="str">
        <f t="shared" si="17"/>
        <v/>
      </c>
      <c r="N42" s="84" t="str">
        <f t="shared" si="10"/>
        <v/>
      </c>
      <c r="O42" s="85" t="str">
        <f t="shared" si="18"/>
        <v/>
      </c>
      <c r="P42" s="83" t="str">
        <f t="shared" si="19"/>
        <v/>
      </c>
      <c r="Q42" s="84" t="str">
        <f t="shared" si="20"/>
        <v/>
      </c>
      <c r="R42" s="84" t="str">
        <f t="shared" si="14"/>
        <v/>
      </c>
      <c r="S42" s="85" t="str">
        <f t="shared" si="21"/>
        <v/>
      </c>
      <c r="T42" s="101"/>
      <c r="U42" s="101"/>
      <c r="V42" s="102"/>
    </row>
    <row r="43" spans="1:21">
      <c r="A43" s="53">
        <v>35</v>
      </c>
      <c r="B43" s="42"/>
      <c r="C43" s="43"/>
      <c r="D43" s="44"/>
      <c r="E43" s="52"/>
      <c r="F43" s="45"/>
      <c r="G43" s="46"/>
      <c r="H43" s="41" t="str">
        <f t="shared" si="4"/>
        <v/>
      </c>
      <c r="I43" s="41" t="str">
        <f>IF(E43="","",I42+Q43)</f>
        <v/>
      </c>
      <c r="J43" s="41" t="str">
        <f t="shared" si="6"/>
        <v/>
      </c>
      <c r="K43" s="41" t="str">
        <f>IF(G43="","",K42+S43)</f>
        <v/>
      </c>
      <c r="L43" s="83" t="str">
        <f t="shared" si="16"/>
        <v/>
      </c>
      <c r="M43" s="84" t="str">
        <f t="shared" si="17"/>
        <v/>
      </c>
      <c r="N43" s="84" t="str">
        <f t="shared" si="10"/>
        <v/>
      </c>
      <c r="O43" s="85" t="str">
        <f t="shared" si="18"/>
        <v/>
      </c>
      <c r="P43" s="83" t="str">
        <f t="shared" si="19"/>
        <v/>
      </c>
      <c r="Q43" s="84" t="str">
        <f t="shared" si="20"/>
        <v/>
      </c>
      <c r="R43" s="84" t="str">
        <f t="shared" si="14"/>
        <v/>
      </c>
      <c r="S43" s="85" t="str">
        <f t="shared" si="21"/>
        <v/>
      </c>
      <c r="T43" s="104"/>
      <c r="U43" s="104"/>
    </row>
    <row r="44" spans="1:21">
      <c r="A44" s="35">
        <v>36</v>
      </c>
      <c r="B44" s="42"/>
      <c r="C44" s="43"/>
      <c r="D44" s="44"/>
      <c r="E44" s="52"/>
      <c r="F44" s="45"/>
      <c r="G44" s="46"/>
      <c r="H44" s="41" t="str">
        <f t="shared" ref="H44:H58" si="22">IF(D44="","",H43+P44)</f>
        <v/>
      </c>
      <c r="I44" s="41" t="str">
        <f t="shared" ref="I44:I58" si="23">IF(E44="","",I43+Q44)</f>
        <v/>
      </c>
      <c r="J44" s="41" t="str">
        <f t="shared" si="6"/>
        <v/>
      </c>
      <c r="K44" s="41" t="str">
        <f t="shared" ref="K44:K58" si="24">IF(G44="","",K43+S44)</f>
        <v/>
      </c>
      <c r="L44" s="83" t="str">
        <f t="shared" si="16"/>
        <v/>
      </c>
      <c r="M44" s="84" t="str">
        <f t="shared" si="17"/>
        <v/>
      </c>
      <c r="N44" s="84" t="str">
        <f t="shared" si="10"/>
        <v/>
      </c>
      <c r="O44" s="85" t="str">
        <f t="shared" si="18"/>
        <v/>
      </c>
      <c r="P44" s="83" t="str">
        <f t="shared" si="19"/>
        <v/>
      </c>
      <c r="Q44" s="84" t="str">
        <f t="shared" si="20"/>
        <v/>
      </c>
      <c r="R44" s="84" t="str">
        <f t="shared" si="14"/>
        <v/>
      </c>
      <c r="S44" s="85" t="str">
        <f t="shared" si="21"/>
        <v/>
      </c>
      <c r="T44" s="104"/>
      <c r="U44" s="104"/>
    </row>
    <row r="45" spans="1:21">
      <c r="A45" s="35">
        <v>37</v>
      </c>
      <c r="B45" s="42"/>
      <c r="C45" s="43"/>
      <c r="D45" s="44"/>
      <c r="E45" s="45"/>
      <c r="F45" s="45"/>
      <c r="G45" s="46"/>
      <c r="H45" s="41" t="str">
        <f t="shared" si="22"/>
        <v/>
      </c>
      <c r="I45" s="41" t="str">
        <f t="shared" si="23"/>
        <v/>
      </c>
      <c r="J45" s="41" t="str">
        <f t="shared" si="6"/>
        <v/>
      </c>
      <c r="K45" s="41" t="str">
        <f t="shared" si="24"/>
        <v/>
      </c>
      <c r="L45" s="83" t="str">
        <f t="shared" si="16"/>
        <v/>
      </c>
      <c r="M45" s="84" t="str">
        <f t="shared" si="17"/>
        <v/>
      </c>
      <c r="N45" s="84" t="str">
        <f t="shared" si="10"/>
        <v/>
      </c>
      <c r="O45" s="85" t="str">
        <f t="shared" si="18"/>
        <v/>
      </c>
      <c r="P45" s="83" t="str">
        <f t="shared" si="19"/>
        <v/>
      </c>
      <c r="Q45" s="84" t="str">
        <f t="shared" si="20"/>
        <v/>
      </c>
      <c r="R45" s="84" t="str">
        <f t="shared" si="14"/>
        <v/>
      </c>
      <c r="S45" s="85" t="str">
        <f t="shared" si="21"/>
        <v/>
      </c>
      <c r="T45" s="104"/>
      <c r="U45" s="104"/>
    </row>
    <row r="46" spans="1:21">
      <c r="A46" s="35">
        <v>38</v>
      </c>
      <c r="B46" s="42"/>
      <c r="C46" s="43"/>
      <c r="D46" s="44"/>
      <c r="E46" s="45"/>
      <c r="F46" s="45"/>
      <c r="G46" s="46"/>
      <c r="H46" s="41" t="str">
        <f t="shared" si="22"/>
        <v/>
      </c>
      <c r="I46" s="41" t="str">
        <f t="shared" si="23"/>
        <v/>
      </c>
      <c r="J46" s="41" t="str">
        <f t="shared" si="6"/>
        <v/>
      </c>
      <c r="K46" s="41" t="str">
        <f t="shared" si="24"/>
        <v/>
      </c>
      <c r="L46" s="83" t="str">
        <f t="shared" si="16"/>
        <v/>
      </c>
      <c r="M46" s="84" t="str">
        <f t="shared" si="17"/>
        <v/>
      </c>
      <c r="N46" s="84" t="str">
        <f t="shared" si="10"/>
        <v/>
      </c>
      <c r="O46" s="85" t="str">
        <f t="shared" si="18"/>
        <v/>
      </c>
      <c r="P46" s="83" t="str">
        <f t="shared" si="19"/>
        <v/>
      </c>
      <c r="Q46" s="84" t="str">
        <f t="shared" si="20"/>
        <v/>
      </c>
      <c r="R46" s="84" t="str">
        <f t="shared" si="14"/>
        <v/>
      </c>
      <c r="S46" s="85" t="str">
        <f t="shared" si="21"/>
        <v/>
      </c>
      <c r="T46" s="104"/>
      <c r="U46" s="104"/>
    </row>
    <row r="47" spans="1:21">
      <c r="A47" s="35">
        <v>39</v>
      </c>
      <c r="B47" s="42"/>
      <c r="C47" s="43"/>
      <c r="D47" s="44"/>
      <c r="E47" s="45"/>
      <c r="F47" s="45"/>
      <c r="G47" s="46"/>
      <c r="H47" s="41" t="str">
        <f t="shared" si="22"/>
        <v/>
      </c>
      <c r="I47" s="41" t="str">
        <f t="shared" si="23"/>
        <v/>
      </c>
      <c r="J47" s="41" t="str">
        <f t="shared" si="6"/>
        <v/>
      </c>
      <c r="K47" s="41" t="str">
        <f t="shared" si="24"/>
        <v/>
      </c>
      <c r="L47" s="83" t="str">
        <f t="shared" si="16"/>
        <v/>
      </c>
      <c r="M47" s="84" t="str">
        <f t="shared" si="17"/>
        <v/>
      </c>
      <c r="N47" s="84" t="str">
        <f t="shared" si="10"/>
        <v/>
      </c>
      <c r="O47" s="85" t="str">
        <f t="shared" si="18"/>
        <v/>
      </c>
      <c r="P47" s="83" t="str">
        <f t="shared" si="19"/>
        <v/>
      </c>
      <c r="Q47" s="84" t="str">
        <f t="shared" si="20"/>
        <v/>
      </c>
      <c r="R47" s="84" t="str">
        <f t="shared" si="14"/>
        <v/>
      </c>
      <c r="S47" s="85" t="str">
        <f t="shared" si="21"/>
        <v/>
      </c>
      <c r="T47" s="104"/>
      <c r="U47" s="104"/>
    </row>
    <row r="48" spans="1:21">
      <c r="A48" s="35">
        <v>40</v>
      </c>
      <c r="B48" s="42"/>
      <c r="C48" s="43"/>
      <c r="D48" s="44"/>
      <c r="E48" s="45"/>
      <c r="F48" s="45"/>
      <c r="G48" s="46"/>
      <c r="H48" s="41" t="str">
        <f t="shared" si="22"/>
        <v/>
      </c>
      <c r="I48" s="41" t="str">
        <f t="shared" si="23"/>
        <v/>
      </c>
      <c r="J48" s="41" t="str">
        <f t="shared" si="6"/>
        <v/>
      </c>
      <c r="K48" s="41" t="str">
        <f t="shared" si="24"/>
        <v/>
      </c>
      <c r="L48" s="83" t="str">
        <f t="shared" si="16"/>
        <v/>
      </c>
      <c r="M48" s="84" t="str">
        <f t="shared" si="17"/>
        <v/>
      </c>
      <c r="N48" s="84" t="str">
        <f t="shared" si="10"/>
        <v/>
      </c>
      <c r="O48" s="85" t="str">
        <f t="shared" si="18"/>
        <v/>
      </c>
      <c r="P48" s="83" t="str">
        <f t="shared" si="19"/>
        <v/>
      </c>
      <c r="Q48" s="84" t="str">
        <f t="shared" si="20"/>
        <v/>
      </c>
      <c r="R48" s="84" t="str">
        <f t="shared" si="14"/>
        <v/>
      </c>
      <c r="S48" s="85" t="str">
        <f t="shared" si="21"/>
        <v/>
      </c>
      <c r="T48" s="104"/>
      <c r="U48" s="104"/>
    </row>
    <row r="49" spans="1:21">
      <c r="A49" s="35">
        <v>41</v>
      </c>
      <c r="B49" s="42"/>
      <c r="C49" s="43"/>
      <c r="D49" s="44"/>
      <c r="E49" s="45"/>
      <c r="F49" s="47"/>
      <c r="G49" s="46"/>
      <c r="H49" s="41" t="str">
        <f t="shared" si="22"/>
        <v/>
      </c>
      <c r="I49" s="41" t="str">
        <f t="shared" si="23"/>
        <v/>
      </c>
      <c r="J49" s="41" t="str">
        <f t="shared" si="6"/>
        <v/>
      </c>
      <c r="K49" s="41" t="str">
        <f t="shared" si="24"/>
        <v/>
      </c>
      <c r="L49" s="83" t="str">
        <f t="shared" si="16"/>
        <v/>
      </c>
      <c r="M49" s="84" t="str">
        <f t="shared" si="17"/>
        <v/>
      </c>
      <c r="N49" s="84" t="str">
        <f t="shared" si="10"/>
        <v/>
      </c>
      <c r="O49" s="85" t="str">
        <f t="shared" si="18"/>
        <v/>
      </c>
      <c r="P49" s="83" t="str">
        <f t="shared" si="19"/>
        <v/>
      </c>
      <c r="Q49" s="84" t="str">
        <f t="shared" si="20"/>
        <v/>
      </c>
      <c r="R49" s="84" t="str">
        <f t="shared" si="14"/>
        <v/>
      </c>
      <c r="S49" s="85" t="str">
        <f t="shared" si="21"/>
        <v/>
      </c>
      <c r="T49" s="104"/>
      <c r="U49" s="104"/>
    </row>
    <row r="50" spans="1:21">
      <c r="A50" s="35">
        <v>42</v>
      </c>
      <c r="B50" s="42"/>
      <c r="C50" s="43"/>
      <c r="D50" s="44"/>
      <c r="E50" s="45"/>
      <c r="F50" s="47"/>
      <c r="G50" s="46"/>
      <c r="H50" s="41" t="str">
        <f t="shared" si="22"/>
        <v/>
      </c>
      <c r="I50" s="41" t="str">
        <f t="shared" si="23"/>
        <v/>
      </c>
      <c r="J50" s="41" t="str">
        <f t="shared" si="6"/>
        <v/>
      </c>
      <c r="K50" s="41" t="str">
        <f t="shared" si="24"/>
        <v/>
      </c>
      <c r="L50" s="83" t="str">
        <f t="shared" si="16"/>
        <v/>
      </c>
      <c r="M50" s="84" t="str">
        <f t="shared" si="17"/>
        <v/>
      </c>
      <c r="N50" s="84" t="str">
        <f t="shared" si="10"/>
        <v/>
      </c>
      <c r="O50" s="85" t="str">
        <f t="shared" si="18"/>
        <v/>
      </c>
      <c r="P50" s="83" t="str">
        <f t="shared" si="19"/>
        <v/>
      </c>
      <c r="Q50" s="84" t="str">
        <f t="shared" si="20"/>
        <v/>
      </c>
      <c r="R50" s="84" t="str">
        <f t="shared" si="14"/>
        <v/>
      </c>
      <c r="S50" s="85" t="str">
        <f t="shared" si="21"/>
        <v/>
      </c>
      <c r="T50" s="104"/>
      <c r="U50" s="104"/>
    </row>
    <row r="51" spans="1:21">
      <c r="A51" s="35">
        <v>43</v>
      </c>
      <c r="B51" s="42"/>
      <c r="C51" s="43"/>
      <c r="D51" s="44"/>
      <c r="E51" s="45"/>
      <c r="F51" s="47"/>
      <c r="G51" s="46"/>
      <c r="H51" s="41" t="str">
        <f t="shared" si="22"/>
        <v/>
      </c>
      <c r="I51" s="41" t="str">
        <f t="shared" si="23"/>
        <v/>
      </c>
      <c r="J51" s="41" t="str">
        <f t="shared" si="6"/>
        <v/>
      </c>
      <c r="K51" s="41" t="str">
        <f t="shared" si="24"/>
        <v/>
      </c>
      <c r="L51" s="83" t="str">
        <f t="shared" si="16"/>
        <v/>
      </c>
      <c r="M51" s="84" t="str">
        <f t="shared" si="17"/>
        <v/>
      </c>
      <c r="N51" s="84" t="str">
        <f t="shared" si="10"/>
        <v/>
      </c>
      <c r="O51" s="85" t="str">
        <f t="shared" si="18"/>
        <v/>
      </c>
      <c r="P51" s="83" t="str">
        <f t="shared" si="19"/>
        <v/>
      </c>
      <c r="Q51" s="84" t="str">
        <f t="shared" si="20"/>
        <v/>
      </c>
      <c r="R51" s="84" t="str">
        <f t="shared" si="14"/>
        <v/>
      </c>
      <c r="S51" s="85" t="str">
        <f t="shared" si="21"/>
        <v/>
      </c>
      <c r="T51" s="104"/>
      <c r="U51" s="104"/>
    </row>
    <row r="52" spans="1:21">
      <c r="A52" s="35">
        <v>44</v>
      </c>
      <c r="B52" s="42"/>
      <c r="C52" s="43"/>
      <c r="D52" s="44"/>
      <c r="E52" s="45"/>
      <c r="F52" s="45"/>
      <c r="G52" s="46"/>
      <c r="H52" s="41" t="str">
        <f t="shared" si="22"/>
        <v/>
      </c>
      <c r="I52" s="41" t="str">
        <f t="shared" si="23"/>
        <v/>
      </c>
      <c r="J52" s="41" t="str">
        <f t="shared" si="6"/>
        <v/>
      </c>
      <c r="K52" s="41" t="str">
        <f t="shared" si="24"/>
        <v/>
      </c>
      <c r="L52" s="83" t="str">
        <f t="shared" si="16"/>
        <v/>
      </c>
      <c r="M52" s="84" t="str">
        <f t="shared" si="17"/>
        <v/>
      </c>
      <c r="N52" s="84" t="str">
        <f t="shared" si="10"/>
        <v/>
      </c>
      <c r="O52" s="85" t="str">
        <f t="shared" si="18"/>
        <v/>
      </c>
      <c r="P52" s="83" t="str">
        <f t="shared" si="19"/>
        <v/>
      </c>
      <c r="Q52" s="84" t="str">
        <f t="shared" si="20"/>
        <v/>
      </c>
      <c r="R52" s="84" t="str">
        <f t="shared" si="14"/>
        <v/>
      </c>
      <c r="S52" s="85" t="str">
        <f t="shared" si="21"/>
        <v/>
      </c>
      <c r="T52" s="104"/>
      <c r="U52" s="104"/>
    </row>
    <row r="53" spans="1:21">
      <c r="A53" s="35">
        <v>45</v>
      </c>
      <c r="B53" s="42"/>
      <c r="C53" s="43"/>
      <c r="D53" s="44"/>
      <c r="E53" s="45"/>
      <c r="F53" s="45"/>
      <c r="G53" s="46"/>
      <c r="H53" s="41" t="str">
        <f t="shared" si="22"/>
        <v/>
      </c>
      <c r="I53" s="41" t="str">
        <f t="shared" si="23"/>
        <v/>
      </c>
      <c r="J53" s="41" t="str">
        <f t="shared" si="6"/>
        <v/>
      </c>
      <c r="K53" s="41" t="str">
        <f t="shared" si="24"/>
        <v/>
      </c>
      <c r="L53" s="83" t="str">
        <f t="shared" si="16"/>
        <v/>
      </c>
      <c r="M53" s="84" t="str">
        <f t="shared" si="17"/>
        <v/>
      </c>
      <c r="N53" s="84" t="str">
        <f t="shared" si="10"/>
        <v/>
      </c>
      <c r="O53" s="85" t="str">
        <f t="shared" si="18"/>
        <v/>
      </c>
      <c r="P53" s="83" t="str">
        <f t="shared" si="19"/>
        <v/>
      </c>
      <c r="Q53" s="84" t="str">
        <f t="shared" si="20"/>
        <v/>
      </c>
      <c r="R53" s="84" t="str">
        <f t="shared" si="14"/>
        <v/>
      </c>
      <c r="S53" s="85" t="str">
        <f t="shared" si="21"/>
        <v/>
      </c>
      <c r="T53" s="104"/>
      <c r="U53" s="104"/>
    </row>
    <row r="54" spans="1:21">
      <c r="A54" s="35">
        <v>46</v>
      </c>
      <c r="B54" s="42"/>
      <c r="C54" s="43"/>
      <c r="D54" s="44"/>
      <c r="E54" s="45"/>
      <c r="F54" s="45"/>
      <c r="G54" s="46"/>
      <c r="H54" s="41" t="str">
        <f t="shared" si="22"/>
        <v/>
      </c>
      <c r="I54" s="41" t="str">
        <f t="shared" si="23"/>
        <v/>
      </c>
      <c r="J54" s="41" t="str">
        <f t="shared" si="6"/>
        <v/>
      </c>
      <c r="K54" s="41" t="str">
        <f t="shared" si="24"/>
        <v/>
      </c>
      <c r="L54" s="83" t="str">
        <f t="shared" si="16"/>
        <v/>
      </c>
      <c r="M54" s="84" t="str">
        <f t="shared" si="17"/>
        <v/>
      </c>
      <c r="N54" s="84" t="str">
        <f t="shared" si="10"/>
        <v/>
      </c>
      <c r="O54" s="85" t="str">
        <f t="shared" si="18"/>
        <v/>
      </c>
      <c r="P54" s="83" t="str">
        <f t="shared" si="19"/>
        <v/>
      </c>
      <c r="Q54" s="84" t="str">
        <f t="shared" si="20"/>
        <v/>
      </c>
      <c r="R54" s="84" t="str">
        <f t="shared" si="14"/>
        <v/>
      </c>
      <c r="S54" s="85" t="str">
        <f t="shared" si="21"/>
        <v/>
      </c>
      <c r="T54" s="104"/>
      <c r="U54" s="104"/>
    </row>
    <row r="55" spans="1:21">
      <c r="A55" s="35">
        <v>47</v>
      </c>
      <c r="B55" s="42"/>
      <c r="C55" s="43"/>
      <c r="D55" s="44"/>
      <c r="E55" s="45"/>
      <c r="F55" s="45"/>
      <c r="G55" s="46"/>
      <c r="H55" s="41" t="str">
        <f t="shared" si="22"/>
        <v/>
      </c>
      <c r="I55" s="41" t="str">
        <f t="shared" si="23"/>
        <v/>
      </c>
      <c r="J55" s="41" t="str">
        <f t="shared" si="6"/>
        <v/>
      </c>
      <c r="K55" s="41" t="str">
        <f t="shared" si="24"/>
        <v/>
      </c>
      <c r="L55" s="83" t="str">
        <f t="shared" si="16"/>
        <v/>
      </c>
      <c r="M55" s="84" t="str">
        <f t="shared" si="17"/>
        <v/>
      </c>
      <c r="N55" s="84" t="str">
        <f t="shared" si="10"/>
        <v/>
      </c>
      <c r="O55" s="85" t="str">
        <f t="shared" si="18"/>
        <v/>
      </c>
      <c r="P55" s="83" t="str">
        <f t="shared" si="19"/>
        <v/>
      </c>
      <c r="Q55" s="84" t="str">
        <f t="shared" si="20"/>
        <v/>
      </c>
      <c r="R55" s="84" t="str">
        <f t="shared" si="14"/>
        <v/>
      </c>
      <c r="S55" s="85" t="str">
        <f t="shared" si="21"/>
        <v/>
      </c>
      <c r="T55" s="104"/>
      <c r="U55" s="104"/>
    </row>
    <row r="56" spans="1:21">
      <c r="A56" s="35">
        <v>48</v>
      </c>
      <c r="B56" s="42"/>
      <c r="C56" s="43"/>
      <c r="D56" s="44"/>
      <c r="E56" s="45"/>
      <c r="F56" s="45"/>
      <c r="G56" s="46"/>
      <c r="H56" s="41" t="str">
        <f t="shared" si="22"/>
        <v/>
      </c>
      <c r="I56" s="41" t="str">
        <f t="shared" si="23"/>
        <v/>
      </c>
      <c r="J56" s="41" t="str">
        <f t="shared" si="6"/>
        <v/>
      </c>
      <c r="K56" s="41" t="str">
        <f t="shared" si="24"/>
        <v/>
      </c>
      <c r="L56" s="83" t="str">
        <f t="shared" si="16"/>
        <v/>
      </c>
      <c r="M56" s="84" t="str">
        <f t="shared" si="17"/>
        <v/>
      </c>
      <c r="N56" s="84" t="str">
        <f t="shared" si="10"/>
        <v/>
      </c>
      <c r="O56" s="85" t="str">
        <f t="shared" si="18"/>
        <v/>
      </c>
      <c r="P56" s="83" t="str">
        <f t="shared" si="19"/>
        <v/>
      </c>
      <c r="Q56" s="84" t="str">
        <f t="shared" si="20"/>
        <v/>
      </c>
      <c r="R56" s="84" t="str">
        <f t="shared" si="14"/>
        <v/>
      </c>
      <c r="S56" s="85" t="str">
        <f t="shared" si="21"/>
        <v/>
      </c>
      <c r="T56" s="104"/>
      <c r="U56" s="104"/>
    </row>
    <row r="57" spans="1:21">
      <c r="A57" s="35">
        <v>49</v>
      </c>
      <c r="B57" s="42"/>
      <c r="C57" s="43"/>
      <c r="D57" s="44"/>
      <c r="E57" s="45"/>
      <c r="F57" s="45"/>
      <c r="G57" s="46"/>
      <c r="H57" s="41" t="str">
        <f t="shared" si="22"/>
        <v/>
      </c>
      <c r="I57" s="41" t="str">
        <f t="shared" si="23"/>
        <v/>
      </c>
      <c r="J57" s="41" t="str">
        <f t="shared" si="6"/>
        <v/>
      </c>
      <c r="K57" s="41" t="str">
        <f t="shared" si="24"/>
        <v/>
      </c>
      <c r="L57" s="83" t="str">
        <f t="shared" si="16"/>
        <v/>
      </c>
      <c r="M57" s="84" t="str">
        <f t="shared" si="17"/>
        <v/>
      </c>
      <c r="N57" s="84" t="str">
        <f t="shared" si="10"/>
        <v/>
      </c>
      <c r="O57" s="85" t="str">
        <f t="shared" si="18"/>
        <v/>
      </c>
      <c r="P57" s="83" t="str">
        <f t="shared" si="19"/>
        <v/>
      </c>
      <c r="Q57" s="84" t="str">
        <f t="shared" si="20"/>
        <v/>
      </c>
      <c r="R57" s="84" t="str">
        <f t="shared" si="14"/>
        <v/>
      </c>
      <c r="S57" s="85" t="str">
        <f t="shared" si="21"/>
        <v/>
      </c>
      <c r="T57" s="104"/>
      <c r="U57" s="104"/>
    </row>
    <row r="58" ht="19.5" spans="1:21">
      <c r="A58" s="35">
        <v>50</v>
      </c>
      <c r="B58" s="54"/>
      <c r="C58" s="55"/>
      <c r="D58" s="56"/>
      <c r="E58" s="57"/>
      <c r="F58" s="57"/>
      <c r="G58" s="58"/>
      <c r="H58" s="41" t="str">
        <f t="shared" si="22"/>
        <v/>
      </c>
      <c r="I58" s="41" t="str">
        <f t="shared" si="23"/>
        <v/>
      </c>
      <c r="J58" s="41" t="str">
        <f t="shared" si="6"/>
        <v/>
      </c>
      <c r="K58" s="41" t="str">
        <f t="shared" si="24"/>
        <v/>
      </c>
      <c r="L58" s="83" t="str">
        <f t="shared" si="16"/>
        <v/>
      </c>
      <c r="M58" s="84" t="str">
        <f t="shared" si="17"/>
        <v/>
      </c>
      <c r="N58" s="84" t="str">
        <f t="shared" si="10"/>
        <v/>
      </c>
      <c r="O58" s="85" t="str">
        <f t="shared" si="18"/>
        <v/>
      </c>
      <c r="P58" s="83" t="str">
        <f t="shared" si="19"/>
        <v/>
      </c>
      <c r="Q58" s="84" t="str">
        <f t="shared" si="20"/>
        <v/>
      </c>
      <c r="R58" s="84" t="str">
        <f t="shared" si="14"/>
        <v/>
      </c>
      <c r="S58" s="85" t="str">
        <f t="shared" si="21"/>
        <v/>
      </c>
      <c r="T58" s="105"/>
      <c r="U58" s="105"/>
    </row>
    <row r="59" ht="19.5" spans="1:19">
      <c r="A59" s="35"/>
      <c r="B59" s="59" t="s">
        <v>33</v>
      </c>
      <c r="C59" s="60"/>
      <c r="D59" s="61">
        <f>COUNTIF(D9:D58,1.27)</f>
        <v>9</v>
      </c>
      <c r="E59" s="61">
        <f>COUNTIF(E9:E58,1.5)</f>
        <v>9</v>
      </c>
      <c r="F59" s="61">
        <f>COUNTIF(F9:F58,2)</f>
        <v>6</v>
      </c>
      <c r="G59" s="62">
        <f>COUNTIF(G9:G58,2)</f>
        <v>2</v>
      </c>
      <c r="H59" s="63">
        <f t="shared" ref="H59:J59" si="25">P59+H8</f>
        <v>109730.306812233</v>
      </c>
      <c r="I59" s="86">
        <f t="shared" si="25"/>
        <v>116471.71977923</v>
      </c>
      <c r="J59" s="86">
        <f t="shared" si="25"/>
        <v>104605.021783915</v>
      </c>
      <c r="K59" s="87">
        <f>S59+K8</f>
        <v>218537.723859705</v>
      </c>
      <c r="L59" s="88" t="s">
        <v>34</v>
      </c>
      <c r="M59" s="89">
        <f>B25-B9</f>
        <v>995</v>
      </c>
      <c r="N59" s="90"/>
      <c r="O59" s="91" t="s">
        <v>35</v>
      </c>
      <c r="P59" s="92">
        <f t="shared" ref="P59:R59" si="26">SUM(P9:P58)</f>
        <v>9730.3068122331</v>
      </c>
      <c r="Q59" s="106">
        <f t="shared" si="26"/>
        <v>16471.7197792303</v>
      </c>
      <c r="R59" s="106">
        <f t="shared" si="26"/>
        <v>4605.02178391495</v>
      </c>
      <c r="S59" s="107">
        <f>SUM(S9:S58)</f>
        <v>118537.723859705</v>
      </c>
    </row>
    <row r="60" ht="19.5" spans="1:19">
      <c r="A60" s="35"/>
      <c r="B60" s="64" t="s">
        <v>36</v>
      </c>
      <c r="C60" s="65"/>
      <c r="D60" s="61">
        <f t="shared" ref="D60:F60" si="27">COUNTIF(D9:D58,-1)</f>
        <v>8</v>
      </c>
      <c r="E60" s="61">
        <f t="shared" si="27"/>
        <v>8</v>
      </c>
      <c r="F60" s="61">
        <f t="shared" si="27"/>
        <v>10</v>
      </c>
      <c r="G60" s="62">
        <f>COUNTIF(G9:G58,-1)</f>
        <v>10</v>
      </c>
      <c r="H60" s="24" t="s">
        <v>37</v>
      </c>
      <c r="I60" s="67"/>
      <c r="J60" s="72"/>
      <c r="K60" s="73"/>
      <c r="L60" s="24" t="s">
        <v>38</v>
      </c>
      <c r="M60" s="67"/>
      <c r="N60" s="72"/>
      <c r="O60" s="73"/>
      <c r="P60" s="35"/>
      <c r="Q60" s="53"/>
      <c r="R60" s="53"/>
      <c r="S60" s="108"/>
    </row>
    <row r="61" ht="19.5" spans="1:19">
      <c r="A61" s="35"/>
      <c r="B61" s="64" t="s">
        <v>39</v>
      </c>
      <c r="C61" s="65"/>
      <c r="D61" s="61">
        <f t="shared" ref="D61:F61" si="28">COUNTIF(D9:D58,0)</f>
        <v>0</v>
      </c>
      <c r="E61" s="61">
        <f t="shared" si="28"/>
        <v>0</v>
      </c>
      <c r="F61" s="61">
        <f t="shared" si="28"/>
        <v>0</v>
      </c>
      <c r="G61" s="61">
        <f>COUNTIF(G9:G58,0)</f>
        <v>0</v>
      </c>
      <c r="H61" s="66">
        <f t="shared" ref="H61:J61" si="29">H59/H8</f>
        <v>1.09730306812233</v>
      </c>
      <c r="I61" s="93">
        <f t="shared" si="29"/>
        <v>1.1647171977923</v>
      </c>
      <c r="J61" s="93">
        <f t="shared" si="29"/>
        <v>1.04605021783915</v>
      </c>
      <c r="K61" s="94">
        <f>K59/K8</f>
        <v>2.18537723859705</v>
      </c>
      <c r="L61" s="95">
        <f>(H61-100%)*30/M59</f>
        <v>0.00293376084790948</v>
      </c>
      <c r="M61" s="95">
        <f>(I61-100%)*30/M59</f>
        <v>0.00496634767212975</v>
      </c>
      <c r="N61" s="95">
        <f>(J61-100%)*30/M59</f>
        <v>0.00138844877906984</v>
      </c>
      <c r="O61" s="96">
        <f>(K61-100%)*30/M59</f>
        <v>0.0357400172441323</v>
      </c>
      <c r="P61" s="97"/>
      <c r="Q61" s="109"/>
      <c r="R61" s="109"/>
      <c r="S61" s="110"/>
    </row>
    <row r="62" ht="19.5" spans="1:7">
      <c r="A62" s="53"/>
      <c r="B62" s="24" t="s">
        <v>40</v>
      </c>
      <c r="C62" s="67"/>
      <c r="D62" s="68">
        <f t="shared" ref="D62:F62" si="30">D59/(D59+D60+D61)</f>
        <v>0.529411764705882</v>
      </c>
      <c r="E62" s="69">
        <f t="shared" si="30"/>
        <v>0.529411764705882</v>
      </c>
      <c r="F62" s="69">
        <f t="shared" si="30"/>
        <v>0.375</v>
      </c>
      <c r="G62" s="70">
        <f>G59/(G59+G60+G61)</f>
        <v>0.166666666666667</v>
      </c>
    </row>
    <row r="64" spans="4:7">
      <c r="D64" s="71"/>
      <c r="E64" s="71"/>
      <c r="F64" s="71"/>
      <c r="G64" s="71"/>
    </row>
  </sheetData>
  <mergeCells count="13">
    <mergeCell ref="H6:K6"/>
    <mergeCell ref="L6:O6"/>
    <mergeCell ref="P6:S6"/>
    <mergeCell ref="L8:O8"/>
    <mergeCell ref="P8:S8"/>
    <mergeCell ref="B59:C59"/>
    <mergeCell ref="B60:C60"/>
    <mergeCell ref="H60:K60"/>
    <mergeCell ref="L60:O60"/>
    <mergeCell ref="B61:C61"/>
    <mergeCell ref="B62:C62"/>
    <mergeCell ref="T6:T8"/>
    <mergeCell ref="U6:U8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K26" sqref="K26"/>
    </sheetView>
  </sheetViews>
  <sheetFormatPr defaultColWidth="8.125" defaultRowHeight="18.75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zoomScale="145" zoomScaleNormal="145" workbookViewId="0">
      <selection activeCell="K9" sqref="K9"/>
    </sheetView>
  </sheetViews>
  <sheetFormatPr defaultColWidth="8.125" defaultRowHeight="13.5"/>
  <cols>
    <col min="1" max="9" width="8.125" style="11"/>
    <col min="10" max="10" width="8.26666666666667" style="11" customWidth="1"/>
    <col min="11" max="16384" width="8.125" style="11"/>
  </cols>
  <sheetData>
    <row r="1" spans="1:1">
      <c r="A1" s="11" t="s">
        <v>41</v>
      </c>
    </row>
    <row r="2" spans="1:10">
      <c r="A2" s="12" t="s">
        <v>42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ht="112" customHeight="1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43</v>
      </c>
    </row>
    <row r="12" spans="1:10">
      <c r="A12" s="14" t="s">
        <v>44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45</v>
      </c>
    </row>
    <row r="22" spans="1:10">
      <c r="A22" s="14" t="s">
        <v>46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0416666666667" footer="0.51041666666666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zoomScale="80" zoomScaleNormal="80" workbookViewId="0">
      <selection activeCell="D14" sqref="D14"/>
    </sheetView>
  </sheetViews>
  <sheetFormatPr defaultColWidth="9" defaultRowHeight="18.75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47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48</v>
      </c>
      <c r="B3" s="6" t="s">
        <v>0</v>
      </c>
      <c r="C3" s="6" t="s">
        <v>3</v>
      </c>
      <c r="D3" s="7" t="s">
        <v>49</v>
      </c>
      <c r="E3" s="6" t="s">
        <v>50</v>
      </c>
      <c r="F3" s="7" t="s">
        <v>49</v>
      </c>
      <c r="G3" s="6" t="s">
        <v>51</v>
      </c>
      <c r="H3" s="7" t="s">
        <v>49</v>
      </c>
    </row>
    <row r="4" spans="1:8">
      <c r="A4" s="8" t="s">
        <v>52</v>
      </c>
      <c r="B4" s="8" t="s">
        <v>53</v>
      </c>
      <c r="C4" s="8"/>
      <c r="D4" s="9"/>
      <c r="E4" s="8"/>
      <c r="F4" s="9"/>
      <c r="G4" s="8"/>
      <c r="H4" s="9"/>
    </row>
    <row r="5" spans="1:8">
      <c r="A5" s="8" t="s">
        <v>52</v>
      </c>
      <c r="B5" s="8"/>
      <c r="C5" s="8"/>
      <c r="D5" s="9"/>
      <c r="E5" s="8"/>
      <c r="F5" s="10"/>
      <c r="G5" s="8"/>
      <c r="H5" s="10"/>
    </row>
    <row r="6" spans="1:8">
      <c r="A6" s="8" t="s">
        <v>52</v>
      </c>
      <c r="B6" s="8"/>
      <c r="C6" s="8"/>
      <c r="D6" s="10"/>
      <c r="E6" s="8"/>
      <c r="F6" s="10"/>
      <c r="G6" s="8"/>
      <c r="H6" s="10"/>
    </row>
    <row r="7" spans="1:8">
      <c r="A7" s="8" t="s">
        <v>52</v>
      </c>
      <c r="B7" s="8"/>
      <c r="C7" s="8"/>
      <c r="D7" s="10"/>
      <c r="E7" s="8"/>
      <c r="F7" s="10"/>
      <c r="G7" s="8"/>
      <c r="H7" s="10"/>
    </row>
    <row r="8" spans="1:8">
      <c r="A8" s="8" t="s">
        <v>52</v>
      </c>
      <c r="B8" s="8"/>
      <c r="C8" s="8"/>
      <c r="D8" s="10"/>
      <c r="E8" s="8"/>
      <c r="F8" s="10"/>
      <c r="G8" s="8"/>
      <c r="H8" s="10"/>
    </row>
    <row r="9" spans="1:8">
      <c r="A9" s="8" t="s">
        <v>52</v>
      </c>
      <c r="B9" s="8"/>
      <c r="C9" s="8"/>
      <c r="D9" s="10"/>
      <c r="E9" s="8"/>
      <c r="F9" s="10"/>
      <c r="G9" s="8"/>
      <c r="H9" s="10"/>
    </row>
    <row r="10" spans="1:8">
      <c r="A10" s="8" t="s">
        <v>52</v>
      </c>
      <c r="B10" s="8"/>
      <c r="C10" s="8"/>
      <c r="D10" s="10"/>
      <c r="E10" s="8"/>
      <c r="F10" s="10"/>
      <c r="G10" s="8"/>
      <c r="H10" s="10"/>
    </row>
    <row r="11" spans="1:8">
      <c r="A11" s="8" t="s">
        <v>52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笹田喬志</cp:lastModifiedBy>
  <dcterms:created xsi:type="dcterms:W3CDTF">2020-09-18T03:10:00Z</dcterms:created>
  <dcterms:modified xsi:type="dcterms:W3CDTF">2023-09-30T09:16:08Z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