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c563bfccff85e5/Documents/"/>
    </mc:Choice>
  </mc:AlternateContent>
  <xr:revisionPtr revIDLastSave="36" documentId="8_{E9C5482A-58A1-43A0-A49C-6620227499C8}" xr6:coauthVersionLast="47" xr6:coauthVersionMax="47" xr10:uidLastSave="{6A318E20-483C-4032-8C47-AF2A03BA431A}"/>
  <bookViews>
    <workbookView xWindow="-120" yWindow="-120" windowWidth="29040" windowHeight="15840" firstSheet="2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<sst xmlns="http://schemas.openxmlformats.org/spreadsheetml/2006/main" count="93" uniqueCount="80">
  <si>
    <t>通貨ペア</t>
    <rPh sb="0" eb="2">
      <t>ツウカ</t>
    </rPh>
    <phoneticPr fontId="1"/>
  </si>
  <si>
    <t>USDJPY</t>
    <phoneticPr fontId="1"/>
  </si>
  <si>
    <t>時間足</t>
    <rPh sb="0" eb="2">
      <t>ジカン</t>
    </rPh>
    <rPh sb="2" eb="3">
      <t>アシ</t>
    </rPh>
    <phoneticPr fontId="1"/>
  </si>
  <si>
    <t>日足</t>
    <rPh sb="0" eb="2">
      <t>ヒアシ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</si>
  <si>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</si>
  <si>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</si>
  <si>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</si>
  <si>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決済理由</t>
    <rPh sb="0" eb="2">
      <t>ケッサイ</t>
    </rPh>
    <rPh sb="2" eb="4">
      <t>リユウ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</si>
  <si>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</si>
  <si>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No.</t>
    <phoneticPr fontId="1"/>
  </si>
  <si>
    <t>エントリー</t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</si>
  <si>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</si>
  <si>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残金（円)</t>
    <rPh sb="0" eb="2">
      <t>ザンキン</t>
    </rPh>
    <rPh sb="3" eb="4">
      <t>エン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</si>
  <si>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</si>
  <si>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</si>
  <si>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t>日付</t>
    <rPh sb="0" eb="2">
      <t>ヒヅケ</t>
    </rPh>
    <phoneticPr fontId="1"/>
  </si>
  <si>
    <t>買い1／売り2</t>
    <rPh sb="0" eb="1">
      <t>カ</t>
    </rPh>
    <rPh sb="4" eb="5">
      <t>ウ</t>
    </rPh>
    <phoneticPr fontId="1"/>
  </si>
  <si>
    <t>当初</t>
    <rPh sb="0" eb="2">
      <t>トウショ</t>
    </rPh>
    <phoneticPr fontId="1"/>
  </si>
  <si>
    <t>2020.03.30</t>
    <phoneticPr fontId="1"/>
  </si>
  <si>
    <t>2020.04.08</t>
    <phoneticPr fontId="1"/>
  </si>
  <si>
    <t>2020.05.29</t>
    <phoneticPr fontId="1"/>
  </si>
  <si>
    <t>2020.07.20</t>
    <phoneticPr fontId="1"/>
  </si>
  <si>
    <t>2020.10.20</t>
    <phoneticPr fontId="1"/>
  </si>
  <si>
    <t>2021.02.23</t>
    <phoneticPr fontId="1"/>
  </si>
  <si>
    <t>2021.04.13</t>
    <phoneticPr fontId="1"/>
  </si>
  <si>
    <t>2021.06.09</t>
    <phoneticPr fontId="1"/>
  </si>
  <si>
    <t>2020.07.07</t>
    <phoneticPr fontId="1"/>
  </si>
  <si>
    <t>2020.07.28</t>
    <phoneticPr fontId="1"/>
  </si>
  <si>
    <t>2020.10.04</t>
    <phoneticPr fontId="1"/>
  </si>
  <si>
    <t>2020.12.17</t>
    <phoneticPr fontId="1"/>
  </si>
  <si>
    <t>2020.03.31</t>
    <phoneticPr fontId="1"/>
  </si>
  <si>
    <t>2020.06.16</t>
    <phoneticPr fontId="1"/>
  </si>
  <si>
    <t>2020.07.27</t>
    <phoneticPr fontId="1"/>
  </si>
  <si>
    <t>2020.09.23</t>
    <phoneticPr fontId="1"/>
  </si>
  <si>
    <t>2020.11.07</t>
    <phoneticPr fontId="1"/>
  </si>
  <si>
    <t>2020.11.30</t>
    <phoneticPr fontId="1"/>
  </si>
  <si>
    <t>2021.01.05</t>
    <phoneticPr fontId="1"/>
  </si>
  <si>
    <t>2021.02.10</t>
    <phoneticPr fontId="1"/>
  </si>
  <si>
    <t>2021.04.23</t>
    <phoneticPr fontId="1"/>
  </si>
  <si>
    <t>2021.07.07</t>
    <phoneticPr fontId="1"/>
  </si>
  <si>
    <t>2021.07.28</t>
    <phoneticPr fontId="1"/>
  </si>
  <si>
    <t>2021.10.04</t>
    <phoneticPr fontId="1"/>
  </si>
  <si>
    <t>2021.12.06</t>
    <phoneticPr fontId="1"/>
  </si>
  <si>
    <t>2022.03.30</t>
    <phoneticPr fontId="1"/>
  </si>
  <si>
    <t>2022.06.16</t>
    <phoneticPr fontId="1"/>
  </si>
  <si>
    <t>2022.07.27</t>
    <phoneticPr fontId="1"/>
  </si>
  <si>
    <t>2022.09.23</t>
    <phoneticPr fontId="1"/>
  </si>
  <si>
    <t>2022.11.07</t>
    <phoneticPr fontId="1"/>
  </si>
  <si>
    <t>2022.11.30</t>
    <phoneticPr fontId="1"/>
  </si>
  <si>
    <t>2023.01.05</t>
    <phoneticPr fontId="1"/>
  </si>
  <si>
    <t>2023.02.10</t>
    <phoneticPr fontId="1"/>
  </si>
  <si>
    <t>2023.03.09</t>
    <phoneticPr fontId="1"/>
  </si>
  <si>
    <t>2023.04.26</t>
    <phoneticPr fontId="1"/>
  </si>
  <si>
    <t>2023.06.14</t>
    <phoneticPr fontId="1"/>
  </si>
  <si>
    <t>2023.07.10</t>
    <phoneticPr fontId="1"/>
  </si>
  <si>
    <t>2023.09.01</t>
    <phoneticPr fontId="1"/>
  </si>
  <si>
    <t>勝数</t>
    <rPh sb="0" eb="1">
      <t>カ</t>
    </rPh>
    <rPh sb="1" eb="2">
      <t>スウ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</si>
  <si>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</si>
  <si>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</si>
  <si>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負数</t>
    <rPh sb="0" eb="1">
      <t>マ</t>
    </rPh>
    <rPh sb="1" eb="2">
      <t>スウ</t>
    </rPh>
    <phoneticPr fontId="1"/>
  </si>
  <si>
    <t>利益率</t>
    <rPh sb="0" eb="2">
      <t>リエキ</t>
    </rPh>
    <rPh sb="2" eb="3">
      <t>リツ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</si>
  <si>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</si>
  <si>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</si>
  <si>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勝率</t>
    <rPh sb="0" eb="2">
      <t>ショウリツ</t>
    </rPh>
    <phoneticPr fontId="1"/>
  </si>
  <si>
    <t>気付き　質問</t>
  </si>
  <si>
    <t>移動平均線の角度を意識すること、上昇トレンドなのか下降トレンドなのかを見極める、PBの実体が小さくひげの長いPBを意識してトレード、</t>
    <rPh sb="0" eb="2">
      <t>イドウ</t>
    </rPh>
    <rPh sb="2" eb="5">
      <t>ヘイキンセン</t>
    </rPh>
    <rPh sb="6" eb="8">
      <t>カクド</t>
    </rPh>
    <rPh sb="9" eb="11">
      <t>イシキ</t>
    </rPh>
    <rPh sb="16" eb="18">
      <t>ジョウショウ</t>
    </rPh>
    <rPh sb="25" eb="27">
      <t>カコウ</t>
    </rPh>
    <rPh sb="35" eb="37">
      <t>ミキワ</t>
    </rPh>
    <rPh sb="43" eb="45">
      <t>ジッタイ</t>
    </rPh>
    <rPh sb="46" eb="47">
      <t>チイ</t>
    </rPh>
    <rPh sb="52" eb="53">
      <t>ナガ</t>
    </rPh>
    <rPh sb="57" eb="59">
      <t>イシキ</t>
    </rPh>
    <phoneticPr fontId="1"/>
  </si>
  <si>
    <t>感想</t>
  </si>
  <si>
    <t>移動平均線が下降又は横ばいの時は、明確な上昇,下降トレンドではない為、エントリーを見送る</t>
    <rPh sb="0" eb="2">
      <t>イドウ</t>
    </rPh>
    <rPh sb="2" eb="5">
      <t>ヘイキンセン</t>
    </rPh>
    <rPh sb="6" eb="8">
      <t>カコウ</t>
    </rPh>
    <rPh sb="8" eb="9">
      <t>マタ</t>
    </rPh>
    <rPh sb="10" eb="11">
      <t>ヨコ</t>
    </rPh>
    <rPh sb="14" eb="15">
      <t>トキ</t>
    </rPh>
    <rPh sb="17" eb="19">
      <t>メイカク</t>
    </rPh>
    <rPh sb="20" eb="22">
      <t>ジョウショウ</t>
    </rPh>
    <rPh sb="23" eb="25">
      <t>カコウ</t>
    </rPh>
    <rPh sb="33" eb="34">
      <t>タメ</t>
    </rPh>
    <rPh sb="41" eb="43">
      <t>ミオク</t>
    </rPh>
    <phoneticPr fontId="1"/>
  </si>
  <si>
    <t>今後</t>
  </si>
  <si>
    <t>移動平均線のゴールデンクロス、デッドクロスとPBの実体の大きさ、ひげの長さを意識すること</t>
    <rPh sb="0" eb="5">
      <t>イドウヘイキンセン</t>
    </rPh>
    <rPh sb="25" eb="27">
      <t>ジッタイ</t>
    </rPh>
    <rPh sb="28" eb="29">
      <t>オオ</t>
    </rPh>
    <rPh sb="35" eb="36">
      <t>ナガ</t>
    </rPh>
    <rPh sb="38" eb="40">
      <t>イシキ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</si>
  <si>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</si>
  <si>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</si>
  <si>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</si>
  <si>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</si>
  <si>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</si>
  <si>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</si>
  <si>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</si>
  <si>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</si>
  <si>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USD/JPY</t>
    <phoneticPr fontId="5"/>
  </si>
  <si>
    <t>2023.09.25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</si>
</sst>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35</xdr:col>
      <xdr:colOff>259652</xdr:colOff>
      <xdr:row>68</xdr:row>
      <xdr:rowOff>83546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78555D12-C0B1-ED7A-A0A3-55A978EEA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738527" cy="122279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90245</xdr:rowOff>
    </xdr:from>
    <xdr:to>
      <xdr:col>35</xdr:col>
      <xdr:colOff>202406</xdr:colOff>
      <xdr:row>122</xdr:row>
      <xdr:rowOff>141590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8BBC07E5-44C6-8E14-59FC-0D4B24D2B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9734308"/>
          <a:ext cx="21681281" cy="121957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120</xdr:row>
      <xdr:rowOff>61220</xdr:rowOff>
    </xdr:from>
    <xdr:to>
      <xdr:col>35</xdr:col>
      <xdr:colOff>190500</xdr:colOff>
      <xdr:row>188</xdr:row>
      <xdr:rowOff>105868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36A7B62-798F-2C40-4F7D-1A2C2B52A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1492470"/>
          <a:ext cx="21669375" cy="1218902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174</xdr:row>
      <xdr:rowOff>126504</xdr:rowOff>
    </xdr:from>
    <xdr:to>
      <xdr:col>35</xdr:col>
      <xdr:colOff>307278</xdr:colOff>
      <xdr:row>243</xdr:row>
      <xdr:rowOff>58247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3F680E9C-30F6-9823-CD6D-BD28C9A3D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31201817"/>
          <a:ext cx="21786153" cy="122547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229</xdr:row>
      <xdr:rowOff>83343</xdr:rowOff>
    </xdr:from>
    <xdr:to>
      <xdr:col>35</xdr:col>
      <xdr:colOff>313478</xdr:colOff>
      <xdr:row>298</xdr:row>
      <xdr:rowOff>46340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30E49BEC-31EF-1EB2-D232-AA71D85EE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40981312"/>
          <a:ext cx="21792353" cy="12285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bottomRight" activeCell="Q8" sqref="Q8"/>
      <selection pane="bottomLeft" activeCell="A9" sqref="A9"/>
      <selection pane="topRight" activeCell="B1" sqref="B1"/>
    </sheetView>
  </sheetViews>
  <sheetFormatPr defaultRowHeight="18.75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>
      <c r="A1" s="1" t="s">
        <v>0</v>
      </c>
      <c r="C1" t="s">
        <v>1</v>
      </c>
    </row>
    <row r="2" spans="1:18">
      <c r="A2" s="1" t="s">
        <v>2</v>
      </c>
      <c r="C2" t="s">
        <v>3</v>
      </c>
    </row>
    <row r="3" spans="1:18">
      <c r="A3" s="1" t="s">
        <v>4</v>
      </c>
      <c r="C3" s="27">
        <v>100000</v>
      </c>
    </row>
    <row r="4" spans="1:18">
      <c r="A4" s="1" t="s">
        <v>5</v>
      </c>
      <c r="C4" s="27" t="s">
        <v>6</v>
      </c>
    </row>
    <row r="5" spans="1:18" ht="19.5" thickBot="1">
      <c r="A5" s="1" t="s">
        <v>7</v>
      </c>
      <c r="C5" s="27" t="s">
        <v>8</v>
      </c>
    </row>
    <row r="6" spans="1:18" ht="19.5" thickBot="1">
      <c r="A6" s="22" t="s">
        <v>9</v>
      </c>
      <c r="B6" s="22" t="s">
        <v>10</v>
      </c>
      <c r="C6" s="22" t="s">
        <v>10</v>
      </c>
      <c r="D6" s="45" t="s">
        <v>11</v>
      </c>
      <c r="E6" s="23"/>
      <c r="F6" s="24"/>
      <c r="G6" s="79" t="s">
        <v>12</v>
      </c>
      <c r="H6" s="80"/>
      <c r="I6" s="86"/>
      <c r="J6" s="79" t="s">
        <v>13</v>
      </c>
      <c r="K6" s="80"/>
      <c r="L6" s="86"/>
      <c r="M6" s="79" t="s">
        <v>14</v>
      </c>
      <c r="N6" s="80"/>
      <c r="O6" s="86"/>
    </row>
    <row r="7" spans="1:18" ht="19.5" thickBot="1">
      <c r="A7" s="25"/>
      <c r="B7" s="25" t="s">
        <v>15</v>
      </c>
      <c r="C7" s="60" t="s">
        <v>16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>
      <c r="A8" s="26" t="s">
        <v>17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13</v>
      </c>
      <c r="K8" s="84"/>
      <c r="L8" s="85"/>
      <c r="M8" s="83"/>
      <c r="N8" s="84"/>
      <c r="O8" s="85"/>
    </row>
    <row r="9" spans="1:18">
      <c r="A9" s="7">
        <v>1</v>
      </c>
      <c r="B9" s="21" t="s">
        <v>18</v>
      </c>
      <c r="C9" s="47">
        <v>1</v>
      </c>
      <c r="D9" s="51">
        <v>-1</v>
      </c>
      <c r="E9" s="52">
        <v>-1</v>
      </c>
      <c r="F9" s="53">
        <v>-1</v>
      </c>
      <c r="G9" s="20">
        <f>IF(D9="","",G8+M9)</f>
        <v>97000</v>
      </c>
      <c r="H9" s="20">
        <f t="shared" ref="H9" si="0">IF(E9="","",H8+N9)</f>
        <v>97000</v>
      </c>
      <c r="I9" s="20">
        <f t="shared" ref="I9" si="1">IF(F9="","",I8+O9)</f>
        <v>97000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-3000</v>
      </c>
      <c r="N9" s="39">
        <f>IF(E9="","",K9*E9)</f>
        <v>-3000</v>
      </c>
      <c r="O9" s="40">
        <f>IF(F9="","",L9*F9)</f>
        <v>-3000</v>
      </c>
      <c r="P9" s="20"/>
      <c r="Q9" s="20"/>
      <c r="R9" s="20"/>
    </row>
    <row r="10" spans="1:18">
      <c r="A10" s="7">
        <v>2</v>
      </c>
      <c r="B10" s="4" t="s">
        <v>19</v>
      </c>
      <c r="C10" s="44">
        <v>1</v>
      </c>
      <c r="D10" s="54">
        <v>-1</v>
      </c>
      <c r="E10" s="55">
        <v>-1</v>
      </c>
      <c r="F10" s="56">
        <v>-1</v>
      </c>
      <c r="G10" s="20">
        <f t="shared" ref="G10:G42" si="2">IF(D10="","",G9+M10)</f>
        <v>94090</v>
      </c>
      <c r="H10" s="20">
        <f t="shared" ref="H10:H42" si="3">IF(E10="","",H9+N10)</f>
        <v>94090</v>
      </c>
      <c r="I10" s="20">
        <f t="shared" ref="I10:I42" si="4">IF(F10="","",I9+O10)</f>
        <v>94090</v>
      </c>
      <c r="J10" s="41">
        <f t="shared" ref="J10:J12" si="5">IF(G9="","",G9*0.03)</f>
        <v>2910</v>
      </c>
      <c r="K10" s="42">
        <f t="shared" ref="K10:K12" si="6">IF(H9="","",H9*0.03)</f>
        <v>2910</v>
      </c>
      <c r="L10" s="43">
        <f t="shared" ref="L10:L12" si="7">IF(I9="","",I9*0.03)</f>
        <v>2910</v>
      </c>
      <c r="M10" s="41">
        <f t="shared" ref="M10:M12" si="8">IF(D10="","",J10*D10)</f>
        <v>-2910</v>
      </c>
      <c r="N10" s="42">
        <f t="shared" ref="N10:N12" si="9">IF(E10="","",K10*E10)</f>
        <v>-2910</v>
      </c>
      <c r="O10" s="43">
        <f t="shared" ref="O10:O12" si="10">IF(F10="","",L10*F10)</f>
        <v>-2910</v>
      </c>
      <c r="P10" s="20"/>
      <c r="Q10" s="20"/>
      <c r="R10" s="20"/>
    </row>
    <row r="11" spans="1:18">
      <c r="A11" s="7">
        <v>3</v>
      </c>
      <c r="B11" s="4" t="s">
        <v>20</v>
      </c>
      <c r="C11" s="44">
        <v>1</v>
      </c>
      <c r="D11" s="54">
        <v>1.27</v>
      </c>
      <c r="E11" s="55">
        <v>1.5</v>
      </c>
      <c r="F11" s="74">
        <v>2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2822.7</v>
      </c>
      <c r="K11" s="42">
        <f t="shared" si="6"/>
        <v>2822.7</v>
      </c>
      <c r="L11" s="43">
        <f t="shared" si="7"/>
        <v>2822.7</v>
      </c>
      <c r="M11" s="41">
        <f t="shared" si="8"/>
        <v>3584.8289999999997</v>
      </c>
      <c r="N11" s="42">
        <f t="shared" si="9"/>
        <v>4234.0499999999993</v>
      </c>
      <c r="O11" s="43">
        <f t="shared" si="10"/>
        <v>5645.4</v>
      </c>
      <c r="P11" s="20"/>
      <c r="Q11" s="20"/>
      <c r="R11" s="20"/>
    </row>
    <row r="12" spans="1:18">
      <c r="A12" s="7">
        <v>4</v>
      </c>
      <c r="B12" s="4" t="s">
        <v>21</v>
      </c>
      <c r="C12" s="44">
        <v>2</v>
      </c>
      <c r="D12" s="54">
        <v>1.27</v>
      </c>
      <c r="E12" s="55">
        <v>1.5</v>
      </c>
      <c r="F12" s="74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>
      <c r="A13" s="7">
        <v>5</v>
      </c>
      <c r="B13" s="4" t="s">
        <v>22</v>
      </c>
      <c r="C13" s="44">
        <v>2</v>
      </c>
      <c r="D13" s="54">
        <v>1.27</v>
      </c>
      <c r="E13" s="55">
        <v>1.5</v>
      </c>
      <c r="F13" s="74">
        <v>2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112062.69544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3863.1967434246894</v>
      </c>
      <c r="N13" s="42">
        <f t="shared" ref="N13:N58" si="15">IF(E13="","",K13*E13)</f>
        <v>4623.6884512500001</v>
      </c>
      <c r="O13" s="43">
        <f t="shared" ref="O13:O58" si="16">IF(F13="","",L13*F13)</f>
        <v>6343.1714399999992</v>
      </c>
      <c r="P13" s="20"/>
      <c r="Q13" s="20"/>
      <c r="R13" s="20"/>
    </row>
    <row r="14" spans="1:18">
      <c r="A14" s="7">
        <v>6</v>
      </c>
      <c r="B14" s="4" t="s">
        <v>23</v>
      </c>
      <c r="C14" s="44">
        <v>1</v>
      </c>
      <c r="D14" s="54">
        <v>1.27</v>
      </c>
      <c r="E14" s="55">
        <v>1.5</v>
      </c>
      <c r="F14" s="74">
        <v>2</v>
      </c>
      <c r="G14" s="20">
        <f t="shared" si="2"/>
        <v>109269.82126767385</v>
      </c>
      <c r="H14" s="20">
        <f t="shared" si="3"/>
        <v>112204.07513280626</v>
      </c>
      <c r="I14" s="20">
        <f t="shared" si="4"/>
        <v>118786.4571664</v>
      </c>
      <c r="J14" s="41">
        <f t="shared" si="11"/>
        <v>3157.7831018497404</v>
      </c>
      <c r="K14" s="42">
        <f t="shared" si="12"/>
        <v>3221.1696210374998</v>
      </c>
      <c r="L14" s="43">
        <f t="shared" si="13"/>
        <v>3361.8808631999996</v>
      </c>
      <c r="M14" s="41">
        <f t="shared" si="14"/>
        <v>4010.3845393491706</v>
      </c>
      <c r="N14" s="42">
        <f t="shared" si="15"/>
        <v>4831.75443155625</v>
      </c>
      <c r="O14" s="43">
        <f t="shared" si="16"/>
        <v>6723.7617263999991</v>
      </c>
      <c r="P14" s="20"/>
      <c r="Q14" s="20"/>
      <c r="R14" s="20"/>
    </row>
    <row r="15" spans="1:18">
      <c r="A15" s="7">
        <v>7</v>
      </c>
      <c r="B15" s="4" t="s">
        <v>24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113433.00145797222</v>
      </c>
      <c r="H15" s="20">
        <f t="shared" si="3"/>
        <v>117253.25851378254</v>
      </c>
      <c r="I15" s="20">
        <f t="shared" si="4"/>
        <v>125913.64459638399</v>
      </c>
      <c r="J15" s="41">
        <f t="shared" si="11"/>
        <v>3278.0946380302153</v>
      </c>
      <c r="K15" s="42">
        <f t="shared" si="12"/>
        <v>3366.1222539841879</v>
      </c>
      <c r="L15" s="43">
        <f t="shared" si="13"/>
        <v>3563.5937149919996</v>
      </c>
      <c r="M15" s="41">
        <f t="shared" si="14"/>
        <v>4163.1801902983734</v>
      </c>
      <c r="N15" s="42">
        <f t="shared" si="15"/>
        <v>5049.183380976282</v>
      </c>
      <c r="O15" s="43">
        <f t="shared" si="16"/>
        <v>7127.1874299839992</v>
      </c>
      <c r="P15" s="20"/>
      <c r="Q15" s="20"/>
      <c r="R15" s="20"/>
    </row>
    <row r="16" spans="1:18">
      <c r="A16" s="7">
        <v>8</v>
      </c>
      <c r="B16" s="4" t="s">
        <v>25</v>
      </c>
      <c r="C16" s="44">
        <v>1</v>
      </c>
      <c r="D16" s="54">
        <v>1.27</v>
      </c>
      <c r="E16" s="55">
        <v>1.5</v>
      </c>
      <c r="F16" s="56">
        <v>2</v>
      </c>
      <c r="G16" s="20">
        <f t="shared" si="2"/>
        <v>117754.79881352096</v>
      </c>
      <c r="H16" s="20">
        <f t="shared" si="3"/>
        <v>122529.65514690275</v>
      </c>
      <c r="I16" s="20">
        <f t="shared" si="4"/>
        <v>133468.46327216702</v>
      </c>
      <c r="J16" s="41">
        <f t="shared" si="11"/>
        <v>3402.9900437391666</v>
      </c>
      <c r="K16" s="42">
        <f t="shared" si="12"/>
        <v>3517.5977554134761</v>
      </c>
      <c r="L16" s="43">
        <f t="shared" si="13"/>
        <v>3777.4093378915195</v>
      </c>
      <c r="M16" s="41">
        <f t="shared" si="14"/>
        <v>4321.7973555487415</v>
      </c>
      <c r="N16" s="42">
        <f t="shared" si="15"/>
        <v>5276.3966331202137</v>
      </c>
      <c r="O16" s="43">
        <f t="shared" si="16"/>
        <v>7554.818675783039</v>
      </c>
      <c r="P16" s="20"/>
      <c r="Q16" s="20"/>
      <c r="R16" s="20"/>
    </row>
    <row r="17" spans="1:18">
      <c r="A17" s="7">
        <v>9</v>
      </c>
      <c r="B17" s="4" t="s">
        <v>26</v>
      </c>
      <c r="C17" s="44">
        <v>2</v>
      </c>
      <c r="D17" s="54">
        <v>1.27</v>
      </c>
      <c r="E17" s="55">
        <v>1.5</v>
      </c>
      <c r="F17" s="56">
        <v>2</v>
      </c>
      <c r="G17" s="20">
        <f t="shared" si="2"/>
        <v>122241.25664831611</v>
      </c>
      <c r="H17" s="20">
        <f t="shared" si="3"/>
        <v>128043.48962851337</v>
      </c>
      <c r="I17" s="20">
        <f t="shared" si="4"/>
        <v>141476.57106849705</v>
      </c>
      <c r="J17" s="41">
        <f t="shared" si="11"/>
        <v>3532.6439644056286</v>
      </c>
      <c r="K17" s="42">
        <f t="shared" si="12"/>
        <v>3675.8896544070822</v>
      </c>
      <c r="L17" s="43">
        <f t="shared" si="13"/>
        <v>4004.0538981650107</v>
      </c>
      <c r="M17" s="41">
        <f t="shared" si="14"/>
        <v>4486.4578347951483</v>
      </c>
      <c r="N17" s="42">
        <f t="shared" si="15"/>
        <v>5513.8344816106237</v>
      </c>
      <c r="O17" s="43">
        <f t="shared" si="16"/>
        <v>8008.1077963300213</v>
      </c>
      <c r="P17" s="20"/>
      <c r="Q17" s="20"/>
      <c r="R17" s="20"/>
    </row>
    <row r="18" spans="1:18">
      <c r="A18" s="7">
        <v>10</v>
      </c>
      <c r="B18" s="4" t="s">
        <v>27</v>
      </c>
      <c r="C18" s="44">
        <v>2</v>
      </c>
      <c r="D18" s="54">
        <v>1.27</v>
      </c>
      <c r="E18" s="55">
        <v>1.5</v>
      </c>
      <c r="F18" s="56">
        <v>0</v>
      </c>
      <c r="G18" s="20">
        <f t="shared" si="2"/>
        <v>126898.64852661695</v>
      </c>
      <c r="H18" s="20">
        <f t="shared" si="3"/>
        <v>133805.44666179648</v>
      </c>
      <c r="I18" s="20">
        <f t="shared" si="4"/>
        <v>141476.57106849705</v>
      </c>
      <c r="J18" s="41">
        <f t="shared" si="11"/>
        <v>3667.237699449483</v>
      </c>
      <c r="K18" s="42">
        <f t="shared" si="12"/>
        <v>3841.3046888554009</v>
      </c>
      <c r="L18" s="43">
        <f t="shared" si="13"/>
        <v>4244.2971320549113</v>
      </c>
      <c r="M18" s="41">
        <f t="shared" si="14"/>
        <v>4657.391878300843</v>
      </c>
      <c r="N18" s="42">
        <f t="shared" si="15"/>
        <v>5761.9570332831008</v>
      </c>
      <c r="O18" s="43">
        <f t="shared" si="16"/>
        <v>0</v>
      </c>
      <c r="P18" s="20"/>
      <c r="Q18" s="20"/>
      <c r="R18" s="20"/>
    </row>
    <row r="19" spans="1:18">
      <c r="A19" s="7">
        <v>11</v>
      </c>
      <c r="B19" s="4" t="s">
        <v>28</v>
      </c>
      <c r="C19" s="44">
        <v>1</v>
      </c>
      <c r="D19" s="54">
        <v>1.27</v>
      </c>
      <c r="E19" s="55">
        <v>1.5</v>
      </c>
      <c r="F19" s="74">
        <v>2</v>
      </c>
      <c r="G19" s="20">
        <f t="shared" si="2"/>
        <v>131733.48703548106</v>
      </c>
      <c r="H19" s="20">
        <f t="shared" si="3"/>
        <v>139826.69176157733</v>
      </c>
      <c r="I19" s="20">
        <f t="shared" si="4"/>
        <v>149965.16533260688</v>
      </c>
      <c r="J19" s="41">
        <f t="shared" si="11"/>
        <v>3806.9594557985083</v>
      </c>
      <c r="K19" s="42">
        <f t="shared" si="12"/>
        <v>4014.1633998538941</v>
      </c>
      <c r="L19" s="43">
        <f t="shared" si="13"/>
        <v>4244.2971320549113</v>
      </c>
      <c r="M19" s="41">
        <f t="shared" si="14"/>
        <v>4834.8385088641053</v>
      </c>
      <c r="N19" s="42">
        <f t="shared" si="15"/>
        <v>6021.245099780841</v>
      </c>
      <c r="O19" s="43">
        <f t="shared" si="16"/>
        <v>8488.5942641098227</v>
      </c>
      <c r="P19" s="20"/>
      <c r="Q19" s="20"/>
      <c r="R19" s="20"/>
    </row>
    <row r="20" spans="1:18">
      <c r="A20" s="7">
        <v>12</v>
      </c>
      <c r="B20" s="4" t="s">
        <v>29</v>
      </c>
      <c r="C20" s="44">
        <v>1</v>
      </c>
      <c r="D20" s="54">
        <v>1.27</v>
      </c>
      <c r="E20" s="55">
        <v>1.5</v>
      </c>
      <c r="F20" s="56">
        <v>2</v>
      </c>
      <c r="G20" s="20">
        <f t="shared" si="2"/>
        <v>136752.53289153287</v>
      </c>
      <c r="H20" s="20">
        <f t="shared" si="3"/>
        <v>146118.89289084831</v>
      </c>
      <c r="I20" s="20">
        <f t="shared" si="4"/>
        <v>158963.07525256329</v>
      </c>
      <c r="J20" s="41">
        <f t="shared" si="11"/>
        <v>3952.0046110644316</v>
      </c>
      <c r="K20" s="42">
        <f t="shared" si="12"/>
        <v>4194.8007528473199</v>
      </c>
      <c r="L20" s="43">
        <f t="shared" si="13"/>
        <v>4498.9549599782058</v>
      </c>
      <c r="M20" s="41">
        <f t="shared" si="14"/>
        <v>5019.0458560518282</v>
      </c>
      <c r="N20" s="42">
        <f t="shared" si="15"/>
        <v>6292.2011292709794</v>
      </c>
      <c r="O20" s="43">
        <f t="shared" si="16"/>
        <v>8997.9099199564116</v>
      </c>
      <c r="P20" s="20"/>
      <c r="Q20" s="20"/>
      <c r="R20" s="20"/>
    </row>
    <row r="21" spans="1:18">
      <c r="A21" s="7">
        <v>13</v>
      </c>
      <c r="B21" s="4" t="s">
        <v>30</v>
      </c>
      <c r="C21" s="44">
        <v>1</v>
      </c>
      <c r="D21" s="54">
        <v>1.27</v>
      </c>
      <c r="E21" s="55">
        <v>1.5</v>
      </c>
      <c r="F21" s="74">
        <v>2</v>
      </c>
      <c r="G21" s="20">
        <f t="shared" si="2"/>
        <v>141962.80439470027</v>
      </c>
      <c r="H21" s="20">
        <f t="shared" si="3"/>
        <v>152694.24307093647</v>
      </c>
      <c r="I21" s="20">
        <f t="shared" si="4"/>
        <v>168500.85976771708</v>
      </c>
      <c r="J21" s="41">
        <f t="shared" si="11"/>
        <v>4102.5759867459856</v>
      </c>
      <c r="K21" s="42">
        <f t="shared" si="12"/>
        <v>4383.5667867254488</v>
      </c>
      <c r="L21" s="43">
        <f t="shared" si="13"/>
        <v>4768.8922575768984</v>
      </c>
      <c r="M21" s="41">
        <f t="shared" si="14"/>
        <v>5210.2715031674015</v>
      </c>
      <c r="N21" s="42">
        <f t="shared" si="15"/>
        <v>6575.3501800881731</v>
      </c>
      <c r="O21" s="43">
        <f t="shared" si="16"/>
        <v>9537.7845151537967</v>
      </c>
      <c r="P21" s="20"/>
      <c r="Q21" s="20"/>
      <c r="R21" s="20"/>
    </row>
    <row r="22" spans="1:18">
      <c r="A22" s="7">
        <v>14</v>
      </c>
      <c r="B22" s="4" t="s">
        <v>31</v>
      </c>
      <c r="C22" s="44">
        <v>1</v>
      </c>
      <c r="D22" s="54">
        <v>1.27</v>
      </c>
      <c r="E22" s="55">
        <v>1.5</v>
      </c>
      <c r="F22" s="56">
        <v>2</v>
      </c>
      <c r="G22" s="20">
        <f t="shared" si="2"/>
        <v>147371.58724213834</v>
      </c>
      <c r="H22" s="20">
        <f t="shared" si="3"/>
        <v>159565.48400912862</v>
      </c>
      <c r="I22" s="20">
        <f t="shared" si="4"/>
        <v>178610.9113537801</v>
      </c>
      <c r="J22" s="41">
        <f t="shared" si="11"/>
        <v>4258.8841318410077</v>
      </c>
      <c r="K22" s="42">
        <f t="shared" si="12"/>
        <v>4580.8272921280941</v>
      </c>
      <c r="L22" s="43">
        <f t="shared" si="13"/>
        <v>5055.025793031512</v>
      </c>
      <c r="M22" s="41">
        <f t="shared" si="14"/>
        <v>5408.7828474380794</v>
      </c>
      <c r="N22" s="42">
        <f t="shared" si="15"/>
        <v>6871.2409381921407</v>
      </c>
      <c r="O22" s="43">
        <f t="shared" si="16"/>
        <v>10110.051586063024</v>
      </c>
      <c r="P22" s="20"/>
      <c r="Q22" s="20"/>
      <c r="R22" s="20"/>
    </row>
    <row r="23" spans="1:18">
      <c r="A23" s="7">
        <v>15</v>
      </c>
      <c r="B23" s="4" t="s">
        <v>32</v>
      </c>
      <c r="C23" s="44">
        <v>2</v>
      </c>
      <c r="D23" s="54">
        <v>1.27</v>
      </c>
      <c r="E23" s="55">
        <v>1.5</v>
      </c>
      <c r="F23" s="78">
        <v>2</v>
      </c>
      <c r="G23" s="20">
        <f t="shared" si="2"/>
        <v>152986.44471606382</v>
      </c>
      <c r="H23" s="20">
        <f t="shared" si="3"/>
        <v>166745.93078953942</v>
      </c>
      <c r="I23" s="20">
        <f t="shared" si="4"/>
        <v>189327.56603500689</v>
      </c>
      <c r="J23" s="41">
        <f t="shared" si="11"/>
        <v>4421.1476172641496</v>
      </c>
      <c r="K23" s="42">
        <f t="shared" si="12"/>
        <v>4786.9645202738584</v>
      </c>
      <c r="L23" s="43">
        <f t="shared" si="13"/>
        <v>5358.3273406134031</v>
      </c>
      <c r="M23" s="41">
        <f t="shared" si="14"/>
        <v>5614.85747392547</v>
      </c>
      <c r="N23" s="42">
        <f t="shared" si="15"/>
        <v>7180.4467804107881</v>
      </c>
      <c r="O23" s="43">
        <f t="shared" si="16"/>
        <v>10716.654681226806</v>
      </c>
      <c r="P23" s="20"/>
      <c r="Q23" s="20"/>
      <c r="R23" s="20"/>
    </row>
    <row r="24" spans="1:18">
      <c r="A24" s="7">
        <v>16</v>
      </c>
      <c r="B24" s="4" t="s">
        <v>33</v>
      </c>
      <c r="C24" s="44">
        <v>1</v>
      </c>
      <c r="D24" s="54">
        <v>1.27</v>
      </c>
      <c r="E24" s="55">
        <v>1.5</v>
      </c>
      <c r="F24" s="78">
        <v>2</v>
      </c>
      <c r="G24" s="20">
        <f t="shared" si="2"/>
        <v>158815.22825974587</v>
      </c>
      <c r="H24" s="20">
        <f t="shared" si="3"/>
        <v>174249.49767506868</v>
      </c>
      <c r="I24" s="20">
        <f t="shared" si="4"/>
        <v>200687.21999710731</v>
      </c>
      <c r="J24" s="41">
        <f t="shared" si="11"/>
        <v>4589.5933414819146</v>
      </c>
      <c r="K24" s="42">
        <f t="shared" si="12"/>
        <v>5002.3779236861819</v>
      </c>
      <c r="L24" s="43">
        <f t="shared" si="13"/>
        <v>5679.826981050207</v>
      </c>
      <c r="M24" s="41">
        <f t="shared" si="14"/>
        <v>5828.7835436820314</v>
      </c>
      <c r="N24" s="42">
        <f t="shared" si="15"/>
        <v>7503.5668855292733</v>
      </c>
      <c r="O24" s="43">
        <f t="shared" si="16"/>
        <v>11359.653962100414</v>
      </c>
      <c r="P24" s="20"/>
      <c r="Q24" s="20"/>
      <c r="R24" s="20"/>
    </row>
    <row r="25" spans="1:18">
      <c r="A25" s="7">
        <v>17</v>
      </c>
      <c r="B25" s="4" t="s">
        <v>34</v>
      </c>
      <c r="C25" s="44">
        <v>2</v>
      </c>
      <c r="D25" s="54">
        <v>1.27</v>
      </c>
      <c r="E25" s="55">
        <v>1.5</v>
      </c>
      <c r="F25" s="56">
        <v>2</v>
      </c>
      <c r="G25" s="20">
        <f t="shared" si="2"/>
        <v>164866.08845644217</v>
      </c>
      <c r="H25" s="20">
        <f t="shared" si="3"/>
        <v>182090.72507044676</v>
      </c>
      <c r="I25" s="20">
        <f t="shared" si="4"/>
        <v>212728.45319693375</v>
      </c>
      <c r="J25" s="41">
        <f t="shared" si="11"/>
        <v>4764.4568477923758</v>
      </c>
      <c r="K25" s="42">
        <f t="shared" si="12"/>
        <v>5227.4849302520597</v>
      </c>
      <c r="L25" s="43">
        <f t="shared" si="13"/>
        <v>6020.616599913219</v>
      </c>
      <c r="M25" s="41">
        <f t="shared" si="14"/>
        <v>6050.860196696317</v>
      </c>
      <c r="N25" s="42">
        <f t="shared" si="15"/>
        <v>7841.2273953780896</v>
      </c>
      <c r="O25" s="43">
        <f t="shared" si="16"/>
        <v>12041.233199826438</v>
      </c>
      <c r="P25" s="20"/>
      <c r="Q25" s="20"/>
      <c r="R25" s="20"/>
    </row>
    <row r="26" spans="1:18">
      <c r="A26" s="7">
        <v>18</v>
      </c>
      <c r="B26" s="4" t="s">
        <v>35</v>
      </c>
      <c r="C26" s="44">
        <v>2</v>
      </c>
      <c r="D26" s="54">
        <v>1.27</v>
      </c>
      <c r="E26" s="55">
        <v>1.5</v>
      </c>
      <c r="F26" s="56">
        <v>2</v>
      </c>
      <c r="G26" s="20">
        <f t="shared" si="2"/>
        <v>171147.48642663262</v>
      </c>
      <c r="H26" s="20">
        <f t="shared" si="3"/>
        <v>190284.80769861687</v>
      </c>
      <c r="I26" s="20">
        <f t="shared" si="4"/>
        <v>225492.16038874979</v>
      </c>
      <c r="J26" s="41">
        <f t="shared" si="11"/>
        <v>4945.9826536932651</v>
      </c>
      <c r="K26" s="42">
        <f t="shared" si="12"/>
        <v>5462.7217521134025</v>
      </c>
      <c r="L26" s="43">
        <f t="shared" si="13"/>
        <v>6381.8535959080127</v>
      </c>
      <c r="M26" s="41">
        <f t="shared" si="14"/>
        <v>6281.3979701904464</v>
      </c>
      <c r="N26" s="42">
        <f t="shared" si="15"/>
        <v>8194.0826281701047</v>
      </c>
      <c r="O26" s="43">
        <f t="shared" si="16"/>
        <v>12763.707191816025</v>
      </c>
      <c r="P26" s="20"/>
      <c r="Q26" s="20"/>
      <c r="R26" s="20"/>
    </row>
    <row r="27" spans="1:18">
      <c r="A27" s="7">
        <v>19</v>
      </c>
      <c r="B27" s="4" t="s">
        <v>36</v>
      </c>
      <c r="C27" s="44">
        <v>2</v>
      </c>
      <c r="D27" s="54">
        <v>1.27</v>
      </c>
      <c r="E27" s="55">
        <v>1.5</v>
      </c>
      <c r="F27" s="56">
        <v>0</v>
      </c>
      <c r="G27" s="20">
        <f t="shared" si="2"/>
        <v>177668.20565948731</v>
      </c>
      <c r="H27" s="20">
        <f t="shared" si="3"/>
        <v>198847.62404505463</v>
      </c>
      <c r="I27" s="20">
        <f t="shared" si="4"/>
        <v>225492.16038874979</v>
      </c>
      <c r="J27" s="41">
        <f t="shared" si="11"/>
        <v>5134.4245927989787</v>
      </c>
      <c r="K27" s="42">
        <f t="shared" si="12"/>
        <v>5708.544230958506</v>
      </c>
      <c r="L27" s="43">
        <f t="shared" si="13"/>
        <v>6764.7648116624932</v>
      </c>
      <c r="M27" s="41">
        <f t="shared" si="14"/>
        <v>6520.7192328547026</v>
      </c>
      <c r="N27" s="42">
        <f t="shared" si="15"/>
        <v>8562.8163464377594</v>
      </c>
      <c r="O27" s="43">
        <f t="shared" si="16"/>
        <v>0</v>
      </c>
      <c r="P27" s="20"/>
      <c r="Q27" s="20"/>
      <c r="R27" s="20"/>
    </row>
    <row r="28" spans="1:18">
      <c r="A28" s="7">
        <v>20</v>
      </c>
      <c r="B28" s="4" t="s">
        <v>37</v>
      </c>
      <c r="C28" s="44">
        <v>1</v>
      </c>
      <c r="D28" s="54">
        <v>1.27</v>
      </c>
      <c r="E28" s="55">
        <v>1.5</v>
      </c>
      <c r="F28" s="56">
        <v>2</v>
      </c>
      <c r="G28" s="20">
        <f t="shared" si="2"/>
        <v>184437.36429511377</v>
      </c>
      <c r="H28" s="20">
        <f t="shared" si="3"/>
        <v>207795.7671270821</v>
      </c>
      <c r="I28" s="20">
        <f t="shared" si="4"/>
        <v>239021.69001207477</v>
      </c>
      <c r="J28" s="41">
        <f t="shared" si="11"/>
        <v>5330.0461697846195</v>
      </c>
      <c r="K28" s="42">
        <f t="shared" si="12"/>
        <v>5965.4287213516391</v>
      </c>
      <c r="L28" s="43">
        <f t="shared" si="13"/>
        <v>6764.7648116624932</v>
      </c>
      <c r="M28" s="41">
        <f t="shared" si="14"/>
        <v>6769.158635626467</v>
      </c>
      <c r="N28" s="42">
        <f t="shared" si="15"/>
        <v>8948.1430820274581</v>
      </c>
      <c r="O28" s="43">
        <f t="shared" si="16"/>
        <v>13529.529623324986</v>
      </c>
      <c r="P28" s="20"/>
      <c r="Q28" s="20"/>
      <c r="R28" s="20"/>
    </row>
    <row r="29" spans="1:18">
      <c r="A29" s="7">
        <v>21</v>
      </c>
      <c r="B29" s="4" t="s">
        <v>23</v>
      </c>
      <c r="C29" s="44">
        <v>1</v>
      </c>
      <c r="D29" s="54">
        <v>1.27</v>
      </c>
      <c r="E29" s="55">
        <v>1.5</v>
      </c>
      <c r="F29" s="78">
        <v>2</v>
      </c>
      <c r="G29" s="20">
        <f t="shared" si="2"/>
        <v>191464.42787475762</v>
      </c>
      <c r="H29" s="20">
        <f t="shared" si="3"/>
        <v>217146.5766478008</v>
      </c>
      <c r="I29" s="20">
        <f t="shared" si="4"/>
        <v>253362.99141279925</v>
      </c>
      <c r="J29" s="41">
        <f t="shared" si="11"/>
        <v>5533.1209288534128</v>
      </c>
      <c r="K29" s="42">
        <f t="shared" si="12"/>
        <v>6233.8730138124629</v>
      </c>
      <c r="L29" s="43">
        <f t="shared" si="13"/>
        <v>7170.6507003622428</v>
      </c>
      <c r="M29" s="41">
        <f t="shared" si="14"/>
        <v>7027.0635796438346</v>
      </c>
      <c r="N29" s="42">
        <f t="shared" si="15"/>
        <v>9350.8095207186943</v>
      </c>
      <c r="O29" s="43">
        <f t="shared" si="16"/>
        <v>14341.301400724486</v>
      </c>
      <c r="P29" s="20"/>
      <c r="Q29" s="20"/>
      <c r="R29" s="20"/>
    </row>
    <row r="30" spans="1:18">
      <c r="A30" s="7">
        <v>22</v>
      </c>
      <c r="B30" s="4" t="s">
        <v>38</v>
      </c>
      <c r="C30" s="44">
        <v>2</v>
      </c>
      <c r="D30" s="54">
        <v>1.27</v>
      </c>
      <c r="E30" s="55">
        <v>1.5</v>
      </c>
      <c r="F30" s="74">
        <v>2</v>
      </c>
      <c r="G30" s="20">
        <f t="shared" si="2"/>
        <v>198759.22257678589</v>
      </c>
      <c r="H30" s="20">
        <f t="shared" si="3"/>
        <v>226918.17259695183</v>
      </c>
      <c r="I30" s="20">
        <f t="shared" si="4"/>
        <v>268564.77089756721</v>
      </c>
      <c r="J30" s="41">
        <f t="shared" si="11"/>
        <v>5743.9328362427286</v>
      </c>
      <c r="K30" s="42">
        <f t="shared" si="12"/>
        <v>6514.3972994340238</v>
      </c>
      <c r="L30" s="43">
        <f t="shared" si="13"/>
        <v>7600.8897423839771</v>
      </c>
      <c r="M30" s="41">
        <f t="shared" si="14"/>
        <v>7294.7947020282654</v>
      </c>
      <c r="N30" s="42">
        <f t="shared" si="15"/>
        <v>9771.5959491510366</v>
      </c>
      <c r="O30" s="43">
        <f t="shared" si="16"/>
        <v>15201.779484767954</v>
      </c>
      <c r="P30" s="20"/>
      <c r="Q30" s="20"/>
      <c r="R30" s="20"/>
    </row>
    <row r="31" spans="1:18">
      <c r="A31" s="7">
        <v>23</v>
      </c>
      <c r="B31" s="4" t="s">
        <v>25</v>
      </c>
      <c r="C31" s="44">
        <v>1</v>
      </c>
      <c r="D31" s="54">
        <v>1.27</v>
      </c>
      <c r="E31" s="55">
        <v>1.5</v>
      </c>
      <c r="F31" s="78">
        <v>2</v>
      </c>
      <c r="G31" s="20">
        <f t="shared" si="2"/>
        <v>206331.94895696142</v>
      </c>
      <c r="H31" s="20">
        <f t="shared" si="3"/>
        <v>237129.49036381466</v>
      </c>
      <c r="I31" s="20">
        <f t="shared" si="4"/>
        <v>284678.65715142124</v>
      </c>
      <c r="J31" s="41">
        <f t="shared" si="11"/>
        <v>5962.7766773035764</v>
      </c>
      <c r="K31" s="42">
        <f t="shared" si="12"/>
        <v>6807.5451779085543</v>
      </c>
      <c r="L31" s="43">
        <f t="shared" si="13"/>
        <v>8056.9431269270162</v>
      </c>
      <c r="M31" s="41">
        <f t="shared" si="14"/>
        <v>7572.7263801755425</v>
      </c>
      <c r="N31" s="42">
        <f t="shared" si="15"/>
        <v>10211.31776686283</v>
      </c>
      <c r="O31" s="43">
        <f t="shared" si="16"/>
        <v>16113.886253854032</v>
      </c>
      <c r="P31" s="20"/>
      <c r="Q31" s="20"/>
      <c r="R31" s="20"/>
    </row>
    <row r="32" spans="1:18">
      <c r="A32" s="7">
        <v>24</v>
      </c>
      <c r="B32" s="4" t="s">
        <v>39</v>
      </c>
      <c r="C32" s="44">
        <v>2</v>
      </c>
      <c r="D32" s="54">
        <v>1.27</v>
      </c>
      <c r="E32" s="55">
        <v>1.5</v>
      </c>
      <c r="F32" s="56">
        <v>2</v>
      </c>
      <c r="G32" s="20">
        <f t="shared" si="2"/>
        <v>214193.19621222166</v>
      </c>
      <c r="H32" s="20">
        <f t="shared" si="3"/>
        <v>247800.31743018632</v>
      </c>
      <c r="I32" s="20">
        <f t="shared" si="4"/>
        <v>301759.3765805065</v>
      </c>
      <c r="J32" s="41">
        <f t="shared" si="11"/>
        <v>6189.9584687088427</v>
      </c>
      <c r="K32" s="42">
        <f t="shared" si="12"/>
        <v>7113.8847109144399</v>
      </c>
      <c r="L32" s="43">
        <f t="shared" si="13"/>
        <v>8540.3597145426374</v>
      </c>
      <c r="M32" s="41">
        <f t="shared" si="14"/>
        <v>7861.2472552602303</v>
      </c>
      <c r="N32" s="42">
        <f t="shared" si="15"/>
        <v>10670.827066371659</v>
      </c>
      <c r="O32" s="43">
        <f t="shared" si="16"/>
        <v>17080.719429085275</v>
      </c>
      <c r="P32" s="20"/>
      <c r="Q32" s="20"/>
      <c r="R32" s="20"/>
    </row>
    <row r="33" spans="1:18">
      <c r="A33" s="7">
        <v>25</v>
      </c>
      <c r="B33" s="4" t="s">
        <v>40</v>
      </c>
      <c r="C33" s="44">
        <v>2</v>
      </c>
      <c r="D33" s="54">
        <v>1.27</v>
      </c>
      <c r="E33" s="55">
        <v>1.5</v>
      </c>
      <c r="F33" s="56">
        <v>0</v>
      </c>
      <c r="G33" s="20">
        <f t="shared" si="2"/>
        <v>222353.95698790732</v>
      </c>
      <c r="H33" s="20">
        <f t="shared" si="3"/>
        <v>258951.33171454471</v>
      </c>
      <c r="I33" s="20">
        <f t="shared" si="4"/>
        <v>301759.3765805065</v>
      </c>
      <c r="J33" s="41">
        <f t="shared" si="11"/>
        <v>6425.7958863666499</v>
      </c>
      <c r="K33" s="42">
        <f t="shared" si="12"/>
        <v>7434.0095229055896</v>
      </c>
      <c r="L33" s="43">
        <f t="shared" si="13"/>
        <v>9052.7812974151948</v>
      </c>
      <c r="M33" s="41">
        <f t="shared" si="14"/>
        <v>8160.760775685646</v>
      </c>
      <c r="N33" s="42">
        <f t="shared" si="15"/>
        <v>11151.014284358385</v>
      </c>
      <c r="O33" s="43">
        <f t="shared" si="16"/>
        <v>0</v>
      </c>
      <c r="P33" s="20"/>
      <c r="Q33" s="20"/>
      <c r="R33" s="20"/>
    </row>
    <row r="34" spans="1:18">
      <c r="A34" s="7">
        <v>26</v>
      </c>
      <c r="B34" s="4" t="s">
        <v>41</v>
      </c>
      <c r="C34" s="44">
        <v>1</v>
      </c>
      <c r="D34" s="54">
        <v>1.27</v>
      </c>
      <c r="E34" s="55">
        <v>1.5</v>
      </c>
      <c r="F34" s="78">
        <v>2</v>
      </c>
      <c r="G34" s="20">
        <f t="shared" si="2"/>
        <v>230825.64274914659</v>
      </c>
      <c r="H34" s="20">
        <f t="shared" si="3"/>
        <v>270604.14164169924</v>
      </c>
      <c r="I34" s="20">
        <f t="shared" si="4"/>
        <v>319864.93917533691</v>
      </c>
      <c r="J34" s="41">
        <f t="shared" si="11"/>
        <v>6670.6187096372196</v>
      </c>
      <c r="K34" s="42">
        <f t="shared" si="12"/>
        <v>7768.5399514363407</v>
      </c>
      <c r="L34" s="43">
        <f t="shared" si="13"/>
        <v>9052.7812974151948</v>
      </c>
      <c r="M34" s="41">
        <f t="shared" si="14"/>
        <v>8471.6857612392687</v>
      </c>
      <c r="N34" s="42">
        <f t="shared" si="15"/>
        <v>11652.809927154511</v>
      </c>
      <c r="O34" s="43">
        <f t="shared" si="16"/>
        <v>18105.56259483039</v>
      </c>
      <c r="P34" s="20"/>
      <c r="Q34" s="20"/>
      <c r="R34" s="20"/>
    </row>
    <row r="35" spans="1:18">
      <c r="A35" s="7">
        <v>27</v>
      </c>
      <c r="B35" s="4" t="s">
        <v>42</v>
      </c>
      <c r="C35" s="44">
        <v>1</v>
      </c>
      <c r="D35" s="54">
        <v>1.27</v>
      </c>
      <c r="E35" s="55">
        <v>1.5</v>
      </c>
      <c r="F35" s="74">
        <v>2</v>
      </c>
      <c r="G35" s="20">
        <f t="shared" si="2"/>
        <v>239620.09973788908</v>
      </c>
      <c r="H35" s="20">
        <f t="shared" si="3"/>
        <v>282781.32801557571</v>
      </c>
      <c r="I35" s="20">
        <f t="shared" si="4"/>
        <v>339056.83552585711</v>
      </c>
      <c r="J35" s="41">
        <f t="shared" si="11"/>
        <v>6924.7692824743972</v>
      </c>
      <c r="K35" s="42">
        <f t="shared" si="12"/>
        <v>8118.1242492509773</v>
      </c>
      <c r="L35" s="43">
        <f t="shared" si="13"/>
        <v>9595.9481752601077</v>
      </c>
      <c r="M35" s="41">
        <f t="shared" si="14"/>
        <v>8794.4569887424841</v>
      </c>
      <c r="N35" s="42">
        <f t="shared" si="15"/>
        <v>12177.186373876466</v>
      </c>
      <c r="O35" s="43">
        <f t="shared" si="16"/>
        <v>19191.896350520215</v>
      </c>
      <c r="P35" s="20"/>
      <c r="Q35" s="20"/>
      <c r="R35" s="20"/>
    </row>
    <row r="36" spans="1:18">
      <c r="A36" s="7">
        <v>28</v>
      </c>
      <c r="B36" s="4" t="s">
        <v>43</v>
      </c>
      <c r="C36" s="44">
        <v>1</v>
      </c>
      <c r="D36" s="54">
        <v>1.27</v>
      </c>
      <c r="E36" s="55">
        <v>1.5</v>
      </c>
      <c r="F36" s="78">
        <v>2</v>
      </c>
      <c r="G36" s="20">
        <f t="shared" si="2"/>
        <v>248749.62553790264</v>
      </c>
      <c r="H36" s="20">
        <f t="shared" si="3"/>
        <v>295506.4877762766</v>
      </c>
      <c r="I36" s="20">
        <f t="shared" si="4"/>
        <v>359400.24565740855</v>
      </c>
      <c r="J36" s="41">
        <f t="shared" si="11"/>
        <v>7188.6029921366717</v>
      </c>
      <c r="K36" s="42">
        <f t="shared" si="12"/>
        <v>8483.4398404672702</v>
      </c>
      <c r="L36" s="43">
        <f t="shared" si="13"/>
        <v>10171.705065775714</v>
      </c>
      <c r="M36" s="41">
        <f t="shared" si="14"/>
        <v>9129.5258000135727</v>
      </c>
      <c r="N36" s="42">
        <f t="shared" si="15"/>
        <v>12725.159760700906</v>
      </c>
      <c r="O36" s="43">
        <f t="shared" si="16"/>
        <v>20343.410131551427</v>
      </c>
      <c r="P36" s="20"/>
      <c r="Q36" s="20"/>
      <c r="R36" s="20"/>
    </row>
    <row r="37" spans="1:18">
      <c r="A37" s="7">
        <v>29</v>
      </c>
      <c r="B37" s="4" t="s">
        <v>44</v>
      </c>
      <c r="C37" s="44">
        <v>1</v>
      </c>
      <c r="D37" s="54">
        <v>1.27</v>
      </c>
      <c r="E37" s="55">
        <v>0</v>
      </c>
      <c r="F37" s="56">
        <v>0</v>
      </c>
      <c r="G37" s="20">
        <f t="shared" si="2"/>
        <v>258226.98627089674</v>
      </c>
      <c r="H37" s="20">
        <f t="shared" si="3"/>
        <v>295506.4877762766</v>
      </c>
      <c r="I37" s="20">
        <f t="shared" si="4"/>
        <v>359400.24565740855</v>
      </c>
      <c r="J37" s="41">
        <f t="shared" si="11"/>
        <v>7462.4887661370785</v>
      </c>
      <c r="K37" s="42">
        <f t="shared" si="12"/>
        <v>8865.1946332882981</v>
      </c>
      <c r="L37" s="43">
        <f t="shared" si="13"/>
        <v>10782.007369722256</v>
      </c>
      <c r="M37" s="41">
        <f t="shared" si="14"/>
        <v>9477.3607329940896</v>
      </c>
      <c r="N37" s="42">
        <f t="shared" si="15"/>
        <v>0</v>
      </c>
      <c r="O37" s="43">
        <f t="shared" si="16"/>
        <v>0</v>
      </c>
      <c r="P37" s="20"/>
      <c r="Q37" s="20"/>
      <c r="R37" s="20"/>
    </row>
    <row r="38" spans="1:18">
      <c r="A38" s="7">
        <v>30</v>
      </c>
      <c r="B38" s="4" t="s">
        <v>45</v>
      </c>
      <c r="C38" s="44">
        <v>2</v>
      </c>
      <c r="D38" s="54">
        <v>1.27</v>
      </c>
      <c r="E38" s="55">
        <v>1.5</v>
      </c>
      <c r="F38" s="78">
        <v>2</v>
      </c>
      <c r="G38" s="20">
        <f t="shared" si="2"/>
        <v>268065.43444781791</v>
      </c>
      <c r="H38" s="20">
        <f t="shared" si="3"/>
        <v>308804.27972620906</v>
      </c>
      <c r="I38" s="20">
        <f t="shared" si="4"/>
        <v>380964.26039685309</v>
      </c>
      <c r="J38" s="41">
        <f t="shared" si="11"/>
        <v>7746.8095881269019</v>
      </c>
      <c r="K38" s="42">
        <f t="shared" si="12"/>
        <v>8865.1946332882981</v>
      </c>
      <c r="L38" s="43">
        <f t="shared" si="13"/>
        <v>10782.007369722256</v>
      </c>
      <c r="M38" s="41">
        <f t="shared" si="14"/>
        <v>9838.4481769211652</v>
      </c>
      <c r="N38" s="42">
        <f t="shared" si="15"/>
        <v>13297.791949932447</v>
      </c>
      <c r="O38" s="43">
        <f t="shared" si="16"/>
        <v>21564.014739444512</v>
      </c>
      <c r="P38" s="20"/>
      <c r="Q38" s="20"/>
      <c r="R38" s="20"/>
    </row>
    <row r="39" spans="1:18">
      <c r="A39" s="7">
        <v>31</v>
      </c>
      <c r="B39" s="4" t="s">
        <v>46</v>
      </c>
      <c r="C39" s="44">
        <v>1</v>
      </c>
      <c r="D39" s="54">
        <v>1.27</v>
      </c>
      <c r="E39" s="55">
        <v>1.5</v>
      </c>
      <c r="F39" s="78">
        <v>2</v>
      </c>
      <c r="G39" s="20">
        <f t="shared" si="2"/>
        <v>278278.72750027978</v>
      </c>
      <c r="H39" s="20">
        <f t="shared" si="3"/>
        <v>322700.47231388849</v>
      </c>
      <c r="I39" s="20">
        <f t="shared" si="4"/>
        <v>403822.11602066428</v>
      </c>
      <c r="J39" s="41">
        <f t="shared" si="11"/>
        <v>8041.9630334345375</v>
      </c>
      <c r="K39" s="42">
        <f t="shared" si="12"/>
        <v>9264.1283917862711</v>
      </c>
      <c r="L39" s="43">
        <f t="shared" si="13"/>
        <v>11428.927811905593</v>
      </c>
      <c r="M39" s="41">
        <f t="shared" si="14"/>
        <v>10213.293052461862</v>
      </c>
      <c r="N39" s="42">
        <f t="shared" si="15"/>
        <v>13896.192587679407</v>
      </c>
      <c r="O39" s="43">
        <f t="shared" si="16"/>
        <v>22857.855623811185</v>
      </c>
      <c r="P39" s="20"/>
      <c r="Q39" s="20"/>
      <c r="R39" s="20"/>
    </row>
    <row r="40" spans="1:18">
      <c r="A40" s="7">
        <v>32</v>
      </c>
      <c r="B40" s="4" t="s">
        <v>47</v>
      </c>
      <c r="C40" s="44">
        <v>2</v>
      </c>
      <c r="D40" s="54">
        <v>1.27</v>
      </c>
      <c r="E40" s="55">
        <v>1.5</v>
      </c>
      <c r="F40" s="78">
        <v>2</v>
      </c>
      <c r="G40" s="20">
        <f t="shared" si="2"/>
        <v>288881.14701804041</v>
      </c>
      <c r="H40" s="20">
        <f t="shared" si="3"/>
        <v>337221.99356801348</v>
      </c>
      <c r="I40" s="20">
        <f t="shared" si="4"/>
        <v>428051.44298190414</v>
      </c>
      <c r="J40" s="41">
        <f t="shared" si="11"/>
        <v>8348.3618250083928</v>
      </c>
      <c r="K40" s="42">
        <f t="shared" si="12"/>
        <v>9681.0141694166541</v>
      </c>
      <c r="L40" s="43">
        <f t="shared" si="13"/>
        <v>12114.663480619927</v>
      </c>
      <c r="M40" s="41">
        <f t="shared" si="14"/>
        <v>10602.41951776066</v>
      </c>
      <c r="N40" s="42">
        <f t="shared" si="15"/>
        <v>14521.521254124982</v>
      </c>
      <c r="O40" s="43">
        <f t="shared" si="16"/>
        <v>24229.326961239854</v>
      </c>
      <c r="P40" s="20"/>
      <c r="Q40" s="20"/>
      <c r="R40" s="20"/>
    </row>
    <row r="41" spans="1:18">
      <c r="A41" s="7">
        <v>33</v>
      </c>
      <c r="B41" s="4" t="s">
        <v>48</v>
      </c>
      <c r="C41" s="44">
        <v>2</v>
      </c>
      <c r="D41" s="54">
        <v>1.27</v>
      </c>
      <c r="E41" s="55">
        <v>1.5</v>
      </c>
      <c r="F41" s="74">
        <v>2</v>
      </c>
      <c r="G41" s="20">
        <f t="shared" si="2"/>
        <v>299887.51871942775</v>
      </c>
      <c r="H41" s="20">
        <f t="shared" si="3"/>
        <v>352396.98327857407</v>
      </c>
      <c r="I41" s="20">
        <f t="shared" si="4"/>
        <v>453734.5295608184</v>
      </c>
      <c r="J41" s="41">
        <f t="shared" si="11"/>
        <v>8666.4344105412129</v>
      </c>
      <c r="K41" s="42">
        <f t="shared" si="12"/>
        <v>10116.659807040403</v>
      </c>
      <c r="L41" s="43">
        <f t="shared" si="13"/>
        <v>12841.543289457124</v>
      </c>
      <c r="M41" s="41">
        <f t="shared" si="14"/>
        <v>11006.371701387341</v>
      </c>
      <c r="N41" s="42">
        <f t="shared" si="15"/>
        <v>15174.989710560605</v>
      </c>
      <c r="O41" s="43">
        <f t="shared" si="16"/>
        <v>25683.086578914248</v>
      </c>
      <c r="P41" s="20"/>
      <c r="Q41" s="20"/>
      <c r="R41" s="20"/>
    </row>
    <row r="42" spans="1:18">
      <c r="A42" s="7">
        <v>34</v>
      </c>
      <c r="B42" s="4" t="s">
        <v>49</v>
      </c>
      <c r="C42" s="44">
        <v>2</v>
      </c>
      <c r="D42" s="54">
        <v>1.27</v>
      </c>
      <c r="E42" s="55">
        <v>1.5</v>
      </c>
      <c r="F42" s="74">
        <v>0</v>
      </c>
      <c r="G42" s="20">
        <f t="shared" si="2"/>
        <v>311313.23318263795</v>
      </c>
      <c r="H42" s="20">
        <f t="shared" si="3"/>
        <v>368254.84752610989</v>
      </c>
      <c r="I42" s="20">
        <f t="shared" si="4"/>
        <v>453734.5295608184</v>
      </c>
      <c r="J42" s="41">
        <f t="shared" si="11"/>
        <v>8996.6255615828322</v>
      </c>
      <c r="K42" s="42">
        <f t="shared" si="12"/>
        <v>10571.909498357221</v>
      </c>
      <c r="L42" s="43">
        <f t="shared" si="13"/>
        <v>13612.035886824551</v>
      </c>
      <c r="M42" s="41">
        <f>IF(D42="","",J42*D42)</f>
        <v>11425.714463210197</v>
      </c>
      <c r="N42" s="42">
        <f t="shared" si="15"/>
        <v>15857.864247535832</v>
      </c>
      <c r="O42" s="43">
        <f t="shared" si="16"/>
        <v>0</v>
      </c>
      <c r="P42" s="20"/>
      <c r="Q42" s="20"/>
      <c r="R42" s="20"/>
    </row>
    <row r="43" spans="1:18">
      <c r="A43">
        <v>35</v>
      </c>
      <c r="B43" s="4" t="s">
        <v>50</v>
      </c>
      <c r="C43" s="44">
        <v>1</v>
      </c>
      <c r="D43" s="54">
        <v>1.27</v>
      </c>
      <c r="E43" s="55">
        <v>1.5</v>
      </c>
      <c r="F43" s="56">
        <v>2</v>
      </c>
      <c r="G43" s="20">
        <f>IF(D43="","",G42+M43)</f>
        <v>323174.26736689644</v>
      </c>
      <c r="H43" s="20">
        <f t="shared" ref="H43:I43" si="17">IF(E43="","",H42+N43)</f>
        <v>384826.31566478487</v>
      </c>
      <c r="I43" s="20">
        <f t="shared" si="17"/>
        <v>480958.60133446747</v>
      </c>
      <c r="J43" s="41">
        <f t="shared" si="11"/>
        <v>9339.3969954791373</v>
      </c>
      <c r="K43" s="42">
        <f t="shared" si="12"/>
        <v>11047.645425783296</v>
      </c>
      <c r="L43" s="43">
        <f t="shared" si="13"/>
        <v>13612.035886824551</v>
      </c>
      <c r="M43" s="41">
        <f t="shared" si="14"/>
        <v>11861.034184258504</v>
      </c>
      <c r="N43" s="42">
        <f t="shared" si="15"/>
        <v>16571.468138674943</v>
      </c>
      <c r="O43" s="43">
        <f t="shared" si="16"/>
        <v>27224.071773649102</v>
      </c>
    </row>
    <row r="44" spans="1:18">
      <c r="A44" s="7">
        <v>36</v>
      </c>
      <c r="B44" s="4" t="s">
        <v>51</v>
      </c>
      <c r="C44" s="44">
        <v>2</v>
      </c>
      <c r="D44" s="54">
        <v>1.27</v>
      </c>
      <c r="E44" s="55">
        <v>1.5</v>
      </c>
      <c r="F44" s="56">
        <v>0</v>
      </c>
      <c r="G44" s="20">
        <f t="shared" ref="G44:G58" si="18">IF(D44="","",G43+M44)</f>
        <v>335487.20695357519</v>
      </c>
      <c r="H44" s="20">
        <f t="shared" ref="H44:H58" si="19">IF(E44="","",H43+N44)</f>
        <v>402143.49986970017</v>
      </c>
      <c r="I44" s="20">
        <f t="shared" ref="I44:I58" si="20">IF(F44="","",I43+O44)</f>
        <v>480958.60133446747</v>
      </c>
      <c r="J44" s="41">
        <f>IF(G43="","",G43*0.03)</f>
        <v>9695.228021006893</v>
      </c>
      <c r="K44" s="42">
        <f t="shared" si="12"/>
        <v>11544.789469943546</v>
      </c>
      <c r="L44" s="43">
        <f t="shared" si="13"/>
        <v>14428.758040034023</v>
      </c>
      <c r="M44" s="41">
        <f>IF(D44="","",J44*D44)</f>
        <v>12312.939586678754</v>
      </c>
      <c r="N44" s="42">
        <f t="shared" si="15"/>
        <v>17317.18420491532</v>
      </c>
      <c r="O44" s="43">
        <f t="shared" si="16"/>
        <v>0</v>
      </c>
    </row>
    <row r="45" spans="1:18">
      <c r="A45" s="7">
        <v>37</v>
      </c>
      <c r="B45" s="4" t="s">
        <v>52</v>
      </c>
      <c r="C45" s="44">
        <v>1</v>
      </c>
      <c r="D45" s="54">
        <v>1.27</v>
      </c>
      <c r="E45" s="55">
        <v>1.5</v>
      </c>
      <c r="F45" s="78">
        <v>2</v>
      </c>
      <c r="G45" s="20">
        <f t="shared" si="18"/>
        <v>348269.2695385064</v>
      </c>
      <c r="H45" s="20">
        <f t="shared" si="19"/>
        <v>420239.9573638367</v>
      </c>
      <c r="I45" s="20">
        <f t="shared" si="20"/>
        <v>509816.11741453549</v>
      </c>
      <c r="J45" s="41">
        <f t="shared" si="11"/>
        <v>10064.616208607256</v>
      </c>
      <c r="K45" s="42">
        <f t="shared" si="12"/>
        <v>12064.304996091005</v>
      </c>
      <c r="L45" s="43">
        <f t="shared" si="13"/>
        <v>14428.758040034023</v>
      </c>
      <c r="M45" s="41">
        <f t="shared" si="14"/>
        <v>12782.062584931216</v>
      </c>
      <c r="N45" s="42">
        <f t="shared" si="15"/>
        <v>18096.457494136506</v>
      </c>
      <c r="O45" s="43">
        <f t="shared" si="16"/>
        <v>28857.516080068046</v>
      </c>
    </row>
    <row r="46" spans="1:18">
      <c r="A46" s="7">
        <v>38</v>
      </c>
      <c r="B46" s="4" t="s">
        <v>53</v>
      </c>
      <c r="C46" s="44">
        <v>1</v>
      </c>
      <c r="D46" s="54">
        <v>1.27</v>
      </c>
      <c r="E46" s="55">
        <v>1.5</v>
      </c>
      <c r="F46" s="78">
        <v>2</v>
      </c>
      <c r="G46" s="20">
        <f t="shared" si="18"/>
        <v>361538.32870792347</v>
      </c>
      <c r="H46" s="20">
        <f t="shared" si="19"/>
        <v>439150.75544520933</v>
      </c>
      <c r="I46" s="20">
        <f t="shared" si="20"/>
        <v>540405.0844594076</v>
      </c>
      <c r="J46" s="41">
        <f t="shared" si="11"/>
        <v>10448.078086155192</v>
      </c>
      <c r="K46" s="42">
        <f t="shared" si="12"/>
        <v>12607.198720915101</v>
      </c>
      <c r="L46" s="43">
        <f t="shared" si="13"/>
        <v>15294.483522436065</v>
      </c>
      <c r="M46" s="41">
        <f t="shared" si="14"/>
        <v>13269.059169417094</v>
      </c>
      <c r="N46" s="42">
        <f t="shared" si="15"/>
        <v>18910.798081372654</v>
      </c>
      <c r="O46" s="43">
        <f t="shared" si="16"/>
        <v>30588.96704487213</v>
      </c>
    </row>
    <row r="47" spans="1:18">
      <c r="A47" s="7">
        <v>39</v>
      </c>
      <c r="B47" s="4" t="s">
        <v>54</v>
      </c>
      <c r="C47" s="44">
        <v>2</v>
      </c>
      <c r="D47" s="54">
        <v>1.27</v>
      </c>
      <c r="E47" s="55">
        <v>1.5</v>
      </c>
      <c r="F47" s="56">
        <v>2</v>
      </c>
      <c r="G47" s="20">
        <f t="shared" si="18"/>
        <v>375312.93903169536</v>
      </c>
      <c r="H47" s="20">
        <f t="shared" si="19"/>
        <v>458912.53944024374</v>
      </c>
      <c r="I47" s="20">
        <f t="shared" si="20"/>
        <v>572829.38952697208</v>
      </c>
      <c r="J47" s="41">
        <f t="shared" si="11"/>
        <v>10846.149861237704</v>
      </c>
      <c r="K47" s="42">
        <f t="shared" si="12"/>
        <v>13174.52266335628</v>
      </c>
      <c r="L47" s="43">
        <f t="shared" si="13"/>
        <v>16212.152533782228</v>
      </c>
      <c r="M47" s="41">
        <f t="shared" si="14"/>
        <v>13774.610323771883</v>
      </c>
      <c r="N47" s="42">
        <f t="shared" si="15"/>
        <v>19761.783995034421</v>
      </c>
      <c r="O47" s="43">
        <f t="shared" si="16"/>
        <v>32424.305067564455</v>
      </c>
    </row>
    <row r="48" spans="1:18">
      <c r="A48" s="7">
        <v>40</v>
      </c>
      <c r="B48" s="4" t="s">
        <v>55</v>
      </c>
      <c r="C48" s="44">
        <v>1</v>
      </c>
      <c r="D48" s="54">
        <v>1.27</v>
      </c>
      <c r="E48" s="55">
        <v>0</v>
      </c>
      <c r="F48" s="56">
        <v>0</v>
      </c>
      <c r="G48" s="20">
        <f t="shared" si="18"/>
        <v>389612.36200880294</v>
      </c>
      <c r="H48" s="20">
        <f t="shared" si="19"/>
        <v>458912.53944024374</v>
      </c>
      <c r="I48" s="20">
        <f t="shared" si="20"/>
        <v>572829.38952697208</v>
      </c>
      <c r="J48" s="41">
        <f t="shared" si="11"/>
        <v>11259.388170950861</v>
      </c>
      <c r="K48" s="42">
        <f t="shared" si="12"/>
        <v>13767.376183207312</v>
      </c>
      <c r="L48" s="43">
        <f t="shared" si="13"/>
        <v>17184.881685809163</v>
      </c>
      <c r="M48" s="41">
        <f t="shared" si="14"/>
        <v>14299.422977107593</v>
      </c>
      <c r="N48" s="42">
        <f t="shared" si="15"/>
        <v>0</v>
      </c>
      <c r="O48" s="43">
        <f t="shared" si="16"/>
        <v>0</v>
      </c>
    </row>
    <row r="49" spans="1:15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>
        <f t="shared" si="11"/>
        <v>11688.370860264087</v>
      </c>
      <c r="K49" s="42">
        <f t="shared" si="12"/>
        <v>13767.376183207312</v>
      </c>
      <c r="L49" s="43">
        <f t="shared" si="13"/>
        <v>17184.881685809163</v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>
      <c r="A59" s="7"/>
      <c r="B59" s="87" t="s">
        <v>56</v>
      </c>
      <c r="C59" s="88"/>
      <c r="D59" s="1">
        <f>COUNTIF(D9:D58,1.27)</f>
        <v>38</v>
      </c>
      <c r="E59" s="1">
        <f>COUNTIF(E9:E58,1.5)</f>
        <v>36</v>
      </c>
      <c r="F59" s="6">
        <f>COUNTIF(F9:F58,2)</f>
        <v>31</v>
      </c>
      <c r="G59" s="66">
        <f>M59+G8</f>
        <v>389612.36200880294</v>
      </c>
      <c r="H59" s="18">
        <f>N59+H8</f>
        <v>458912.53944024362</v>
      </c>
      <c r="I59" s="19">
        <f>O59+I8</f>
        <v>572829.38952697208</v>
      </c>
      <c r="J59" s="63" t="s">
        <v>57</v>
      </c>
      <c r="K59" s="64" t="e">
        <f>B58-B9</f>
        <v>#VALUE!</v>
      </c>
      <c r="L59" s="65" t="s">
        <v>58</v>
      </c>
      <c r="M59" s="75">
        <f>SUM(M9:M58)</f>
        <v>289612.36200880294</v>
      </c>
      <c r="N59" s="76">
        <f>SUM(N9:N58)</f>
        <v>358912.53944024362</v>
      </c>
      <c r="O59" s="77">
        <f>SUM(O9:O58)</f>
        <v>472829.38952697208</v>
      </c>
    </row>
    <row r="60" spans="1:15" ht="19.5" thickBot="1">
      <c r="A60" s="7"/>
      <c r="B60" s="81" t="s">
        <v>59</v>
      </c>
      <c r="C60" s="82"/>
      <c r="D60" s="1">
        <f>COUNTIF(D9:D58,-1)</f>
        <v>2</v>
      </c>
      <c r="E60" s="1">
        <f>COUNTIF(E9:E58,-1)</f>
        <v>2</v>
      </c>
      <c r="F60" s="6">
        <f>COUNTIF(F9:F58,-1)</f>
        <v>2</v>
      </c>
      <c r="G60" s="79" t="s">
        <v>60</v>
      </c>
      <c r="H60" s="80"/>
      <c r="I60" s="86"/>
      <c r="J60" s="79" t="s">
        <v>61</v>
      </c>
      <c r="K60" s="80"/>
      <c r="L60" s="86"/>
      <c r="M60" s="7"/>
      <c r="O60" s="3"/>
    </row>
    <row r="61" spans="1:15" ht="19.5" thickBot="1">
      <c r="A61" s="7"/>
      <c r="B61" s="81" t="s">
        <v>62</v>
      </c>
      <c r="C61" s="82"/>
      <c r="D61" s="1">
        <f>COUNTIF(D9:D58,0)</f>
        <v>0</v>
      </c>
      <c r="E61" s="1">
        <f>COUNTIF(E9:E58,0)</f>
        <v>2</v>
      </c>
      <c r="F61" s="1">
        <f>COUNTIF(F9:F58,0)</f>
        <v>7</v>
      </c>
      <c r="G61" s="70">
        <f>G59/G8</f>
        <v>3.8961236200880296</v>
      </c>
      <c r="H61" s="71">
        <f t="shared" ref="H61" si="21">H59/H8</f>
        <v>4.5891253944024362</v>
      </c>
      <c r="I61" s="72">
        <f>I59/I8</f>
        <v>5.7282938952697204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>
      <c r="B62" s="79" t="s">
        <v>63</v>
      </c>
      <c r="C62" s="80"/>
      <c r="D62" s="73">
        <f t="shared" ref="D62:E62" si="22">D59/(D59+D60+D61)</f>
        <v>0.95</v>
      </c>
      <c r="E62" s="68">
        <f t="shared" si="22"/>
        <v>0.9</v>
      </c>
      <c r="F62" s="69">
        <f>F59/(F59+F60+F61)</f>
        <v>0.77500000000000002</v>
      </c>
    </row>
    <row r="64" spans="1:15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229" zoomScale="80" zoomScaleNormal="80" workbookViewId="0">
      <selection activeCell="H268" sqref="H268"/>
    </sheetView>
  </sheetViews>
  <sheetFormatPr defaultColWidth="8.125" defaultRowHeight="14.25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N9" sqref="N9"/>
    </sheetView>
  </sheetViews>
  <sheetFormatPr defaultColWidth="8.125" defaultRowHeight="13.5"/>
  <cols>
    <col min="1" max="16384" width="8.125" style="49"/>
  </cols>
  <sheetData>
    <row r="1" spans="1:10">
      <c r="A1" s="49" t="s">
        <v>64</v>
      </c>
    </row>
    <row r="2" spans="1:10">
      <c r="A2" s="89" t="s">
        <v>65</v>
      </c>
      <c r="B2" s="90"/>
      <c r="C2" s="90"/>
      <c r="D2" s="90"/>
      <c r="E2" s="90"/>
      <c r="F2" s="90"/>
      <c r="G2" s="90"/>
      <c r="H2" s="90"/>
      <c r="I2" s="90"/>
      <c r="J2" s="90"/>
    </row>
    <row r="3" spans="1:10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>
      <c r="A11" s="49" t="s">
        <v>66</v>
      </c>
    </row>
    <row r="12" spans="1:10">
      <c r="A12" s="91" t="s">
        <v>67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>
      <c r="A21" s="49" t="s">
        <v>68</v>
      </c>
    </row>
    <row r="22" spans="1:10">
      <c r="A22" s="91" t="s">
        <v>69</v>
      </c>
      <c r="B22" s="91"/>
      <c r="C22" s="91"/>
      <c r="D22" s="91"/>
      <c r="E22" s="91"/>
      <c r="F22" s="91"/>
      <c r="G22" s="91"/>
      <c r="H22" s="91"/>
      <c r="I22" s="91"/>
      <c r="J22" s="91"/>
    </row>
    <row r="23" spans="1:10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D4" sqref="D4"/>
    </sheetView>
  </sheetViews>
  <sheetFormatPr defaultRowHeight="18.75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28" t="s">
        <v>70</v>
      </c>
      <c r="B1" s="29"/>
      <c r="C1" s="30"/>
      <c r="D1" s="31"/>
      <c r="E1" s="30"/>
      <c r="F1" s="31"/>
      <c r="G1" s="30"/>
      <c r="H1" s="31"/>
    </row>
    <row r="2" spans="1:8">
      <c r="A2" s="32"/>
      <c r="B2" s="30"/>
      <c r="C2" s="30"/>
      <c r="D2" s="31"/>
      <c r="E2" s="30"/>
      <c r="F2" s="31"/>
      <c r="G2" s="30"/>
      <c r="H2" s="31"/>
    </row>
    <row r="3" spans="1:8">
      <c r="A3" s="33" t="s">
        <v>71</v>
      </c>
      <c r="B3" s="33" t="s">
        <v>72</v>
      </c>
      <c r="C3" s="33" t="s">
        <v>73</v>
      </c>
      <c r="D3" s="34" t="s">
        <v>74</v>
      </c>
      <c r="E3" s="33" t="s">
        <v>75</v>
      </c>
      <c r="F3" s="34" t="s">
        <v>74</v>
      </c>
      <c r="G3" s="33" t="s">
        <v>76</v>
      </c>
      <c r="H3" s="34" t="s">
        <v>74</v>
      </c>
    </row>
    <row r="4" spans="1:8">
      <c r="A4" s="35" t="s">
        <v>77</v>
      </c>
      <c r="B4" s="35" t="s">
        <v>78</v>
      </c>
      <c r="C4" s="35"/>
      <c r="D4" s="36" t="s">
        <v>79</v>
      </c>
      <c r="E4" s="35"/>
      <c r="F4" s="36"/>
      <c r="G4" s="35"/>
      <c r="H4" s="36"/>
    </row>
    <row r="5" spans="1:8">
      <c r="A5" s="35" t="s">
        <v>77</v>
      </c>
      <c r="B5" s="35"/>
      <c r="C5" s="35"/>
      <c r="D5" s="36"/>
      <c r="E5" s="35"/>
      <c r="F5" s="37"/>
      <c r="G5" s="35"/>
      <c r="H5" s="37"/>
    </row>
    <row r="6" spans="1:8">
      <c r="A6" s="35" t="s">
        <v>77</v>
      </c>
      <c r="B6" s="35"/>
      <c r="C6" s="35"/>
      <c r="D6" s="37"/>
      <c r="E6" s="35"/>
      <c r="F6" s="37"/>
      <c r="G6" s="35"/>
      <c r="H6" s="37"/>
    </row>
    <row r="7" spans="1:8">
      <c r="A7" s="35" t="s">
        <v>77</v>
      </c>
      <c r="B7" s="35"/>
      <c r="C7" s="35"/>
      <c r="D7" s="37"/>
      <c r="E7" s="35"/>
      <c r="F7" s="37"/>
      <c r="G7" s="35"/>
      <c r="H7" s="37"/>
    </row>
    <row r="8" spans="1:8">
      <c r="A8" s="35" t="s">
        <v>77</v>
      </c>
      <c r="B8" s="35"/>
      <c r="C8" s="35"/>
      <c r="D8" s="37"/>
      <c r="E8" s="35"/>
      <c r="F8" s="37"/>
      <c r="G8" s="35"/>
      <c r="H8" s="37"/>
    </row>
    <row r="9" spans="1:8">
      <c r="A9" s="35" t="s">
        <v>77</v>
      </c>
      <c r="B9" s="35"/>
      <c r="C9" s="35"/>
      <c r="D9" s="37"/>
      <c r="E9" s="35"/>
      <c r="F9" s="37"/>
      <c r="G9" s="35"/>
      <c r="H9" s="37"/>
    </row>
    <row r="10" spans="1:8">
      <c r="A10" s="35" t="s">
        <v>77</v>
      </c>
      <c r="B10" s="35"/>
      <c r="C10" s="35"/>
      <c r="D10" s="37"/>
      <c r="E10" s="35"/>
      <c r="F10" s="37"/>
      <c r="G10" s="35"/>
      <c r="H10" s="37"/>
    </row>
    <row r="11" spans="1:8">
      <c r="A11" s="35" t="s">
        <v>77</v>
      </c>
      <c r="B11" s="35"/>
      <c r="C11" s="35"/>
      <c r="D11" s="37"/>
      <c r="E11" s="35"/>
      <c r="F11" s="37"/>
      <c r="G11" s="35"/>
      <c r="H11" s="37"/>
    </row>
    <row r="12" spans="1:8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木村壽巳</dc:creator>
  <cp:keywords/>
  <dc:description/>
  <cp:lastModifiedBy>遠藤 幸仁</cp:lastModifiedBy>
  <cp:revision/>
  <dcterms:created xsi:type="dcterms:W3CDTF">2020-09-18T03:10:57Z</dcterms:created>
  <dcterms:modified xsi:type="dcterms:W3CDTF">2023-10-01T08:17:51Z</dcterms:modified>
  <cp:category/>
  <cp:contentStatus/>
</cp:coreProperties>
</file>