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F02\"/>
    </mc:Choice>
  </mc:AlternateContent>
  <xr:revisionPtr revIDLastSave="1683" documentId="8_{112EE288-A1EC-4F8C-A694-E38BC43B1687}" xr6:coauthVersionLast="43" xr6:coauthVersionMax="43" xr10:uidLastSave="{7070BCC5-9EDC-440C-9D9C-935F5235A0E7}"/>
  <bookViews>
    <workbookView xWindow="-120" yWindow="-120" windowWidth="15600" windowHeight="11760" firstSheet="1" activeTab="1" xr2:uid="{00000000-000D-0000-FFFF-FFFF00000000}"/>
  </bookViews>
  <sheets>
    <sheet name="定数" sheetId="29" state="hidden" r:id="rId1"/>
    <sheet name="検証1  (2)" sheetId="34" r:id="rId2"/>
    <sheet name="検証1  (3)" sheetId="35" r:id="rId3"/>
    <sheet name="検証1 " sheetId="33" r:id="rId4"/>
    <sheet name="画像" sheetId="26" r:id="rId5"/>
    <sheet name="気づき" sheetId="9" r:id="rId6"/>
    <sheet name="検証終了通貨" sheetId="10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109" i="35" l="1"/>
  <c r="AH109" i="35"/>
  <c r="AG109" i="35"/>
  <c r="AF109" i="35"/>
  <c r="AE109" i="35"/>
  <c r="AD109" i="35"/>
  <c r="AA109" i="35"/>
  <c r="AB108" i="35"/>
  <c r="T92" i="35"/>
  <c r="T90" i="35"/>
  <c r="T77" i="35"/>
  <c r="T74" i="35"/>
  <c r="T72" i="35"/>
  <c r="T71" i="35"/>
  <c r="T67" i="35"/>
  <c r="T66" i="35"/>
  <c r="T62" i="35"/>
  <c r="T61" i="35"/>
  <c r="T58" i="35"/>
  <c r="T57" i="35"/>
  <c r="T56" i="35"/>
  <c r="T50" i="35"/>
  <c r="T49" i="35"/>
  <c r="T47" i="35"/>
  <c r="T44" i="35"/>
  <c r="T41" i="35"/>
  <c r="T38" i="35"/>
  <c r="T37" i="35"/>
  <c r="T36" i="35"/>
  <c r="T25" i="35"/>
  <c r="T22" i="35"/>
  <c r="T18" i="35"/>
  <c r="T17" i="35"/>
  <c r="T15" i="35"/>
  <c r="T14" i="35"/>
  <c r="T12" i="35"/>
  <c r="T10" i="35"/>
  <c r="C9" i="35"/>
  <c r="K9" i="35"/>
  <c r="M9" i="35"/>
  <c r="R9" i="35"/>
  <c r="C10" i="35"/>
  <c r="K10" i="35"/>
  <c r="M10" i="35"/>
  <c r="R10" i="35"/>
  <c r="C11" i="35"/>
  <c r="K11" i="35"/>
  <c r="M11" i="35"/>
  <c r="R11" i="35"/>
  <c r="C12" i="35"/>
  <c r="K12" i="35"/>
  <c r="M12" i="35"/>
  <c r="R12" i="35"/>
  <c r="C13" i="35"/>
  <c r="K13" i="35"/>
  <c r="M13" i="35"/>
  <c r="R13" i="35"/>
  <c r="C14" i="35"/>
  <c r="K14" i="35"/>
  <c r="M14" i="35"/>
  <c r="R14" i="35"/>
  <c r="C15" i="35"/>
  <c r="K15" i="35"/>
  <c r="M15" i="35"/>
  <c r="R15" i="35"/>
  <c r="C16" i="35"/>
  <c r="K16" i="35"/>
  <c r="M16" i="35"/>
  <c r="R16" i="35"/>
  <c r="C17" i="35"/>
  <c r="K17" i="35"/>
  <c r="M17" i="35"/>
  <c r="R17" i="35"/>
  <c r="C18" i="35"/>
  <c r="K18" i="35"/>
  <c r="M18" i="35"/>
  <c r="R18" i="35"/>
  <c r="C19" i="35"/>
  <c r="K19" i="35"/>
  <c r="M19" i="35"/>
  <c r="R19" i="35"/>
  <c r="C20" i="35"/>
  <c r="K20" i="35"/>
  <c r="M20" i="35"/>
  <c r="R20" i="35"/>
  <c r="C21" i="35"/>
  <c r="K21" i="35"/>
  <c r="M21" i="35"/>
  <c r="R21" i="35"/>
  <c r="C22" i="35"/>
  <c r="K22" i="35"/>
  <c r="M22" i="35"/>
  <c r="R22" i="35"/>
  <c r="C23" i="35"/>
  <c r="K23" i="35"/>
  <c r="M23" i="35"/>
  <c r="R23" i="35"/>
  <c r="C24" i="35"/>
  <c r="K24" i="35"/>
  <c r="M24" i="35"/>
  <c r="R24" i="35"/>
  <c r="C25" i="35"/>
  <c r="K25" i="35"/>
  <c r="M25" i="35"/>
  <c r="R25" i="35"/>
  <c r="C26" i="35"/>
  <c r="K26" i="35"/>
  <c r="M26" i="35"/>
  <c r="R26" i="35"/>
  <c r="C27" i="35"/>
  <c r="K27" i="35"/>
  <c r="M27" i="35"/>
  <c r="R27" i="35"/>
  <c r="C28" i="35"/>
  <c r="K28" i="35"/>
  <c r="M28" i="35"/>
  <c r="R28" i="35"/>
  <c r="C29" i="35"/>
  <c r="K29" i="35"/>
  <c r="M29" i="35"/>
  <c r="R29" i="35"/>
  <c r="C30" i="35"/>
  <c r="K30" i="35"/>
  <c r="M30" i="35"/>
  <c r="R30" i="35"/>
  <c r="C31" i="35"/>
  <c r="K31" i="35"/>
  <c r="M31" i="35"/>
  <c r="R31" i="35"/>
  <c r="C32" i="35"/>
  <c r="K32" i="35"/>
  <c r="M32" i="35"/>
  <c r="R32" i="35"/>
  <c r="C33" i="35"/>
  <c r="K33" i="35"/>
  <c r="M33" i="35"/>
  <c r="R33" i="35"/>
  <c r="C34" i="35"/>
  <c r="K34" i="35"/>
  <c r="M34" i="35"/>
  <c r="R34" i="35"/>
  <c r="C35" i="35"/>
  <c r="K35" i="35"/>
  <c r="M35" i="35"/>
  <c r="R35" i="35"/>
  <c r="C36" i="35"/>
  <c r="K36" i="35"/>
  <c r="M36" i="35"/>
  <c r="R36" i="35"/>
  <c r="C37" i="35"/>
  <c r="K37" i="35"/>
  <c r="M37" i="35"/>
  <c r="R37" i="35"/>
  <c r="C38" i="35"/>
  <c r="K38" i="35"/>
  <c r="M38" i="35"/>
  <c r="R38" i="35"/>
  <c r="C39" i="35"/>
  <c r="K39" i="35"/>
  <c r="M39" i="35"/>
  <c r="R39" i="35"/>
  <c r="C40" i="35"/>
  <c r="K40" i="35"/>
  <c r="M40" i="35"/>
  <c r="R40" i="35"/>
  <c r="C41" i="35"/>
  <c r="K41" i="35"/>
  <c r="M41" i="35"/>
  <c r="R41" i="35"/>
  <c r="C42" i="35"/>
  <c r="K42" i="35"/>
  <c r="M42" i="35"/>
  <c r="R42" i="35"/>
  <c r="C43" i="35"/>
  <c r="K43" i="35"/>
  <c r="M43" i="35"/>
  <c r="R43" i="35"/>
  <c r="C44" i="35"/>
  <c r="K44" i="35"/>
  <c r="M44" i="35"/>
  <c r="R44" i="35"/>
  <c r="C45" i="35"/>
  <c r="K45" i="35"/>
  <c r="M45" i="35"/>
  <c r="R45" i="35"/>
  <c r="C46" i="35"/>
  <c r="K46" i="35"/>
  <c r="M46" i="35"/>
  <c r="R46" i="35"/>
  <c r="C47" i="35"/>
  <c r="K47" i="35"/>
  <c r="M47" i="35"/>
  <c r="R47" i="35"/>
  <c r="C48" i="35"/>
  <c r="K48" i="35"/>
  <c r="M48" i="35"/>
  <c r="R48" i="35"/>
  <c r="C49" i="35"/>
  <c r="K49" i="35"/>
  <c r="M49" i="35"/>
  <c r="R49" i="35"/>
  <c r="C50" i="35"/>
  <c r="K50" i="35"/>
  <c r="M50" i="35"/>
  <c r="R50" i="35"/>
  <c r="C51" i="35"/>
  <c r="K51" i="35"/>
  <c r="M51" i="35"/>
  <c r="R51" i="35"/>
  <c r="C52" i="35"/>
  <c r="K52" i="35"/>
  <c r="M52" i="35"/>
  <c r="R52" i="35"/>
  <c r="C53" i="35"/>
  <c r="K53" i="35"/>
  <c r="M53" i="35"/>
  <c r="R53" i="35"/>
  <c r="C54" i="35"/>
  <c r="K54" i="35"/>
  <c r="M54" i="35"/>
  <c r="R54" i="35"/>
  <c r="C55" i="35"/>
  <c r="K55" i="35"/>
  <c r="M55" i="35"/>
  <c r="R55" i="35"/>
  <c r="C56" i="35"/>
  <c r="K56" i="35"/>
  <c r="M56" i="35"/>
  <c r="R56" i="35"/>
  <c r="C57" i="35"/>
  <c r="K57" i="35"/>
  <c r="M57" i="35"/>
  <c r="R57" i="35"/>
  <c r="C58" i="35"/>
  <c r="K58" i="35"/>
  <c r="M58" i="35"/>
  <c r="R58" i="35"/>
  <c r="C59" i="35"/>
  <c r="K59" i="35"/>
  <c r="M59" i="35"/>
  <c r="R59" i="35"/>
  <c r="C60" i="35"/>
  <c r="K60" i="35"/>
  <c r="M60" i="35"/>
  <c r="R60" i="35"/>
  <c r="C61" i="35"/>
  <c r="K61" i="35"/>
  <c r="M61" i="35"/>
  <c r="R61" i="35"/>
  <c r="C62" i="35"/>
  <c r="K62" i="35"/>
  <c r="M62" i="35"/>
  <c r="R62" i="35"/>
  <c r="C63" i="35"/>
  <c r="K63" i="35"/>
  <c r="M63" i="35"/>
  <c r="R63" i="35"/>
  <c r="C64" i="35"/>
  <c r="K64" i="35"/>
  <c r="M64" i="35"/>
  <c r="R64" i="35"/>
  <c r="C65" i="35"/>
  <c r="K65" i="35"/>
  <c r="M65" i="35"/>
  <c r="R65" i="35"/>
  <c r="C66" i="35"/>
  <c r="K66" i="35"/>
  <c r="M66" i="35"/>
  <c r="R66" i="35"/>
  <c r="C67" i="35"/>
  <c r="K67" i="35"/>
  <c r="M67" i="35"/>
  <c r="R67" i="35"/>
  <c r="C68" i="35"/>
  <c r="K68" i="35"/>
  <c r="M68" i="35"/>
  <c r="R68" i="35"/>
  <c r="C69" i="35"/>
  <c r="K69" i="35"/>
  <c r="M69" i="35"/>
  <c r="R69" i="35"/>
  <c r="C70" i="35"/>
  <c r="K70" i="35"/>
  <c r="M70" i="35"/>
  <c r="R70" i="35"/>
  <c r="C71" i="35"/>
  <c r="K71" i="35"/>
  <c r="M71" i="35"/>
  <c r="R71" i="35"/>
  <c r="C72" i="35"/>
  <c r="K72" i="35"/>
  <c r="M72" i="35"/>
  <c r="R72" i="35"/>
  <c r="C73" i="35"/>
  <c r="K73" i="35"/>
  <c r="M73" i="35"/>
  <c r="R73" i="35"/>
  <c r="C74" i="35"/>
  <c r="K74" i="35"/>
  <c r="M74" i="35"/>
  <c r="R74" i="35"/>
  <c r="C75" i="35"/>
  <c r="K75" i="35"/>
  <c r="M75" i="35"/>
  <c r="R75" i="35"/>
  <c r="C76" i="35"/>
  <c r="K76" i="35"/>
  <c r="M76" i="35"/>
  <c r="R76" i="35"/>
  <c r="C77" i="35"/>
  <c r="K77" i="35"/>
  <c r="M77" i="35"/>
  <c r="R77" i="35"/>
  <c r="C78" i="35"/>
  <c r="K78" i="35"/>
  <c r="M78" i="35"/>
  <c r="R78" i="35"/>
  <c r="C79" i="35"/>
  <c r="K79" i="35"/>
  <c r="M79" i="35"/>
  <c r="R79" i="35"/>
  <c r="C80" i="35"/>
  <c r="K80" i="35"/>
  <c r="M80" i="35"/>
  <c r="R80" i="35"/>
  <c r="C81" i="35"/>
  <c r="K81" i="35"/>
  <c r="M81" i="35"/>
  <c r="R81" i="35"/>
  <c r="C82" i="35"/>
  <c r="K82" i="35"/>
  <c r="M82" i="35"/>
  <c r="R82" i="35"/>
  <c r="C83" i="35"/>
  <c r="K83" i="35"/>
  <c r="M83" i="35"/>
  <c r="R83" i="35"/>
  <c r="C84" i="35"/>
  <c r="K84" i="35"/>
  <c r="M84" i="35"/>
  <c r="R84" i="35"/>
  <c r="C85" i="35"/>
  <c r="K85" i="35"/>
  <c r="M85" i="35"/>
  <c r="R85" i="35"/>
  <c r="C86" i="35"/>
  <c r="K86" i="35"/>
  <c r="M86" i="35"/>
  <c r="R86" i="35"/>
  <c r="C87" i="35"/>
  <c r="K87" i="35"/>
  <c r="M87" i="35"/>
  <c r="R87" i="35"/>
  <c r="C88" i="35"/>
  <c r="K88" i="35"/>
  <c r="M88" i="35"/>
  <c r="R88" i="35"/>
  <c r="C89" i="35"/>
  <c r="K89" i="35"/>
  <c r="M89" i="35"/>
  <c r="R89" i="35"/>
  <c r="C90" i="35"/>
  <c r="K90" i="35"/>
  <c r="M90" i="35"/>
  <c r="R90" i="35"/>
  <c r="C91" i="35"/>
  <c r="K91" i="35"/>
  <c r="M91" i="35"/>
  <c r="R91" i="35"/>
  <c r="C92" i="35"/>
  <c r="K92" i="35"/>
  <c r="M92" i="35"/>
  <c r="R92" i="35"/>
  <c r="C93" i="35"/>
  <c r="K93" i="35"/>
  <c r="M93" i="35"/>
  <c r="R93" i="35"/>
  <c r="C94" i="35"/>
  <c r="K94" i="35"/>
  <c r="M94" i="35"/>
  <c r="R94" i="35"/>
  <c r="C95" i="35"/>
  <c r="K95" i="35"/>
  <c r="M95" i="35"/>
  <c r="R95" i="35"/>
  <c r="C96" i="35"/>
  <c r="K96" i="35"/>
  <c r="M96" i="35"/>
  <c r="R96" i="35"/>
  <c r="C97" i="35"/>
  <c r="K97" i="35"/>
  <c r="M97" i="35"/>
  <c r="R97" i="35"/>
  <c r="C98" i="35"/>
  <c r="K98" i="35"/>
  <c r="M98" i="35"/>
  <c r="R98" i="35"/>
  <c r="C99" i="35"/>
  <c r="K99" i="35"/>
  <c r="M99" i="35"/>
  <c r="R99" i="35"/>
  <c r="C100" i="35"/>
  <c r="K100" i="35"/>
  <c r="M100" i="35"/>
  <c r="R100" i="35"/>
  <c r="C101" i="35"/>
  <c r="K101" i="35"/>
  <c r="M101" i="35"/>
  <c r="R101" i="35"/>
  <c r="C102" i="35"/>
  <c r="K102" i="35"/>
  <c r="M102" i="35"/>
  <c r="R102" i="35"/>
  <c r="C103" i="35"/>
  <c r="K103" i="35"/>
  <c r="M103" i="35"/>
  <c r="R103" i="35"/>
  <c r="C104" i="35"/>
  <c r="K104" i="35"/>
  <c r="M104" i="35"/>
  <c r="R104" i="35"/>
  <c r="C105" i="35"/>
  <c r="K105" i="35"/>
  <c r="M105" i="35"/>
  <c r="R105" i="35"/>
  <c r="C106" i="35"/>
  <c r="K106" i="35"/>
  <c r="M106" i="35"/>
  <c r="R106" i="35"/>
  <c r="C107" i="35"/>
  <c r="K107" i="35"/>
  <c r="M107" i="35"/>
  <c r="R107" i="35"/>
  <c r="C108" i="35"/>
  <c r="X10" i="35"/>
  <c r="X11" i="35"/>
  <c r="X12" i="35"/>
  <c r="X13" i="35"/>
  <c r="X14" i="35"/>
  <c r="X15" i="35"/>
  <c r="X16" i="35"/>
  <c r="X17" i="35"/>
  <c r="X18" i="35"/>
  <c r="X19" i="35"/>
  <c r="X20" i="35"/>
  <c r="X21" i="35"/>
  <c r="X22" i="35"/>
  <c r="X23" i="35"/>
  <c r="X24" i="35"/>
  <c r="X25" i="35"/>
  <c r="X26" i="35"/>
  <c r="X27" i="35"/>
  <c r="X28" i="35"/>
  <c r="X29" i="35"/>
  <c r="X30" i="35"/>
  <c r="X31" i="35"/>
  <c r="X32" i="35"/>
  <c r="X33" i="35"/>
  <c r="X34" i="35"/>
  <c r="X35" i="35"/>
  <c r="X36" i="35"/>
  <c r="X37" i="35"/>
  <c r="X38" i="35"/>
  <c r="X39" i="35"/>
  <c r="X40" i="35"/>
  <c r="X41" i="35"/>
  <c r="X42" i="35"/>
  <c r="X43" i="35"/>
  <c r="X44" i="35"/>
  <c r="X45" i="35"/>
  <c r="X46" i="35"/>
  <c r="X47" i="35"/>
  <c r="X48" i="35"/>
  <c r="X49" i="35"/>
  <c r="X50" i="35"/>
  <c r="X51" i="35"/>
  <c r="X52" i="35"/>
  <c r="X53" i="35"/>
  <c r="X54" i="35"/>
  <c r="X55" i="35"/>
  <c r="X56" i="35"/>
  <c r="X57" i="35"/>
  <c r="X58" i="35"/>
  <c r="X59" i="35"/>
  <c r="X60" i="35"/>
  <c r="X61" i="35"/>
  <c r="X62" i="35"/>
  <c r="X63" i="35"/>
  <c r="X64" i="35"/>
  <c r="X65" i="35"/>
  <c r="X66" i="35"/>
  <c r="X67" i="35"/>
  <c r="X68" i="35"/>
  <c r="X69" i="35"/>
  <c r="X70" i="35"/>
  <c r="X71" i="35"/>
  <c r="X72" i="35"/>
  <c r="X73" i="35"/>
  <c r="X74" i="35"/>
  <c r="X75" i="35"/>
  <c r="X76" i="35"/>
  <c r="X77" i="35"/>
  <c r="X78" i="35"/>
  <c r="X79" i="35"/>
  <c r="X80" i="35"/>
  <c r="X81" i="35"/>
  <c r="X82" i="35"/>
  <c r="X83" i="35"/>
  <c r="X84" i="35"/>
  <c r="X85" i="35"/>
  <c r="X86" i="35"/>
  <c r="X87" i="35"/>
  <c r="X88" i="35"/>
  <c r="X89" i="35"/>
  <c r="X90" i="35"/>
  <c r="X91" i="35"/>
  <c r="X92" i="35"/>
  <c r="X93" i="35"/>
  <c r="X94" i="35"/>
  <c r="X95" i="35"/>
  <c r="X96" i="35"/>
  <c r="X97" i="35"/>
  <c r="X98" i="35"/>
  <c r="X99" i="35"/>
  <c r="X100" i="35"/>
  <c r="X101" i="35"/>
  <c r="X102" i="35"/>
  <c r="X103" i="35"/>
  <c r="X104" i="35"/>
  <c r="X105" i="35"/>
  <c r="X106" i="35"/>
  <c r="X107" i="35"/>
  <c r="X108" i="35"/>
  <c r="Y108" i="35"/>
  <c r="T108" i="35"/>
  <c r="W107" i="35"/>
  <c r="W108" i="35"/>
  <c r="V108" i="35"/>
  <c r="K108" i="35"/>
  <c r="M108" i="35"/>
  <c r="R108" i="35"/>
  <c r="Y107" i="35"/>
  <c r="V107" i="35"/>
  <c r="Y106" i="35"/>
  <c r="W106" i="35"/>
  <c r="V106" i="35"/>
  <c r="Y105" i="35"/>
  <c r="W105" i="35"/>
  <c r="V105" i="35"/>
  <c r="Y104" i="35"/>
  <c r="W104" i="35"/>
  <c r="V104" i="35"/>
  <c r="Y103" i="35"/>
  <c r="W103" i="35"/>
  <c r="V103" i="35"/>
  <c r="Y102" i="35"/>
  <c r="W102" i="35"/>
  <c r="V102" i="35"/>
  <c r="Y101" i="35"/>
  <c r="W101" i="35"/>
  <c r="V101" i="35"/>
  <c r="Y100" i="35"/>
  <c r="W100" i="35"/>
  <c r="V100" i="35"/>
  <c r="Y99" i="35"/>
  <c r="W99" i="35"/>
  <c r="V99" i="35"/>
  <c r="Y98" i="35"/>
  <c r="W98" i="35"/>
  <c r="V98" i="35"/>
  <c r="Y97" i="35"/>
  <c r="W97" i="35"/>
  <c r="V97" i="35"/>
  <c r="Y96" i="35"/>
  <c r="W96" i="35"/>
  <c r="V96" i="35"/>
  <c r="Y95" i="35"/>
  <c r="W95" i="35"/>
  <c r="V95" i="35"/>
  <c r="Y94" i="35"/>
  <c r="W94" i="35"/>
  <c r="V94" i="35"/>
  <c r="Y93" i="35"/>
  <c r="W93" i="35"/>
  <c r="V93" i="35"/>
  <c r="Y92" i="35"/>
  <c r="W91" i="35"/>
  <c r="W92" i="35"/>
  <c r="V92" i="35"/>
  <c r="Y91" i="35"/>
  <c r="V91" i="35"/>
  <c r="Y90" i="35"/>
  <c r="W89" i="35"/>
  <c r="W90" i="35"/>
  <c r="V90" i="35"/>
  <c r="Y89" i="35"/>
  <c r="V89" i="35"/>
  <c r="Y88" i="35"/>
  <c r="W88" i="35"/>
  <c r="V88" i="35"/>
  <c r="Y87" i="35"/>
  <c r="W87" i="35"/>
  <c r="V87" i="35"/>
  <c r="Y86" i="35"/>
  <c r="W86" i="35"/>
  <c r="V86" i="35"/>
  <c r="Y85" i="35"/>
  <c r="W85" i="35"/>
  <c r="V85" i="35"/>
  <c r="Y84" i="35"/>
  <c r="W84" i="35"/>
  <c r="V84" i="35"/>
  <c r="Y83" i="35"/>
  <c r="W83" i="35"/>
  <c r="V83" i="35"/>
  <c r="Y82" i="35"/>
  <c r="W82" i="35"/>
  <c r="V82" i="35"/>
  <c r="Y81" i="35"/>
  <c r="W81" i="35"/>
  <c r="V81" i="35"/>
  <c r="Y80" i="35"/>
  <c r="W80" i="35"/>
  <c r="V80" i="35"/>
  <c r="Y79" i="35"/>
  <c r="W79" i="35"/>
  <c r="V79" i="35"/>
  <c r="Y78" i="35"/>
  <c r="W78" i="35"/>
  <c r="V78" i="35"/>
  <c r="Y77" i="35"/>
  <c r="W76" i="35"/>
  <c r="W77" i="35"/>
  <c r="V77" i="35"/>
  <c r="Y76" i="35"/>
  <c r="V76" i="35"/>
  <c r="Y75" i="35"/>
  <c r="W75" i="35"/>
  <c r="V75" i="35"/>
  <c r="Y74" i="35"/>
  <c r="W73" i="35"/>
  <c r="W74" i="35"/>
  <c r="V74" i="35"/>
  <c r="Y73" i="35"/>
  <c r="V73" i="35"/>
  <c r="Y72" i="35"/>
  <c r="W70" i="35"/>
  <c r="W71" i="35"/>
  <c r="W72" i="35"/>
  <c r="V72" i="35"/>
  <c r="Y71" i="35"/>
  <c r="V71" i="35"/>
  <c r="Y70" i="35"/>
  <c r="V70" i="35"/>
  <c r="Y69" i="35"/>
  <c r="W69" i="35"/>
  <c r="V69" i="35"/>
  <c r="Y68" i="35"/>
  <c r="W68" i="35"/>
  <c r="V68" i="35"/>
  <c r="Y67" i="35"/>
  <c r="W65" i="35"/>
  <c r="W66" i="35"/>
  <c r="W67" i="35"/>
  <c r="V67" i="35"/>
  <c r="Y66" i="35"/>
  <c r="V66" i="35"/>
  <c r="Y65" i="35"/>
  <c r="V65" i="35"/>
  <c r="Y64" i="35"/>
  <c r="W64" i="35"/>
  <c r="V64" i="35"/>
  <c r="Y63" i="35"/>
  <c r="W63" i="35"/>
  <c r="V63" i="35"/>
  <c r="Y62" i="35"/>
  <c r="W60" i="35"/>
  <c r="W61" i="35"/>
  <c r="W62" i="35"/>
  <c r="V62" i="35"/>
  <c r="Y61" i="35"/>
  <c r="V61" i="35"/>
  <c r="Y60" i="35"/>
  <c r="V60" i="35"/>
  <c r="Y59" i="35"/>
  <c r="W59" i="35"/>
  <c r="V59" i="35"/>
  <c r="Y58" i="35"/>
  <c r="W55" i="35"/>
  <c r="W56" i="35"/>
  <c r="W57" i="35"/>
  <c r="W58" i="35"/>
  <c r="V58" i="35"/>
  <c r="Y57" i="35"/>
  <c r="V57" i="35"/>
  <c r="Y56" i="35"/>
  <c r="V56" i="35"/>
  <c r="Y55" i="35"/>
  <c r="V55" i="35"/>
  <c r="Y54" i="35"/>
  <c r="W54" i="35"/>
  <c r="V54" i="35"/>
  <c r="Y53" i="35"/>
  <c r="W53" i="35"/>
  <c r="V53" i="35"/>
  <c r="Y52" i="35"/>
  <c r="W52" i="35"/>
  <c r="V52" i="35"/>
  <c r="Y51" i="35"/>
  <c r="W51" i="35"/>
  <c r="V51" i="35"/>
  <c r="Y50" i="35"/>
  <c r="W48" i="35"/>
  <c r="W49" i="35"/>
  <c r="W50" i="35"/>
  <c r="V50" i="35"/>
  <c r="Y49" i="35"/>
  <c r="V49" i="35"/>
  <c r="Y48" i="35"/>
  <c r="V48" i="35"/>
  <c r="Y47" i="35"/>
  <c r="W46" i="35"/>
  <c r="W47" i="35"/>
  <c r="V47" i="35"/>
  <c r="Y46" i="35"/>
  <c r="V46" i="35"/>
  <c r="Y45" i="35"/>
  <c r="W45" i="35"/>
  <c r="V45" i="35"/>
  <c r="Y44" i="35"/>
  <c r="W43" i="35"/>
  <c r="W44" i="35"/>
  <c r="V44" i="35"/>
  <c r="Y43" i="35"/>
  <c r="V43" i="35"/>
  <c r="Y42" i="35"/>
  <c r="W42" i="35"/>
  <c r="V42" i="35"/>
  <c r="Y41" i="35"/>
  <c r="W40" i="35"/>
  <c r="W41" i="35"/>
  <c r="V41" i="35"/>
  <c r="Y40" i="35"/>
  <c r="V40" i="35"/>
  <c r="Y39" i="35"/>
  <c r="W39" i="35"/>
  <c r="V39" i="35"/>
  <c r="Y38" i="35"/>
  <c r="W35" i="35"/>
  <c r="W36" i="35"/>
  <c r="W37" i="35"/>
  <c r="W38" i="35"/>
  <c r="V38" i="35"/>
  <c r="Y37" i="35"/>
  <c r="V37" i="35"/>
  <c r="Y36" i="35"/>
  <c r="V36" i="35"/>
  <c r="Y35" i="35"/>
  <c r="V35" i="35"/>
  <c r="Y34" i="35"/>
  <c r="W34" i="35"/>
  <c r="V34" i="35"/>
  <c r="Y33" i="35"/>
  <c r="W33" i="35"/>
  <c r="V33" i="35"/>
  <c r="Y32" i="35"/>
  <c r="W32" i="35"/>
  <c r="V32" i="35"/>
  <c r="Y31" i="35"/>
  <c r="W31" i="35"/>
  <c r="V31" i="35"/>
  <c r="Y30" i="35"/>
  <c r="W30" i="35"/>
  <c r="V30" i="35"/>
  <c r="Y29" i="35"/>
  <c r="W29" i="35"/>
  <c r="V29" i="35"/>
  <c r="Y28" i="35"/>
  <c r="W28" i="35"/>
  <c r="V28" i="35"/>
  <c r="Y27" i="35"/>
  <c r="W27" i="35"/>
  <c r="V27" i="35"/>
  <c r="Y26" i="35"/>
  <c r="W26" i="35"/>
  <c r="V26" i="35"/>
  <c r="Y25" i="35"/>
  <c r="W24" i="35"/>
  <c r="W25" i="35"/>
  <c r="V25" i="35"/>
  <c r="Y24" i="35"/>
  <c r="V24" i="35"/>
  <c r="Y23" i="35"/>
  <c r="W23" i="35"/>
  <c r="V23" i="35"/>
  <c r="Y22" i="35"/>
  <c r="W21" i="35"/>
  <c r="W22" i="35"/>
  <c r="V22" i="35"/>
  <c r="Y21" i="35"/>
  <c r="V21" i="35"/>
  <c r="Y20" i="35"/>
  <c r="W20" i="35"/>
  <c r="V19" i="35"/>
  <c r="V20" i="35"/>
  <c r="Y19" i="35"/>
  <c r="W19" i="35"/>
  <c r="Y18" i="35"/>
  <c r="W16" i="35"/>
  <c r="W17" i="35"/>
  <c r="W18" i="35"/>
  <c r="V18" i="35"/>
  <c r="Y17" i="35"/>
  <c r="V17" i="35"/>
  <c r="Y16" i="35"/>
  <c r="V15" i="35"/>
  <c r="V16" i="35"/>
  <c r="Y15" i="35"/>
  <c r="W13" i="35"/>
  <c r="W14" i="35"/>
  <c r="W15" i="35"/>
  <c r="Y14" i="35"/>
  <c r="V14" i="35"/>
  <c r="Y13" i="35"/>
  <c r="V12" i="35"/>
  <c r="V13" i="35"/>
  <c r="Y12" i="35"/>
  <c r="W11" i="35"/>
  <c r="W12" i="35"/>
  <c r="Y11" i="35"/>
  <c r="V11" i="35"/>
  <c r="W9" i="35"/>
  <c r="W10" i="35"/>
  <c r="V10" i="35"/>
  <c r="V9" i="35"/>
  <c r="P5" i="35"/>
  <c r="L5" i="35"/>
  <c r="C5" i="35"/>
  <c r="E5" i="35"/>
  <c r="G5" i="35"/>
  <c r="I5" i="35"/>
  <c r="P4" i="35"/>
  <c r="H4" i="35"/>
  <c r="D4" i="35"/>
  <c r="P2" i="35"/>
  <c r="AI109" i="34"/>
  <c r="AH109" i="34"/>
  <c r="AG109" i="34"/>
  <c r="AF109" i="34"/>
  <c r="AE109" i="34"/>
  <c r="AD109" i="34"/>
  <c r="AA109" i="34"/>
  <c r="AB108" i="34"/>
  <c r="T92" i="34"/>
  <c r="T90" i="34"/>
  <c r="T77" i="34"/>
  <c r="T74" i="34"/>
  <c r="T72" i="34"/>
  <c r="T71" i="34"/>
  <c r="T67" i="34"/>
  <c r="T66" i="34"/>
  <c r="T62" i="34"/>
  <c r="T61" i="34"/>
  <c r="T58" i="34"/>
  <c r="T57" i="34"/>
  <c r="T56" i="34"/>
  <c r="T50" i="34"/>
  <c r="T49" i="34"/>
  <c r="T47" i="34"/>
  <c r="T44" i="34"/>
  <c r="T41" i="34"/>
  <c r="T38" i="34"/>
  <c r="T37" i="34"/>
  <c r="T36" i="34"/>
  <c r="T25" i="34"/>
  <c r="T22" i="34"/>
  <c r="T18" i="34"/>
  <c r="T17" i="34"/>
  <c r="T15" i="34"/>
  <c r="T14" i="34"/>
  <c r="T12" i="34"/>
  <c r="T10" i="34"/>
  <c r="C9" i="34"/>
  <c r="K9" i="34"/>
  <c r="M9" i="34"/>
  <c r="R9" i="34"/>
  <c r="C10" i="34"/>
  <c r="K10" i="34"/>
  <c r="M10" i="34"/>
  <c r="R10" i="34"/>
  <c r="C11" i="34"/>
  <c r="K11" i="34"/>
  <c r="M11" i="34"/>
  <c r="R11" i="34"/>
  <c r="C12" i="34"/>
  <c r="K12" i="34"/>
  <c r="M12" i="34"/>
  <c r="R12" i="34"/>
  <c r="C13" i="34"/>
  <c r="K13" i="34"/>
  <c r="M13" i="34"/>
  <c r="R13" i="34"/>
  <c r="C14" i="34"/>
  <c r="K14" i="34"/>
  <c r="M14" i="34"/>
  <c r="R14" i="34"/>
  <c r="C15" i="34"/>
  <c r="K15" i="34"/>
  <c r="M15" i="34"/>
  <c r="R15" i="34"/>
  <c r="C16" i="34"/>
  <c r="K16" i="34"/>
  <c r="M16" i="34"/>
  <c r="R16" i="34"/>
  <c r="C17" i="34"/>
  <c r="K17" i="34"/>
  <c r="M17" i="34"/>
  <c r="R17" i="34"/>
  <c r="C18" i="34"/>
  <c r="K18" i="34"/>
  <c r="M18" i="34"/>
  <c r="R18" i="34"/>
  <c r="C19" i="34"/>
  <c r="K19" i="34"/>
  <c r="M19" i="34"/>
  <c r="R19" i="34"/>
  <c r="C20" i="34"/>
  <c r="K20" i="34"/>
  <c r="M20" i="34"/>
  <c r="R20" i="34"/>
  <c r="C21" i="34"/>
  <c r="K21" i="34"/>
  <c r="M21" i="34"/>
  <c r="R21" i="34"/>
  <c r="C22" i="34"/>
  <c r="K22" i="34"/>
  <c r="M22" i="34"/>
  <c r="R22" i="34"/>
  <c r="C23" i="34"/>
  <c r="K23" i="34"/>
  <c r="M23" i="34"/>
  <c r="R23" i="34"/>
  <c r="C24" i="34"/>
  <c r="K24" i="34"/>
  <c r="M24" i="34"/>
  <c r="R24" i="34"/>
  <c r="C25" i="34"/>
  <c r="K25" i="34"/>
  <c r="M25" i="34"/>
  <c r="R25" i="34"/>
  <c r="C26" i="34"/>
  <c r="K26" i="34"/>
  <c r="M26" i="34"/>
  <c r="R26" i="34"/>
  <c r="C27" i="34"/>
  <c r="K27" i="34"/>
  <c r="M27" i="34"/>
  <c r="R27" i="34"/>
  <c r="C28" i="34"/>
  <c r="K28" i="34"/>
  <c r="M28" i="34"/>
  <c r="R28" i="34"/>
  <c r="C29" i="34"/>
  <c r="K29" i="34"/>
  <c r="M29" i="34"/>
  <c r="R29" i="34"/>
  <c r="C30" i="34"/>
  <c r="K30" i="34"/>
  <c r="M30" i="34"/>
  <c r="R30" i="34"/>
  <c r="C31" i="34"/>
  <c r="K31" i="34"/>
  <c r="M31" i="34"/>
  <c r="R31" i="34"/>
  <c r="C32" i="34"/>
  <c r="K32" i="34"/>
  <c r="M32" i="34"/>
  <c r="R32" i="34"/>
  <c r="C33" i="34"/>
  <c r="K33" i="34"/>
  <c r="M33" i="34"/>
  <c r="R33" i="34"/>
  <c r="C34" i="34"/>
  <c r="K34" i="34"/>
  <c r="M34" i="34"/>
  <c r="R34" i="34"/>
  <c r="C35" i="34"/>
  <c r="K35" i="34"/>
  <c r="M35" i="34"/>
  <c r="R35" i="34"/>
  <c r="C36" i="34"/>
  <c r="K36" i="34"/>
  <c r="M36" i="34"/>
  <c r="R36" i="34"/>
  <c r="C37" i="34"/>
  <c r="K37" i="34"/>
  <c r="M37" i="34"/>
  <c r="R37" i="34"/>
  <c r="C38" i="34"/>
  <c r="K38" i="34"/>
  <c r="M38" i="34"/>
  <c r="R38" i="34"/>
  <c r="C39" i="34"/>
  <c r="K39" i="34"/>
  <c r="M39" i="34"/>
  <c r="R39" i="34"/>
  <c r="C40" i="34"/>
  <c r="K40" i="34"/>
  <c r="M40" i="34"/>
  <c r="R40" i="34"/>
  <c r="C41" i="34"/>
  <c r="K41" i="34"/>
  <c r="M41" i="34"/>
  <c r="R41" i="34"/>
  <c r="C42" i="34"/>
  <c r="K42" i="34"/>
  <c r="M42" i="34"/>
  <c r="R42" i="34"/>
  <c r="C43" i="34"/>
  <c r="K43" i="34"/>
  <c r="M43" i="34"/>
  <c r="R43" i="34"/>
  <c r="C44" i="34"/>
  <c r="K44" i="34"/>
  <c r="M44" i="34"/>
  <c r="R44" i="34"/>
  <c r="C45" i="34"/>
  <c r="K45" i="34"/>
  <c r="M45" i="34"/>
  <c r="R45" i="34"/>
  <c r="C46" i="34"/>
  <c r="K46" i="34"/>
  <c r="M46" i="34"/>
  <c r="R46" i="34"/>
  <c r="C47" i="34"/>
  <c r="K47" i="34"/>
  <c r="M47" i="34"/>
  <c r="R47" i="34"/>
  <c r="C48" i="34"/>
  <c r="K48" i="34"/>
  <c r="M48" i="34"/>
  <c r="R48" i="34"/>
  <c r="C49" i="34"/>
  <c r="K49" i="34"/>
  <c r="M49" i="34"/>
  <c r="R49" i="34"/>
  <c r="C50" i="34"/>
  <c r="K50" i="34"/>
  <c r="M50" i="34"/>
  <c r="R50" i="34"/>
  <c r="C51" i="34"/>
  <c r="K51" i="34"/>
  <c r="M51" i="34"/>
  <c r="R51" i="34"/>
  <c r="C52" i="34"/>
  <c r="K52" i="34"/>
  <c r="M52" i="34"/>
  <c r="R52" i="34"/>
  <c r="C53" i="34"/>
  <c r="K53" i="34"/>
  <c r="M53" i="34"/>
  <c r="R53" i="34"/>
  <c r="C54" i="34"/>
  <c r="K54" i="34"/>
  <c r="M54" i="34"/>
  <c r="R54" i="34"/>
  <c r="C55" i="34"/>
  <c r="K55" i="34"/>
  <c r="M55" i="34"/>
  <c r="R55" i="34"/>
  <c r="C56" i="34"/>
  <c r="K56" i="34"/>
  <c r="M56" i="34"/>
  <c r="R56" i="34"/>
  <c r="C57" i="34"/>
  <c r="K57" i="34"/>
  <c r="M57" i="34"/>
  <c r="R57" i="34"/>
  <c r="C58" i="34"/>
  <c r="K58" i="34"/>
  <c r="M58" i="34"/>
  <c r="R58" i="34"/>
  <c r="C59" i="34"/>
  <c r="K59" i="34"/>
  <c r="M59" i="34"/>
  <c r="R59" i="34"/>
  <c r="C60" i="34"/>
  <c r="K60" i="34"/>
  <c r="M60" i="34"/>
  <c r="R60" i="34"/>
  <c r="C61" i="34"/>
  <c r="K61" i="34"/>
  <c r="M61" i="34"/>
  <c r="R61" i="34"/>
  <c r="C62" i="34"/>
  <c r="K62" i="34"/>
  <c r="M62" i="34"/>
  <c r="R62" i="34"/>
  <c r="C63" i="34"/>
  <c r="K63" i="34"/>
  <c r="M63" i="34"/>
  <c r="R63" i="34"/>
  <c r="C64" i="34"/>
  <c r="K64" i="34"/>
  <c r="M64" i="34"/>
  <c r="R64" i="34"/>
  <c r="C65" i="34"/>
  <c r="K65" i="34"/>
  <c r="M65" i="34"/>
  <c r="R65" i="34"/>
  <c r="C66" i="34"/>
  <c r="K66" i="34"/>
  <c r="M66" i="34"/>
  <c r="R66" i="34"/>
  <c r="C67" i="34"/>
  <c r="K67" i="34"/>
  <c r="M67" i="34"/>
  <c r="R67" i="34"/>
  <c r="C68" i="34"/>
  <c r="K68" i="34"/>
  <c r="M68" i="34"/>
  <c r="R68" i="34"/>
  <c r="C69" i="34"/>
  <c r="K69" i="34"/>
  <c r="M69" i="34"/>
  <c r="R69" i="34"/>
  <c r="C70" i="34"/>
  <c r="K70" i="34"/>
  <c r="M70" i="34"/>
  <c r="R70" i="34"/>
  <c r="C71" i="34"/>
  <c r="K71" i="34"/>
  <c r="M71" i="34"/>
  <c r="R71" i="34"/>
  <c r="C72" i="34"/>
  <c r="K72" i="34"/>
  <c r="M72" i="34"/>
  <c r="R72" i="34"/>
  <c r="C73" i="34"/>
  <c r="K73" i="34"/>
  <c r="M73" i="34"/>
  <c r="R73" i="34"/>
  <c r="C74" i="34"/>
  <c r="K74" i="34"/>
  <c r="M74" i="34"/>
  <c r="R74" i="34"/>
  <c r="C75" i="34"/>
  <c r="K75" i="34"/>
  <c r="M75" i="34"/>
  <c r="R75" i="34"/>
  <c r="C76" i="34"/>
  <c r="K76" i="34"/>
  <c r="M76" i="34"/>
  <c r="R76" i="34"/>
  <c r="C77" i="34"/>
  <c r="K77" i="34"/>
  <c r="M77" i="34"/>
  <c r="R77" i="34"/>
  <c r="C78" i="34"/>
  <c r="K78" i="34"/>
  <c r="M78" i="34"/>
  <c r="R78" i="34"/>
  <c r="C79" i="34"/>
  <c r="K79" i="34"/>
  <c r="M79" i="34"/>
  <c r="R79" i="34"/>
  <c r="C80" i="34"/>
  <c r="K80" i="34"/>
  <c r="M80" i="34"/>
  <c r="R80" i="34"/>
  <c r="C81" i="34"/>
  <c r="K81" i="34"/>
  <c r="M81" i="34"/>
  <c r="R81" i="34"/>
  <c r="C82" i="34"/>
  <c r="K82" i="34"/>
  <c r="M82" i="34"/>
  <c r="R82" i="34"/>
  <c r="C83" i="34"/>
  <c r="K83" i="34"/>
  <c r="M83" i="34"/>
  <c r="R83" i="34"/>
  <c r="C84" i="34"/>
  <c r="K84" i="34"/>
  <c r="M84" i="34"/>
  <c r="R84" i="34"/>
  <c r="C85" i="34"/>
  <c r="K85" i="34"/>
  <c r="M85" i="34"/>
  <c r="R85" i="34"/>
  <c r="C86" i="34"/>
  <c r="K86" i="34"/>
  <c r="M86" i="34"/>
  <c r="R86" i="34"/>
  <c r="C87" i="34"/>
  <c r="K87" i="34"/>
  <c r="M87" i="34"/>
  <c r="R87" i="34"/>
  <c r="C88" i="34"/>
  <c r="K88" i="34"/>
  <c r="M88" i="34"/>
  <c r="R88" i="34"/>
  <c r="C89" i="34"/>
  <c r="K89" i="34"/>
  <c r="M89" i="34"/>
  <c r="R89" i="34"/>
  <c r="C90" i="34"/>
  <c r="K90" i="34"/>
  <c r="M90" i="34"/>
  <c r="R90" i="34"/>
  <c r="C91" i="34"/>
  <c r="K91" i="34"/>
  <c r="M91" i="34"/>
  <c r="R91" i="34"/>
  <c r="C92" i="34"/>
  <c r="K92" i="34"/>
  <c r="M92" i="34"/>
  <c r="R92" i="34"/>
  <c r="C93" i="34"/>
  <c r="K93" i="34"/>
  <c r="M93" i="34"/>
  <c r="R93" i="34"/>
  <c r="C94" i="34"/>
  <c r="K94" i="34"/>
  <c r="M94" i="34"/>
  <c r="R94" i="34"/>
  <c r="C95" i="34"/>
  <c r="K95" i="34"/>
  <c r="M95" i="34"/>
  <c r="R95" i="34"/>
  <c r="C96" i="34"/>
  <c r="K96" i="34"/>
  <c r="M96" i="34"/>
  <c r="R96" i="34"/>
  <c r="C97" i="34"/>
  <c r="K97" i="34"/>
  <c r="M97" i="34"/>
  <c r="R97" i="34"/>
  <c r="C98" i="34"/>
  <c r="K98" i="34"/>
  <c r="M98" i="34"/>
  <c r="R98" i="34"/>
  <c r="C99" i="34"/>
  <c r="K99" i="34"/>
  <c r="M99" i="34"/>
  <c r="R99" i="34"/>
  <c r="C100" i="34"/>
  <c r="K100" i="34"/>
  <c r="M100" i="34"/>
  <c r="R100" i="34"/>
  <c r="C101" i="34"/>
  <c r="K101" i="34"/>
  <c r="M101" i="34"/>
  <c r="R101" i="34"/>
  <c r="C102" i="34"/>
  <c r="K102" i="34"/>
  <c r="M102" i="34"/>
  <c r="R102" i="34"/>
  <c r="C103" i="34"/>
  <c r="K103" i="34"/>
  <c r="M103" i="34"/>
  <c r="R103" i="34"/>
  <c r="C104" i="34"/>
  <c r="K104" i="34"/>
  <c r="M104" i="34"/>
  <c r="R104" i="34"/>
  <c r="C105" i="34"/>
  <c r="K105" i="34"/>
  <c r="M105" i="34"/>
  <c r="R105" i="34"/>
  <c r="C106" i="34"/>
  <c r="K106" i="34"/>
  <c r="M106" i="34"/>
  <c r="R106" i="34"/>
  <c r="C107" i="34"/>
  <c r="K107" i="34"/>
  <c r="M107" i="34"/>
  <c r="R107" i="34"/>
  <c r="C108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27" i="34"/>
  <c r="X28" i="34"/>
  <c r="X29" i="34"/>
  <c r="X30" i="34"/>
  <c r="X31" i="34"/>
  <c r="X32" i="34"/>
  <c r="X33" i="34"/>
  <c r="X34" i="34"/>
  <c r="X35" i="34"/>
  <c r="X36" i="34"/>
  <c r="X37" i="34"/>
  <c r="X38" i="34"/>
  <c r="X39" i="34"/>
  <c r="X40" i="34"/>
  <c r="X41" i="34"/>
  <c r="X42" i="34"/>
  <c r="X43" i="34"/>
  <c r="X44" i="34"/>
  <c r="X45" i="34"/>
  <c r="X46" i="34"/>
  <c r="X47" i="34"/>
  <c r="X48" i="34"/>
  <c r="X49" i="34"/>
  <c r="X50" i="34"/>
  <c r="X51" i="34"/>
  <c r="X52" i="34"/>
  <c r="X53" i="34"/>
  <c r="X54" i="34"/>
  <c r="X55" i="34"/>
  <c r="X56" i="34"/>
  <c r="X57" i="34"/>
  <c r="X58" i="34"/>
  <c r="X59" i="34"/>
  <c r="X60" i="34"/>
  <c r="X61" i="34"/>
  <c r="X62" i="34"/>
  <c r="X63" i="34"/>
  <c r="X64" i="34"/>
  <c r="X65" i="34"/>
  <c r="X66" i="34"/>
  <c r="X67" i="34"/>
  <c r="X68" i="34"/>
  <c r="X69" i="34"/>
  <c r="X70" i="34"/>
  <c r="X71" i="34"/>
  <c r="X72" i="34"/>
  <c r="X73" i="34"/>
  <c r="X74" i="34"/>
  <c r="X75" i="34"/>
  <c r="X76" i="34"/>
  <c r="X77" i="34"/>
  <c r="X78" i="34"/>
  <c r="X79" i="34"/>
  <c r="X80" i="34"/>
  <c r="X81" i="34"/>
  <c r="X82" i="34"/>
  <c r="X83" i="34"/>
  <c r="X84" i="34"/>
  <c r="X85" i="34"/>
  <c r="X86" i="34"/>
  <c r="X87" i="34"/>
  <c r="X88" i="34"/>
  <c r="X89" i="34"/>
  <c r="X90" i="34"/>
  <c r="X91" i="34"/>
  <c r="X92" i="34"/>
  <c r="X93" i="34"/>
  <c r="X94" i="34"/>
  <c r="X95" i="34"/>
  <c r="X96" i="34"/>
  <c r="X97" i="34"/>
  <c r="X98" i="34"/>
  <c r="X99" i="34"/>
  <c r="X100" i="34"/>
  <c r="X101" i="34"/>
  <c r="X102" i="34"/>
  <c r="X103" i="34"/>
  <c r="X104" i="34"/>
  <c r="X105" i="34"/>
  <c r="X106" i="34"/>
  <c r="X107" i="34"/>
  <c r="X108" i="34"/>
  <c r="Y108" i="34"/>
  <c r="T108" i="34"/>
  <c r="W107" i="34"/>
  <c r="W108" i="34"/>
  <c r="V108" i="34"/>
  <c r="K108" i="34"/>
  <c r="M108" i="34"/>
  <c r="R108" i="34"/>
  <c r="Y107" i="34"/>
  <c r="V107" i="34"/>
  <c r="Y106" i="34"/>
  <c r="W106" i="34"/>
  <c r="V106" i="34"/>
  <c r="Y105" i="34"/>
  <c r="W105" i="34"/>
  <c r="V105" i="34"/>
  <c r="Y104" i="34"/>
  <c r="W104" i="34"/>
  <c r="V104" i="34"/>
  <c r="Y103" i="34"/>
  <c r="W103" i="34"/>
  <c r="V103" i="34"/>
  <c r="Y102" i="34"/>
  <c r="W102" i="34"/>
  <c r="V102" i="34"/>
  <c r="Y101" i="34"/>
  <c r="W101" i="34"/>
  <c r="V101" i="34"/>
  <c r="Y100" i="34"/>
  <c r="W100" i="34"/>
  <c r="V100" i="34"/>
  <c r="Y99" i="34"/>
  <c r="W99" i="34"/>
  <c r="V99" i="34"/>
  <c r="Y98" i="34"/>
  <c r="W98" i="34"/>
  <c r="V98" i="34"/>
  <c r="Y97" i="34"/>
  <c r="W97" i="34"/>
  <c r="V97" i="34"/>
  <c r="Y96" i="34"/>
  <c r="W96" i="34"/>
  <c r="V96" i="34"/>
  <c r="Y95" i="34"/>
  <c r="W95" i="34"/>
  <c r="V95" i="34"/>
  <c r="Y94" i="34"/>
  <c r="W94" i="34"/>
  <c r="V94" i="34"/>
  <c r="Y93" i="34"/>
  <c r="W93" i="34"/>
  <c r="V93" i="34"/>
  <c r="Y92" i="34"/>
  <c r="W91" i="34"/>
  <c r="W92" i="34"/>
  <c r="V92" i="34"/>
  <c r="Y91" i="34"/>
  <c r="V91" i="34"/>
  <c r="Y90" i="34"/>
  <c r="W89" i="34"/>
  <c r="W90" i="34"/>
  <c r="V90" i="34"/>
  <c r="Y89" i="34"/>
  <c r="V89" i="34"/>
  <c r="Y88" i="34"/>
  <c r="W88" i="34"/>
  <c r="V88" i="34"/>
  <c r="Y87" i="34"/>
  <c r="W87" i="34"/>
  <c r="V87" i="34"/>
  <c r="Y86" i="34"/>
  <c r="W86" i="34"/>
  <c r="V86" i="34"/>
  <c r="Y85" i="34"/>
  <c r="W85" i="34"/>
  <c r="V85" i="34"/>
  <c r="Y84" i="34"/>
  <c r="W84" i="34"/>
  <c r="V84" i="34"/>
  <c r="Y83" i="34"/>
  <c r="W83" i="34"/>
  <c r="V83" i="34"/>
  <c r="Y82" i="34"/>
  <c r="W82" i="34"/>
  <c r="V82" i="34"/>
  <c r="Y81" i="34"/>
  <c r="W81" i="34"/>
  <c r="V81" i="34"/>
  <c r="Y80" i="34"/>
  <c r="W80" i="34"/>
  <c r="V80" i="34"/>
  <c r="Y79" i="34"/>
  <c r="W79" i="34"/>
  <c r="V79" i="34"/>
  <c r="Y78" i="34"/>
  <c r="W78" i="34"/>
  <c r="V78" i="34"/>
  <c r="Y77" i="34"/>
  <c r="W76" i="34"/>
  <c r="W77" i="34"/>
  <c r="V77" i="34"/>
  <c r="Y76" i="34"/>
  <c r="V76" i="34"/>
  <c r="Y75" i="34"/>
  <c r="W75" i="34"/>
  <c r="V75" i="34"/>
  <c r="Y74" i="34"/>
  <c r="W73" i="34"/>
  <c r="W74" i="34"/>
  <c r="V74" i="34"/>
  <c r="Y73" i="34"/>
  <c r="V73" i="34"/>
  <c r="Y72" i="34"/>
  <c r="W70" i="34"/>
  <c r="W71" i="34"/>
  <c r="W72" i="34"/>
  <c r="V72" i="34"/>
  <c r="Y71" i="34"/>
  <c r="V71" i="34"/>
  <c r="Y70" i="34"/>
  <c r="V70" i="34"/>
  <c r="Y69" i="34"/>
  <c r="W69" i="34"/>
  <c r="V69" i="34"/>
  <c r="Y68" i="34"/>
  <c r="W68" i="34"/>
  <c r="V68" i="34"/>
  <c r="Y67" i="34"/>
  <c r="W65" i="34"/>
  <c r="W66" i="34"/>
  <c r="W67" i="34"/>
  <c r="V67" i="34"/>
  <c r="Y66" i="34"/>
  <c r="V66" i="34"/>
  <c r="Y65" i="34"/>
  <c r="V65" i="34"/>
  <c r="Y64" i="34"/>
  <c r="W64" i="34"/>
  <c r="V64" i="34"/>
  <c r="Y63" i="34"/>
  <c r="W63" i="34"/>
  <c r="V63" i="34"/>
  <c r="Y62" i="34"/>
  <c r="W60" i="34"/>
  <c r="W61" i="34"/>
  <c r="W62" i="34"/>
  <c r="V62" i="34"/>
  <c r="Y61" i="34"/>
  <c r="V61" i="34"/>
  <c r="Y60" i="34"/>
  <c r="V60" i="34"/>
  <c r="Y59" i="34"/>
  <c r="W59" i="34"/>
  <c r="V59" i="34"/>
  <c r="Y58" i="34"/>
  <c r="W55" i="34"/>
  <c r="W56" i="34"/>
  <c r="W57" i="34"/>
  <c r="W58" i="34"/>
  <c r="V58" i="34"/>
  <c r="Y57" i="34"/>
  <c r="V57" i="34"/>
  <c r="Y56" i="34"/>
  <c r="V56" i="34"/>
  <c r="Y55" i="34"/>
  <c r="V55" i="34"/>
  <c r="Y54" i="34"/>
  <c r="W54" i="34"/>
  <c r="V54" i="34"/>
  <c r="Y53" i="34"/>
  <c r="W53" i="34"/>
  <c r="V53" i="34"/>
  <c r="Y52" i="34"/>
  <c r="W52" i="34"/>
  <c r="V52" i="34"/>
  <c r="Y51" i="34"/>
  <c r="W51" i="34"/>
  <c r="V51" i="34"/>
  <c r="Y50" i="34"/>
  <c r="W48" i="34"/>
  <c r="W49" i="34"/>
  <c r="W50" i="34"/>
  <c r="V50" i="34"/>
  <c r="Y49" i="34"/>
  <c r="V49" i="34"/>
  <c r="Y48" i="34"/>
  <c r="V48" i="34"/>
  <c r="Y47" i="34"/>
  <c r="W46" i="34"/>
  <c r="W47" i="34"/>
  <c r="V47" i="34"/>
  <c r="Y46" i="34"/>
  <c r="V46" i="34"/>
  <c r="Y45" i="34"/>
  <c r="W45" i="34"/>
  <c r="V45" i="34"/>
  <c r="Y44" i="34"/>
  <c r="W43" i="34"/>
  <c r="W44" i="34"/>
  <c r="V44" i="34"/>
  <c r="Y43" i="34"/>
  <c r="V43" i="34"/>
  <c r="Y42" i="34"/>
  <c r="W42" i="34"/>
  <c r="V42" i="34"/>
  <c r="Y41" i="34"/>
  <c r="W40" i="34"/>
  <c r="W41" i="34"/>
  <c r="V41" i="34"/>
  <c r="Y40" i="34"/>
  <c r="V40" i="34"/>
  <c r="Y39" i="34"/>
  <c r="W39" i="34"/>
  <c r="V39" i="34"/>
  <c r="Y38" i="34"/>
  <c r="W35" i="34"/>
  <c r="W36" i="34"/>
  <c r="W37" i="34"/>
  <c r="W38" i="34"/>
  <c r="V38" i="34"/>
  <c r="Y37" i="34"/>
  <c r="V37" i="34"/>
  <c r="Y36" i="34"/>
  <c r="V36" i="34"/>
  <c r="Y35" i="34"/>
  <c r="V35" i="34"/>
  <c r="Y34" i="34"/>
  <c r="W34" i="34"/>
  <c r="V34" i="34"/>
  <c r="Y33" i="34"/>
  <c r="W33" i="34"/>
  <c r="V33" i="34"/>
  <c r="Y32" i="34"/>
  <c r="W32" i="34"/>
  <c r="V32" i="34"/>
  <c r="Y31" i="34"/>
  <c r="W31" i="34"/>
  <c r="V31" i="34"/>
  <c r="Y30" i="34"/>
  <c r="W30" i="34"/>
  <c r="V30" i="34"/>
  <c r="Y29" i="34"/>
  <c r="W29" i="34"/>
  <c r="V29" i="34"/>
  <c r="Y28" i="34"/>
  <c r="W28" i="34"/>
  <c r="V28" i="34"/>
  <c r="Y27" i="34"/>
  <c r="W27" i="34"/>
  <c r="V27" i="34"/>
  <c r="Y26" i="34"/>
  <c r="W26" i="34"/>
  <c r="V26" i="34"/>
  <c r="Y25" i="34"/>
  <c r="W24" i="34"/>
  <c r="W25" i="34"/>
  <c r="V25" i="34"/>
  <c r="Y24" i="34"/>
  <c r="V24" i="34"/>
  <c r="Y23" i="34"/>
  <c r="W23" i="34"/>
  <c r="V23" i="34"/>
  <c r="Y22" i="34"/>
  <c r="W21" i="34"/>
  <c r="W22" i="34"/>
  <c r="V22" i="34"/>
  <c r="Y21" i="34"/>
  <c r="V21" i="34"/>
  <c r="Y20" i="34"/>
  <c r="W20" i="34"/>
  <c r="V19" i="34"/>
  <c r="V20" i="34"/>
  <c r="Y19" i="34"/>
  <c r="W19" i="34"/>
  <c r="Y18" i="34"/>
  <c r="W16" i="34"/>
  <c r="W17" i="34"/>
  <c r="W18" i="34"/>
  <c r="V18" i="34"/>
  <c r="Y17" i="34"/>
  <c r="V17" i="34"/>
  <c r="Y16" i="34"/>
  <c r="V15" i="34"/>
  <c r="V16" i="34"/>
  <c r="Y15" i="34"/>
  <c r="W13" i="34"/>
  <c r="W14" i="34"/>
  <c r="W15" i="34"/>
  <c r="Y14" i="34"/>
  <c r="V14" i="34"/>
  <c r="Y13" i="34"/>
  <c r="V12" i="34"/>
  <c r="V13" i="34"/>
  <c r="Y12" i="34"/>
  <c r="W11" i="34"/>
  <c r="W12" i="34"/>
  <c r="Y11" i="34"/>
  <c r="V11" i="34"/>
  <c r="W9" i="34"/>
  <c r="W10" i="34"/>
  <c r="V10" i="34"/>
  <c r="V9" i="34"/>
  <c r="P5" i="34"/>
  <c r="L5" i="34"/>
  <c r="C5" i="34"/>
  <c r="E5" i="34"/>
  <c r="G5" i="34"/>
  <c r="I5" i="34"/>
  <c r="P4" i="34"/>
  <c r="H4" i="34"/>
  <c r="D4" i="34"/>
  <c r="P2" i="34"/>
  <c r="AI109" i="33"/>
  <c r="AH109" i="33"/>
  <c r="AG109" i="33"/>
  <c r="AF109" i="33"/>
  <c r="AE109" i="33"/>
  <c r="T15" i="33"/>
  <c r="T16" i="33"/>
  <c r="AD109" i="33"/>
  <c r="AA109" i="33"/>
  <c r="AB108" i="33"/>
  <c r="T62" i="33"/>
  <c r="T61" i="33"/>
  <c r="T58" i="33"/>
  <c r="T57" i="33"/>
  <c r="T56" i="33"/>
  <c r="T50" i="33"/>
  <c r="T49" i="33"/>
  <c r="T47" i="33"/>
  <c r="T44" i="33"/>
  <c r="T41" i="33"/>
  <c r="T38" i="33"/>
  <c r="T37" i="33"/>
  <c r="T36" i="33"/>
  <c r="T25" i="33"/>
  <c r="T22" i="33"/>
  <c r="T18" i="33"/>
  <c r="T17" i="33"/>
  <c r="T14" i="33"/>
  <c r="T13" i="33"/>
  <c r="T12" i="33"/>
  <c r="T10" i="33"/>
  <c r="T9" i="33"/>
  <c r="C9" i="33"/>
  <c r="K9" i="33"/>
  <c r="M9" i="33"/>
  <c r="R9" i="33"/>
  <c r="C10" i="33"/>
  <c r="K10" i="33"/>
  <c r="M10" i="33"/>
  <c r="R10" i="33"/>
  <c r="C11" i="33"/>
  <c r="K11" i="33"/>
  <c r="M11" i="33"/>
  <c r="R11" i="33"/>
  <c r="C12" i="33"/>
  <c r="K12" i="33"/>
  <c r="M12" i="33"/>
  <c r="R12" i="33"/>
  <c r="C13" i="33"/>
  <c r="K13" i="33"/>
  <c r="M13" i="33"/>
  <c r="R13" i="33"/>
  <c r="C14" i="33"/>
  <c r="K14" i="33"/>
  <c r="M14" i="33"/>
  <c r="R14" i="33"/>
  <c r="C15" i="33"/>
  <c r="K15" i="33"/>
  <c r="M15" i="33"/>
  <c r="R15" i="33"/>
  <c r="C16" i="33"/>
  <c r="K16" i="33"/>
  <c r="M16" i="33"/>
  <c r="R16" i="33"/>
  <c r="C17" i="33"/>
  <c r="K17" i="33"/>
  <c r="M17" i="33"/>
  <c r="R17" i="33"/>
  <c r="C18" i="33"/>
  <c r="K18" i="33"/>
  <c r="M18" i="33"/>
  <c r="R18" i="33"/>
  <c r="C19" i="33"/>
  <c r="K19" i="33"/>
  <c r="M19" i="33"/>
  <c r="R19" i="33"/>
  <c r="C20" i="33"/>
  <c r="K20" i="33"/>
  <c r="M20" i="33"/>
  <c r="R20" i="33"/>
  <c r="C21" i="33"/>
  <c r="K21" i="33"/>
  <c r="M21" i="33"/>
  <c r="R21" i="33"/>
  <c r="C22" i="33"/>
  <c r="K22" i="33"/>
  <c r="M22" i="33"/>
  <c r="R22" i="33"/>
  <c r="C23" i="33"/>
  <c r="K23" i="33"/>
  <c r="M23" i="33"/>
  <c r="R23" i="33"/>
  <c r="C24" i="33"/>
  <c r="K24" i="33"/>
  <c r="M24" i="33"/>
  <c r="R24" i="33"/>
  <c r="C25" i="33"/>
  <c r="K25" i="33"/>
  <c r="M25" i="33"/>
  <c r="R25" i="33"/>
  <c r="C26" i="33"/>
  <c r="K26" i="33"/>
  <c r="M26" i="33"/>
  <c r="R26" i="33"/>
  <c r="C27" i="33"/>
  <c r="K27" i="33"/>
  <c r="M27" i="33"/>
  <c r="R27" i="33"/>
  <c r="C28" i="33"/>
  <c r="K28" i="33"/>
  <c r="M28" i="33"/>
  <c r="R28" i="33"/>
  <c r="C29" i="33"/>
  <c r="K29" i="33"/>
  <c r="M29" i="33"/>
  <c r="R29" i="33"/>
  <c r="C30" i="33"/>
  <c r="K30" i="33"/>
  <c r="M30" i="33"/>
  <c r="R30" i="33"/>
  <c r="C31" i="33"/>
  <c r="K31" i="33"/>
  <c r="M31" i="33"/>
  <c r="R31" i="33"/>
  <c r="C32" i="33"/>
  <c r="K32" i="33"/>
  <c r="M32" i="33"/>
  <c r="R32" i="33"/>
  <c r="C33" i="33"/>
  <c r="K33" i="33"/>
  <c r="M33" i="33"/>
  <c r="R33" i="33"/>
  <c r="C34" i="33"/>
  <c r="K34" i="33"/>
  <c r="M34" i="33"/>
  <c r="R34" i="33"/>
  <c r="C35" i="33"/>
  <c r="K35" i="33"/>
  <c r="M35" i="33"/>
  <c r="R35" i="33"/>
  <c r="C36" i="33"/>
  <c r="K36" i="33"/>
  <c r="M36" i="33"/>
  <c r="R36" i="33"/>
  <c r="C37" i="33"/>
  <c r="K37" i="33"/>
  <c r="M37" i="33"/>
  <c r="R37" i="33"/>
  <c r="C38" i="33"/>
  <c r="K38" i="33"/>
  <c r="M38" i="33"/>
  <c r="R38" i="33"/>
  <c r="C39" i="33"/>
  <c r="K39" i="33"/>
  <c r="M39" i="33"/>
  <c r="R39" i="33"/>
  <c r="C40" i="33"/>
  <c r="K40" i="33"/>
  <c r="M40" i="33"/>
  <c r="R40" i="33"/>
  <c r="C41" i="33"/>
  <c r="K41" i="33"/>
  <c r="M41" i="33"/>
  <c r="R41" i="33"/>
  <c r="C42" i="33"/>
  <c r="K42" i="33"/>
  <c r="M42" i="33"/>
  <c r="R42" i="33"/>
  <c r="C43" i="33"/>
  <c r="K43" i="33"/>
  <c r="M43" i="33"/>
  <c r="R43" i="33"/>
  <c r="C44" i="33"/>
  <c r="K44" i="33"/>
  <c r="M44" i="33"/>
  <c r="R44" i="33"/>
  <c r="C45" i="33"/>
  <c r="K45" i="33"/>
  <c r="M45" i="33"/>
  <c r="R45" i="33"/>
  <c r="C46" i="33"/>
  <c r="K46" i="33"/>
  <c r="M46" i="33"/>
  <c r="R46" i="33"/>
  <c r="C47" i="33"/>
  <c r="K47" i="33"/>
  <c r="M47" i="33"/>
  <c r="R47" i="33"/>
  <c r="C48" i="33"/>
  <c r="K48" i="33"/>
  <c r="M48" i="33"/>
  <c r="R48" i="33"/>
  <c r="C49" i="33"/>
  <c r="K49" i="33"/>
  <c r="M49" i="33"/>
  <c r="R49" i="33"/>
  <c r="C50" i="33"/>
  <c r="K50" i="33"/>
  <c r="M50" i="33"/>
  <c r="R50" i="33"/>
  <c r="C51" i="33"/>
  <c r="K51" i="33"/>
  <c r="M51" i="33"/>
  <c r="R51" i="33"/>
  <c r="C52" i="33"/>
  <c r="K52" i="33"/>
  <c r="M52" i="33"/>
  <c r="R52" i="33"/>
  <c r="C53" i="33"/>
  <c r="K53" i="33"/>
  <c r="M53" i="33"/>
  <c r="R53" i="33"/>
  <c r="C54" i="33"/>
  <c r="K54" i="33"/>
  <c r="M54" i="33"/>
  <c r="R54" i="33"/>
  <c r="C55" i="33"/>
  <c r="K55" i="33"/>
  <c r="M55" i="33"/>
  <c r="R55" i="33"/>
  <c r="C56" i="33"/>
  <c r="K56" i="33"/>
  <c r="M56" i="33"/>
  <c r="R56" i="33"/>
  <c r="C57" i="33"/>
  <c r="K57" i="33"/>
  <c r="M57" i="33"/>
  <c r="R57" i="33"/>
  <c r="C58" i="33"/>
  <c r="K58" i="33"/>
  <c r="M58" i="33"/>
  <c r="R58" i="33"/>
  <c r="C59" i="33"/>
  <c r="K59" i="33"/>
  <c r="M59" i="33"/>
  <c r="R59" i="33"/>
  <c r="C60" i="33"/>
  <c r="K60" i="33"/>
  <c r="M60" i="33"/>
  <c r="R60" i="33"/>
  <c r="C61" i="33"/>
  <c r="K61" i="33"/>
  <c r="M61" i="33"/>
  <c r="R61" i="33"/>
  <c r="C62" i="33"/>
  <c r="K62" i="33"/>
  <c r="M62" i="33"/>
  <c r="R62" i="33"/>
  <c r="C63" i="33"/>
  <c r="K63" i="33"/>
  <c r="M63" i="33"/>
  <c r="R63" i="33"/>
  <c r="C64" i="33"/>
  <c r="K64" i="33"/>
  <c r="M64" i="33"/>
  <c r="R64" i="33"/>
  <c r="V108" i="33"/>
  <c r="T108" i="33"/>
  <c r="W107" i="33"/>
  <c r="W108" i="33"/>
  <c r="T92" i="33"/>
  <c r="T90" i="33"/>
  <c r="T77" i="33"/>
  <c r="T74" i="33"/>
  <c r="T72" i="33"/>
  <c r="T71" i="33"/>
  <c r="T67" i="33"/>
  <c r="T66" i="33"/>
  <c r="C65" i="33"/>
  <c r="K65" i="33"/>
  <c r="M65" i="33"/>
  <c r="R65" i="33"/>
  <c r="C66" i="33"/>
  <c r="K66" i="33"/>
  <c r="M66" i="33"/>
  <c r="R66" i="33"/>
  <c r="C67" i="33"/>
  <c r="K67" i="33"/>
  <c r="M67" i="33"/>
  <c r="R67" i="33"/>
  <c r="C68" i="33"/>
  <c r="K68" i="33"/>
  <c r="M68" i="33"/>
  <c r="R68" i="33"/>
  <c r="C69" i="33"/>
  <c r="K69" i="33"/>
  <c r="M69" i="33"/>
  <c r="R69" i="33"/>
  <c r="C70" i="33"/>
  <c r="K70" i="33"/>
  <c r="M70" i="33"/>
  <c r="R70" i="33"/>
  <c r="C71" i="33"/>
  <c r="K71" i="33"/>
  <c r="M71" i="33"/>
  <c r="R71" i="33"/>
  <c r="C72" i="33"/>
  <c r="K72" i="33"/>
  <c r="M72" i="33"/>
  <c r="R72" i="33"/>
  <c r="C73" i="33"/>
  <c r="K73" i="33"/>
  <c r="M73" i="33"/>
  <c r="R73" i="33"/>
  <c r="C74" i="33"/>
  <c r="K74" i="33"/>
  <c r="M74" i="33"/>
  <c r="R74" i="33"/>
  <c r="C75" i="33"/>
  <c r="K75" i="33"/>
  <c r="M75" i="33"/>
  <c r="R75" i="33"/>
  <c r="C76" i="33"/>
  <c r="K76" i="33"/>
  <c r="M76" i="33"/>
  <c r="R76" i="33"/>
  <c r="C77" i="33"/>
  <c r="K77" i="33"/>
  <c r="M77" i="33"/>
  <c r="R77" i="33"/>
  <c r="C78" i="33"/>
  <c r="K78" i="33"/>
  <c r="M78" i="33"/>
  <c r="R78" i="33"/>
  <c r="C79" i="33"/>
  <c r="K79" i="33"/>
  <c r="M79" i="33"/>
  <c r="R79" i="33"/>
  <c r="C80" i="33"/>
  <c r="K80" i="33"/>
  <c r="M80" i="33"/>
  <c r="R80" i="33"/>
  <c r="C81" i="33"/>
  <c r="K81" i="33"/>
  <c r="M81" i="33"/>
  <c r="R81" i="33"/>
  <c r="C82" i="33"/>
  <c r="K82" i="33"/>
  <c r="M82" i="33"/>
  <c r="R82" i="33"/>
  <c r="C83" i="33"/>
  <c r="K83" i="33"/>
  <c r="M83" i="33"/>
  <c r="R83" i="33"/>
  <c r="C84" i="33"/>
  <c r="K84" i="33"/>
  <c r="M84" i="33"/>
  <c r="R84" i="33"/>
  <c r="C85" i="33"/>
  <c r="K85" i="33"/>
  <c r="M85" i="33"/>
  <c r="R85" i="33"/>
  <c r="C86" i="33"/>
  <c r="K86" i="33"/>
  <c r="M86" i="33"/>
  <c r="R86" i="33"/>
  <c r="C87" i="33"/>
  <c r="K87" i="33"/>
  <c r="M87" i="33"/>
  <c r="R87" i="33"/>
  <c r="C88" i="33"/>
  <c r="K88" i="33"/>
  <c r="M88" i="33"/>
  <c r="R88" i="33"/>
  <c r="C89" i="33"/>
  <c r="K89" i="33"/>
  <c r="M89" i="33"/>
  <c r="R89" i="33"/>
  <c r="C90" i="33"/>
  <c r="K90" i="33"/>
  <c r="M90" i="33"/>
  <c r="R90" i="33"/>
  <c r="C91" i="33"/>
  <c r="K91" i="33"/>
  <c r="M91" i="33"/>
  <c r="R91" i="33"/>
  <c r="C92" i="33"/>
  <c r="K92" i="33"/>
  <c r="M92" i="33"/>
  <c r="R92" i="33"/>
  <c r="C93" i="33"/>
  <c r="K93" i="33"/>
  <c r="M93" i="33"/>
  <c r="R93" i="33"/>
  <c r="C94" i="33"/>
  <c r="K94" i="33"/>
  <c r="M94" i="33"/>
  <c r="R94" i="33"/>
  <c r="C95" i="33"/>
  <c r="K95" i="33"/>
  <c r="M95" i="33"/>
  <c r="R95" i="33"/>
  <c r="C96" i="33"/>
  <c r="K96" i="33"/>
  <c r="M96" i="33"/>
  <c r="R96" i="33"/>
  <c r="C97" i="33"/>
  <c r="K97" i="33"/>
  <c r="M97" i="33"/>
  <c r="R97" i="33"/>
  <c r="C98" i="33"/>
  <c r="K98" i="33"/>
  <c r="M98" i="33"/>
  <c r="R98" i="33"/>
  <c r="C99" i="33"/>
  <c r="K99" i="33"/>
  <c r="M99" i="33"/>
  <c r="R99" i="33"/>
  <c r="C100" i="33"/>
  <c r="K100" i="33"/>
  <c r="M100" i="33"/>
  <c r="R100" i="33"/>
  <c r="C101" i="33"/>
  <c r="K101" i="33"/>
  <c r="M101" i="33"/>
  <c r="R101" i="33"/>
  <c r="C102" i="33"/>
  <c r="K102" i="33"/>
  <c r="M102" i="33"/>
  <c r="R102" i="33"/>
  <c r="C103" i="33"/>
  <c r="K103" i="33"/>
  <c r="M103" i="33"/>
  <c r="R103" i="33"/>
  <c r="C104" i="33"/>
  <c r="K104" i="33"/>
  <c r="M104" i="33"/>
  <c r="R104" i="33"/>
  <c r="C105" i="33"/>
  <c r="K105" i="33"/>
  <c r="M105" i="33"/>
  <c r="R105" i="33"/>
  <c r="C106" i="33"/>
  <c r="K106" i="33"/>
  <c r="M106" i="33"/>
  <c r="R106" i="33"/>
  <c r="C107" i="33"/>
  <c r="K107" i="33"/>
  <c r="M107" i="33"/>
  <c r="R107" i="33"/>
  <c r="C108" i="33"/>
  <c r="K108" i="33"/>
  <c r="M108" i="33"/>
  <c r="R108" i="33"/>
  <c r="V107" i="33"/>
  <c r="X10" i="33"/>
  <c r="X11" i="33"/>
  <c r="X12" i="33"/>
  <c r="X13" i="33"/>
  <c r="X14" i="33"/>
  <c r="X15" i="33"/>
  <c r="X16" i="33"/>
  <c r="X17" i="33"/>
  <c r="X18" i="33"/>
  <c r="X19" i="33"/>
  <c r="X20" i="33"/>
  <c r="X21" i="33"/>
  <c r="X22" i="33"/>
  <c r="X23" i="33"/>
  <c r="X24" i="33"/>
  <c r="X25" i="33"/>
  <c r="X26" i="33"/>
  <c r="X27" i="33"/>
  <c r="X28" i="33"/>
  <c r="X29" i="33"/>
  <c r="X30" i="33"/>
  <c r="X31" i="33"/>
  <c r="X32" i="33"/>
  <c r="X33" i="33"/>
  <c r="X34" i="33"/>
  <c r="X35" i="33"/>
  <c r="X36" i="33"/>
  <c r="X37" i="33"/>
  <c r="X38" i="33"/>
  <c r="X39" i="33"/>
  <c r="X40" i="33"/>
  <c r="X41" i="33"/>
  <c r="X42" i="33"/>
  <c r="X43" i="33"/>
  <c r="X44" i="33"/>
  <c r="X45" i="33"/>
  <c r="X46" i="33"/>
  <c r="X47" i="33"/>
  <c r="X48" i="33"/>
  <c r="X49" i="33"/>
  <c r="X50" i="33"/>
  <c r="X51" i="33"/>
  <c r="X52" i="33"/>
  <c r="X53" i="33"/>
  <c r="X54" i="33"/>
  <c r="X55" i="33"/>
  <c r="X56" i="33"/>
  <c r="X57" i="33"/>
  <c r="X58" i="33"/>
  <c r="X59" i="33"/>
  <c r="X60" i="33"/>
  <c r="X61" i="33"/>
  <c r="X62" i="33"/>
  <c r="X63" i="33"/>
  <c r="X64" i="33"/>
  <c r="X65" i="33"/>
  <c r="X66" i="33"/>
  <c r="X67" i="33"/>
  <c r="X68" i="33"/>
  <c r="X69" i="33"/>
  <c r="X70" i="33"/>
  <c r="X71" i="33"/>
  <c r="X72" i="33"/>
  <c r="X73" i="33"/>
  <c r="X74" i="33"/>
  <c r="X75" i="33"/>
  <c r="X76" i="33"/>
  <c r="X77" i="33"/>
  <c r="X78" i="33"/>
  <c r="X79" i="33"/>
  <c r="X80" i="33"/>
  <c r="X81" i="33"/>
  <c r="X82" i="33"/>
  <c r="X83" i="33"/>
  <c r="X84" i="33"/>
  <c r="X85" i="33"/>
  <c r="X86" i="33"/>
  <c r="X87" i="33"/>
  <c r="X88" i="33"/>
  <c r="X89" i="33"/>
  <c r="X90" i="33"/>
  <c r="X91" i="33"/>
  <c r="X92" i="33"/>
  <c r="X93" i="33"/>
  <c r="X94" i="33"/>
  <c r="X95" i="33"/>
  <c r="X96" i="33"/>
  <c r="X97" i="33"/>
  <c r="X98" i="33"/>
  <c r="X99" i="33"/>
  <c r="X100" i="33"/>
  <c r="X101" i="33"/>
  <c r="X102" i="33"/>
  <c r="X103" i="33"/>
  <c r="X104" i="33"/>
  <c r="X105" i="33"/>
  <c r="X106" i="33"/>
  <c r="X107" i="33"/>
  <c r="X108" i="33"/>
  <c r="Y108" i="33"/>
  <c r="V106" i="33"/>
  <c r="W106" i="33"/>
  <c r="Y107" i="33"/>
  <c r="Y106" i="33"/>
  <c r="V105" i="33"/>
  <c r="W105" i="33"/>
  <c r="W104" i="33"/>
  <c r="V104" i="33"/>
  <c r="Y105" i="33"/>
  <c r="Y103" i="33"/>
  <c r="W103" i="33"/>
  <c r="V103" i="33"/>
  <c r="Y104" i="33"/>
  <c r="Y102" i="33"/>
  <c r="V102" i="33"/>
  <c r="W102" i="33"/>
  <c r="W101" i="33"/>
  <c r="V101" i="33"/>
  <c r="Y101" i="33"/>
  <c r="W100" i="33"/>
  <c r="V100" i="33"/>
  <c r="V99" i="33"/>
  <c r="W99" i="33"/>
  <c r="Y100" i="33"/>
  <c r="V98" i="33"/>
  <c r="W98" i="33"/>
  <c r="Y99" i="33"/>
  <c r="Y98" i="33"/>
  <c r="V97" i="33"/>
  <c r="W97" i="33"/>
  <c r="W96" i="33"/>
  <c r="V96" i="33"/>
  <c r="Y97" i="33"/>
  <c r="Y95" i="33"/>
  <c r="W95" i="33"/>
  <c r="V95" i="33"/>
  <c r="Y96" i="33"/>
  <c r="Y94" i="33"/>
  <c r="V94" i="33"/>
  <c r="W94" i="33"/>
  <c r="W93" i="33"/>
  <c r="V93" i="33"/>
  <c r="Y93" i="33"/>
  <c r="W91" i="33"/>
  <c r="W92" i="33"/>
  <c r="V92" i="33"/>
  <c r="V91" i="33"/>
  <c r="Y92" i="33"/>
  <c r="V90" i="33"/>
  <c r="W89" i="33"/>
  <c r="W90" i="33"/>
  <c r="Y91" i="33"/>
  <c r="Y90" i="33"/>
  <c r="V89" i="33"/>
  <c r="W88" i="33"/>
  <c r="V88" i="33"/>
  <c r="Y89" i="33"/>
  <c r="Y87" i="33"/>
  <c r="W87" i="33"/>
  <c r="V87" i="33"/>
  <c r="Y88" i="33"/>
  <c r="Y86" i="33"/>
  <c r="V86" i="33"/>
  <c r="W86" i="33"/>
  <c r="W85" i="33"/>
  <c r="V85" i="33"/>
  <c r="Y85" i="33"/>
  <c r="W84" i="33"/>
  <c r="V84" i="33"/>
  <c r="V83" i="33"/>
  <c r="W83" i="33"/>
  <c r="Y84" i="33"/>
  <c r="V82" i="33"/>
  <c r="W82" i="33"/>
  <c r="Y83" i="33"/>
  <c r="Y82" i="33"/>
  <c r="V81" i="33"/>
  <c r="W81" i="33"/>
  <c r="W80" i="33"/>
  <c r="V80" i="33"/>
  <c r="Y81" i="33"/>
  <c r="Y79" i="33"/>
  <c r="W79" i="33"/>
  <c r="V79" i="33"/>
  <c r="Y80" i="33"/>
  <c r="Y78" i="33"/>
  <c r="V78" i="33"/>
  <c r="W78" i="33"/>
  <c r="W76" i="33"/>
  <c r="W77" i="33"/>
  <c r="V77" i="33"/>
  <c r="Y77" i="33"/>
  <c r="V76" i="33"/>
  <c r="V75" i="33"/>
  <c r="W75" i="33"/>
  <c r="Y76" i="33"/>
  <c r="V74" i="33"/>
  <c r="W73" i="33"/>
  <c r="W74" i="33"/>
  <c r="Y75" i="33"/>
  <c r="Y74" i="33"/>
  <c r="V73" i="33"/>
  <c r="W70" i="33"/>
  <c r="W71" i="33"/>
  <c r="W72" i="33"/>
  <c r="V72" i="33"/>
  <c r="Y73" i="33"/>
  <c r="Y71" i="33"/>
  <c r="V71" i="33"/>
  <c r="Y72" i="33"/>
  <c r="Y70" i="33"/>
  <c r="V70" i="33"/>
  <c r="W69" i="33"/>
  <c r="V69" i="33"/>
  <c r="Y69" i="33"/>
  <c r="W68" i="33"/>
  <c r="V68" i="33"/>
  <c r="V67" i="33"/>
  <c r="W65" i="33"/>
  <c r="W66" i="33"/>
  <c r="W67" i="33"/>
  <c r="Y68" i="33"/>
  <c r="V66" i="33"/>
  <c r="Y67" i="33"/>
  <c r="Y66" i="33"/>
  <c r="V65" i="33"/>
  <c r="W64" i="33"/>
  <c r="V64" i="33"/>
  <c r="Y65" i="33"/>
  <c r="Y63" i="33"/>
  <c r="W63" i="33"/>
  <c r="V63" i="33"/>
  <c r="Y64" i="33"/>
  <c r="Y62" i="33"/>
  <c r="V62" i="33"/>
  <c r="W60" i="33"/>
  <c r="W61" i="33"/>
  <c r="W62" i="33"/>
  <c r="V61" i="33"/>
  <c r="Y61" i="33"/>
  <c r="V60" i="33"/>
  <c r="V59" i="33"/>
  <c r="W59" i="33"/>
  <c r="Y60" i="33"/>
  <c r="V58" i="33"/>
  <c r="W55" i="33"/>
  <c r="W56" i="33"/>
  <c r="W57" i="33"/>
  <c r="W58" i="33"/>
  <c r="Y59" i="33"/>
  <c r="Y58" i="33"/>
  <c r="V57" i="33"/>
  <c r="V56" i="33"/>
  <c r="Y57" i="33"/>
  <c r="Y55" i="33"/>
  <c r="V55" i="33"/>
  <c r="Y56" i="33"/>
  <c r="Y54" i="33"/>
  <c r="V54" i="33"/>
  <c r="W54" i="33"/>
  <c r="W53" i="33"/>
  <c r="V53" i="33"/>
  <c r="Y53" i="33"/>
  <c r="W52" i="33"/>
  <c r="V52" i="33"/>
  <c r="V51" i="33"/>
  <c r="W51" i="33"/>
  <c r="Y52" i="33"/>
  <c r="V50" i="33"/>
  <c r="W48" i="33"/>
  <c r="W49" i="33"/>
  <c r="W50" i="33"/>
  <c r="Y51" i="33"/>
  <c r="Y50" i="33"/>
  <c r="V49" i="33"/>
  <c r="V48" i="33"/>
  <c r="Y49" i="33"/>
  <c r="Y47" i="33"/>
  <c r="W46" i="33"/>
  <c r="W47" i="33"/>
  <c r="V47" i="33"/>
  <c r="Y48" i="33"/>
  <c r="Y46" i="33"/>
  <c r="V46" i="33"/>
  <c r="W45" i="33"/>
  <c r="V45" i="33"/>
  <c r="Y45" i="33"/>
  <c r="W43" i="33"/>
  <c r="W44" i="33"/>
  <c r="V44" i="33"/>
  <c r="V43" i="33"/>
  <c r="Y44" i="33"/>
  <c r="V42" i="33"/>
  <c r="W42" i="33"/>
  <c r="Y43" i="33"/>
  <c r="Y42" i="33"/>
  <c r="V41" i="33"/>
  <c r="W40" i="33"/>
  <c r="W41" i="33"/>
  <c r="V40" i="33"/>
  <c r="Y41" i="33"/>
  <c r="Y39" i="33"/>
  <c r="W39" i="33"/>
  <c r="V39" i="33"/>
  <c r="Y40" i="33"/>
  <c r="Y38" i="33"/>
  <c r="V38" i="33"/>
  <c r="W35" i="33"/>
  <c r="W36" i="33"/>
  <c r="W37" i="33"/>
  <c r="W38" i="33"/>
  <c r="V37" i="33"/>
  <c r="Y37" i="33"/>
  <c r="V36" i="33"/>
  <c r="V35" i="33"/>
  <c r="Y36" i="33"/>
  <c r="V34" i="33"/>
  <c r="W34" i="33"/>
  <c r="Y35" i="33"/>
  <c r="Y34" i="33"/>
  <c r="V33" i="33"/>
  <c r="W33" i="33"/>
  <c r="W32" i="33"/>
  <c r="V32" i="33"/>
  <c r="Y33" i="33"/>
  <c r="Y31" i="33"/>
  <c r="W31" i="33"/>
  <c r="V31" i="33"/>
  <c r="Y32" i="33"/>
  <c r="Y30" i="33"/>
  <c r="V30" i="33"/>
  <c r="W30" i="33"/>
  <c r="W29" i="33"/>
  <c r="V29" i="33"/>
  <c r="Y29" i="33"/>
  <c r="W28" i="33"/>
  <c r="V28" i="33"/>
  <c r="V27" i="33"/>
  <c r="W27" i="33"/>
  <c r="Y28" i="33"/>
  <c r="V26" i="33"/>
  <c r="W26" i="33"/>
  <c r="Y27" i="33"/>
  <c r="Y26" i="33"/>
  <c r="V25" i="33"/>
  <c r="W24" i="33"/>
  <c r="W25" i="33"/>
  <c r="V24" i="33"/>
  <c r="Y25" i="33"/>
  <c r="Y23" i="33"/>
  <c r="W23" i="33"/>
  <c r="V23" i="33"/>
  <c r="Y24" i="33"/>
  <c r="Y22" i="33"/>
  <c r="V22" i="33"/>
  <c r="W21" i="33"/>
  <c r="W22" i="33"/>
  <c r="V21" i="33"/>
  <c r="Y21" i="33"/>
  <c r="W20" i="33"/>
  <c r="V19" i="33"/>
  <c r="V20" i="33"/>
  <c r="W19" i="33"/>
  <c r="Y20" i="33"/>
  <c r="W16" i="33"/>
  <c r="W17" i="33"/>
  <c r="W18" i="33"/>
  <c r="Y19" i="33"/>
  <c r="Y18" i="33"/>
  <c r="H4" i="33"/>
  <c r="V15" i="33"/>
  <c r="V16" i="33"/>
  <c r="Y17" i="33"/>
  <c r="Y15" i="33"/>
  <c r="W13" i="33"/>
  <c r="W14" i="33"/>
  <c r="W15" i="33"/>
  <c r="Y16" i="33"/>
  <c r="Y14" i="33"/>
  <c r="V14" i="33"/>
  <c r="V12" i="33"/>
  <c r="V13" i="33"/>
  <c r="Y13" i="33"/>
  <c r="W11" i="33"/>
  <c r="W12" i="33"/>
  <c r="Y12" i="33"/>
  <c r="W9" i="33"/>
  <c r="W10" i="33"/>
  <c r="Y11" i="33"/>
  <c r="V9" i="33"/>
  <c r="P4" i="33"/>
  <c r="P5" i="33"/>
  <c r="V18" i="33"/>
  <c r="V10" i="33"/>
  <c r="V11" i="33"/>
  <c r="V17" i="33"/>
  <c r="L5" i="33"/>
  <c r="D4" i="33"/>
  <c r="P2" i="33"/>
  <c r="G5" i="33"/>
  <c r="E5" i="33"/>
  <c r="C5" i="33"/>
  <c r="I5" i="33"/>
</calcChain>
</file>

<file path=xl/sharedStrings.xml><?xml version="1.0" encoding="utf-8"?>
<sst xmlns="http://schemas.openxmlformats.org/spreadsheetml/2006/main" count="455" uniqueCount="67">
  <si>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</si>
  <si>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</si>
  <si>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AUD</t>
    <phoneticPr fontId="2"/>
  </si>
  <si>
    <t>CAD</t>
    <phoneticPr fontId="2"/>
  </si>
  <si>
    <t>CHF</t>
    <phoneticPr fontId="2"/>
  </si>
  <si>
    <t>EUR</t>
    <phoneticPr fontId="2"/>
  </si>
  <si>
    <t>GBP</t>
    <phoneticPr fontId="2"/>
  </si>
  <si>
    <t>JPY</t>
    <phoneticPr fontId="2"/>
  </si>
  <si>
    <t>NZD</t>
    <phoneticPr fontId="2"/>
  </si>
  <si>
    <t>USD</t>
    <phoneticPr fontId="2"/>
  </si>
  <si>
    <t>通貨ペア</t>
    <rPh sb="0" eb="2">
      <t>ツウカ</t>
    </rPh>
    <phoneticPr fontId="3"/>
  </si>
  <si>
    <t>EURUSD</t>
  </si>
  <si>
    <t>時間足</t>
    <rPh sb="0" eb="2">
      <t>ジカン</t>
    </rPh>
    <rPh sb="2" eb="3">
      <t>アシ</t>
    </rPh>
    <phoneticPr fontId="3"/>
  </si>
  <si>
    <t>30分足</t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</si>
  <si>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</si>
  <si>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</si>
  <si>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</si>
  <si>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2010/1/~~~~ 9/14           10MA・20MAの両方の上側にキャンドルがあれば買い方向、下側なら売り方向。MAに触れてPB,EB出現でエントリー待ち、PB,EB高値or安値ブレイクでエントリー。PB,EBの次のローソク足で、ブレイクしなければエントリーしない。</t>
  </si>
  <si>
    <t>決済理由</t>
    <rPh sb="0" eb="2">
      <t>ケッサイ</t>
    </rPh>
    <rPh sb="2" eb="4">
      <t>リユウ</t>
    </rPh>
    <phoneticPr fontId="3"/>
  </si>
  <si>
    <t>０なし決済は、ストップを0にズラさない場合。
損切りかリミットか。（−１）</t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</si>
  <si>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</si>
  <si>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</si>
  <si>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最大ドローダウン%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</si>
  <si>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</si>
  <si>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</si>
  <si>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</si>
  <si>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</si>
  <si>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</si>
  <si>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</si>
  <si>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</si>
  <si>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</si>
  <si>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</si>
  <si>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</si>
  <si>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</si>
  <si>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</si>
  <si>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</si>
  <si>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</si>
  <si>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</si>
  <si>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</si>
  <si>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</si>
  <si>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</si>
  <si>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</si>
  <si>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</si>
  <si>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ドローダウン％</t>
    <phoneticPr fontId="2"/>
  </si>
  <si>
    <t>0なし</t>
  </si>
  <si>
    <t>0あり</t>
  </si>
  <si>
    <t>買</t>
  </si>
  <si>
    <t>売</t>
  </si>
  <si>
    <t>ストップを0にズラさない場合。</t>
  </si>
  <si>
    <t>2010/1/~~~~            10MA・20MAの両方の上側にキャンドルがあれば買い方向、下側なら売り方向。MAに触れてPB,EB出現でエントリー待ち、PB,EB高値or安値ブレイクでエントリー。PB,EBの次のローソク足で、ブレイクしなければエントリーしない。</t>
  </si>
  <si>
    <t>0.618に行ったら０に、
ストップをズラす。
あとはリミットまで (FIB-3)</t>
  </si>
  <si>
    <t>・トレーリングストップ（FIB）</t>
  </si>
  <si>
    <t>気付き　質問</t>
  </si>
  <si>
    <t xml:space="preserve">トレーリングFIB決済が
0.618に行ったら、ストップを０に、
１に行ったら0.618に、
1.27に行ったら1に、
1.5に行ったら1.27に、
2に行ったら1.5に、
ストップをズラす。
３に行ったらそのまま決済。
0あり決済は、
0.618に行ったら０に、
ストップをズラす。
あとはリミットまで
０なし決済は、ストップを0にズラさない場合。
損切りかリミットか。
</t>
  </si>
  <si>
    <t>感想</t>
  </si>
  <si>
    <t>今まで決済方法の違いでの結果に、
不信感を感じていたのですが、
これで、なんとなくですが、つかめてきた気がします。
以前はトレーリングより、FIBの1.27か1.5が良かったのですが、
今回はトレーリングの方が良かったです。
また、損切りを建値にズラしたら、あとはリミットまで、
という結果も見てみましたら、これはこれで良かったです。
引き続き検証を進めたいと思います。</t>
  </si>
  <si>
    <t>今後</t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</si>
  <si>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</si>
  <si>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ルール</t>
    <phoneticPr fontId="2"/>
  </si>
  <si>
    <t>通貨ペア</t>
    <rPh sb="0" eb="2">
      <t>ツウカ</t>
    </rPh>
    <phoneticPr fontId="2"/>
  </si>
  <si>
    <t>日足</t>
    <rPh sb="0" eb="2">
      <t>ヒアシ</t>
    </rPh>
    <phoneticPr fontId="2"/>
  </si>
  <si>
    <t>終了日</t>
    <rPh sb="0" eb="3">
      <t>シュウリョウビ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</si>
  <si>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</si>
  <si>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</si>
  <si>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PB</t>
    <phoneticPr fontId="2"/>
  </si>
  <si>
    <t>EUR/USD</t>
    <phoneticPr fontId="2"/>
  </si>
  <si>
    <t>GBP/USD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</si>
</sst>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Calibri"/>
      <family val="3"/>
      <charset val="128"/>
      <scheme val="minor"/>
    </font>
    <font>
      <sz val="11"/>
      <name val="Calibri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8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11" borderId="1" xfId="0" applyFill="1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24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342900</xdr:colOff>
      <xdr:row>24</xdr:row>
      <xdr:rowOff>76200</xdr:rowOff>
    </xdr:to>
    <xdr:pic>
      <xdr:nvPicPr>
        <xdr:cNvPr id="2" name="">
          <a:extLst>
            <a:ext uri="{FF2B5EF4-FFF2-40B4-BE49-F238E27FC236}">
              <a16:creationId xmlns:a16="http://schemas.microsoft.com/office/drawing/2014/main" id="{42DB96D7-C079-418D-B8D9-EFFED68C0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180975"/>
          <a:ext cx="7134225" cy="423862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23</xdr:col>
      <xdr:colOff>276225</xdr:colOff>
      <xdr:row>24</xdr:row>
      <xdr:rowOff>9525</xdr:rowOff>
    </xdr:to>
    <xdr:pic>
      <xdr:nvPicPr>
        <xdr:cNvPr id="4" name="">
          <a:extLst>
            <a:ext uri="{FF2B5EF4-FFF2-40B4-BE49-F238E27FC236}">
              <a16:creationId xmlns:a16="http://schemas.microsoft.com/office/drawing/2014/main" id="{62AD13D1-7FE2-4778-87B5-FE309A053947}"/>
            </a:ext>
            <a:ext uri="{147F2762-F138-4A5C-976F-8EAC2B608ADB}">
              <a16:predDERef xmlns:a16="http://schemas.microsoft.com/office/drawing/2014/main" pred="{42DB96D7-C079-418D-B8D9-EFFED68C0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34425" y="180975"/>
          <a:ext cx="7134225" cy="41719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11</xdr:col>
      <xdr:colOff>361950</xdr:colOff>
      <xdr:row>50</xdr:row>
      <xdr:rowOff>57150</xdr:rowOff>
    </xdr:to>
    <xdr:pic>
      <xdr:nvPicPr>
        <xdr:cNvPr id="6" name="">
          <a:extLst>
            <a:ext uri="{FF2B5EF4-FFF2-40B4-BE49-F238E27FC236}">
              <a16:creationId xmlns:a16="http://schemas.microsoft.com/office/drawing/2014/main" id="{99E9F8B0-C31A-4385-917D-9A76EAE7C825}"/>
            </a:ext>
            <a:ext uri="{147F2762-F138-4A5C-976F-8EAC2B608ADB}">
              <a16:predDERef xmlns:a16="http://schemas.microsoft.com/office/drawing/2014/main" pred="{62AD13D1-7FE2-4778-87B5-FE309A053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00" y="4886325"/>
          <a:ext cx="7153275" cy="421957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23</xdr:col>
      <xdr:colOff>276225</xdr:colOff>
      <xdr:row>50</xdr:row>
      <xdr:rowOff>9525</xdr:rowOff>
    </xdr:to>
    <xdr:pic>
      <xdr:nvPicPr>
        <xdr:cNvPr id="8" name="">
          <a:extLst>
            <a:ext uri="{FF2B5EF4-FFF2-40B4-BE49-F238E27FC236}">
              <a16:creationId xmlns:a16="http://schemas.microsoft.com/office/drawing/2014/main" id="{C8B78050-4184-4C61-8F6E-538DE72A3C8C}"/>
            </a:ext>
            <a:ext uri="{147F2762-F138-4A5C-976F-8EAC2B608ADB}">
              <a16:predDERef xmlns:a16="http://schemas.microsoft.com/office/drawing/2014/main" pred="{99E9F8B0-C31A-4385-917D-9A76EAE7C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734425" y="4886325"/>
          <a:ext cx="7134225" cy="41719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11</xdr:col>
      <xdr:colOff>352425</xdr:colOff>
      <xdr:row>77</xdr:row>
      <xdr:rowOff>9525</xdr:rowOff>
    </xdr:to>
    <xdr:pic>
      <xdr:nvPicPr>
        <xdr:cNvPr id="10" name="">
          <a:extLst>
            <a:ext uri="{FF2B5EF4-FFF2-40B4-BE49-F238E27FC236}">
              <a16:creationId xmlns:a16="http://schemas.microsoft.com/office/drawing/2014/main" id="{9BD52407-1C31-4A2F-9A72-74D91F2CBA92}"/>
            </a:ext>
            <a:ext uri="{147F2762-F138-4A5C-976F-8EAC2B608ADB}">
              <a16:predDERef xmlns:a16="http://schemas.microsoft.com/office/drawing/2014/main" pred="{C8B78050-4184-4C61-8F6E-538DE72A3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71500" y="9772650"/>
          <a:ext cx="7143750" cy="417195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23</xdr:col>
      <xdr:colOff>276225</xdr:colOff>
      <xdr:row>77</xdr:row>
      <xdr:rowOff>76200</xdr:rowOff>
    </xdr:to>
    <xdr:pic>
      <xdr:nvPicPr>
        <xdr:cNvPr id="12" name="">
          <a:extLst>
            <a:ext uri="{FF2B5EF4-FFF2-40B4-BE49-F238E27FC236}">
              <a16:creationId xmlns:a16="http://schemas.microsoft.com/office/drawing/2014/main" id="{7FD76394-9108-4DAA-9E49-362FE8543B9D}"/>
            </a:ext>
            <a:ext uri="{147F2762-F138-4A5C-976F-8EAC2B608ADB}">
              <a16:predDERef xmlns:a16="http://schemas.microsoft.com/office/drawing/2014/main" pred="{9BD52407-1C31-4A2F-9A72-74D91F2CB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734425" y="9772650"/>
          <a:ext cx="7134225" cy="42386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11</xdr:col>
      <xdr:colOff>342900</xdr:colOff>
      <xdr:row>102</xdr:row>
      <xdr:rowOff>9525</xdr:rowOff>
    </xdr:to>
    <xdr:pic>
      <xdr:nvPicPr>
        <xdr:cNvPr id="3" name="">
          <a:extLst>
            <a:ext uri="{FF2B5EF4-FFF2-40B4-BE49-F238E27FC236}">
              <a16:creationId xmlns:a16="http://schemas.microsoft.com/office/drawing/2014/main" id="{9C435C6B-737E-44EE-971E-B2428F811AF0}"/>
            </a:ext>
            <a:ext uri="{147F2762-F138-4A5C-976F-8EAC2B608ADB}">
              <a16:predDERef xmlns:a16="http://schemas.microsoft.com/office/drawing/2014/main" pred="{7FD76394-9108-4DAA-9E49-362FE8543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71500" y="14297025"/>
          <a:ext cx="7134225" cy="417195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23</xdr:col>
      <xdr:colOff>304800</xdr:colOff>
      <xdr:row>102</xdr:row>
      <xdr:rowOff>0</xdr:rowOff>
    </xdr:to>
    <xdr:pic>
      <xdr:nvPicPr>
        <xdr:cNvPr id="11" name="">
          <a:extLst>
            <a:ext uri="{FF2B5EF4-FFF2-40B4-BE49-F238E27FC236}">
              <a16:creationId xmlns:a16="http://schemas.microsoft.com/office/drawing/2014/main" id="{C7CDF2F5-2C7E-4F37-B33F-9EFF19C9A84F}"/>
            </a:ext>
            <a:ext uri="{147F2762-F138-4A5C-976F-8EAC2B608ADB}">
              <a16:predDERef xmlns:a16="http://schemas.microsoft.com/office/drawing/2014/main" pred="{9C435C6B-737E-44EE-971E-B2428F811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734425" y="14297025"/>
          <a:ext cx="7162800" cy="41624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11</xdr:col>
      <xdr:colOff>342900</xdr:colOff>
      <xdr:row>127</xdr:row>
      <xdr:rowOff>85725</xdr:rowOff>
    </xdr:to>
    <xdr:pic>
      <xdr:nvPicPr>
        <xdr:cNvPr id="5" name="">
          <a:extLst>
            <a:ext uri="{FF2B5EF4-FFF2-40B4-BE49-F238E27FC236}">
              <a16:creationId xmlns:a16="http://schemas.microsoft.com/office/drawing/2014/main" id="{67CC834C-F6F9-4843-8762-FE624265DCBC}"/>
            </a:ext>
            <a:ext uri="{147F2762-F138-4A5C-976F-8EAC2B608ADB}">
              <a16:predDERef xmlns:a16="http://schemas.microsoft.com/office/drawing/2014/main" pred="{C7CDF2F5-2C7E-4F37-B33F-9EFF19C9A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71500" y="18821400"/>
          <a:ext cx="7134225" cy="424815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23</xdr:col>
      <xdr:colOff>295275</xdr:colOff>
      <xdr:row>127</xdr:row>
      <xdr:rowOff>114300</xdr:rowOff>
    </xdr:to>
    <xdr:pic>
      <xdr:nvPicPr>
        <xdr:cNvPr id="9" name="">
          <a:extLst>
            <a:ext uri="{FF2B5EF4-FFF2-40B4-BE49-F238E27FC236}">
              <a16:creationId xmlns:a16="http://schemas.microsoft.com/office/drawing/2014/main" id="{A5DFAC15-CF22-427C-8D7B-7F9B370DF721}"/>
            </a:ext>
            <a:ext uri="{147F2762-F138-4A5C-976F-8EAC2B608ADB}">
              <a16:predDERef xmlns:a16="http://schemas.microsoft.com/office/drawing/2014/main" pred="{67CC834C-F6F9-4843-8762-FE624265D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734425" y="18821400"/>
          <a:ext cx="7153275" cy="42767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11</xdr:col>
      <xdr:colOff>352425</xdr:colOff>
      <xdr:row>153</xdr:row>
      <xdr:rowOff>76200</xdr:rowOff>
    </xdr:to>
    <xdr:pic>
      <xdr:nvPicPr>
        <xdr:cNvPr id="7" name="">
          <a:extLst>
            <a:ext uri="{FF2B5EF4-FFF2-40B4-BE49-F238E27FC236}">
              <a16:creationId xmlns:a16="http://schemas.microsoft.com/office/drawing/2014/main" id="{4EA5DB69-7DAF-4255-AFCD-61F4C3C15DD3}"/>
            </a:ext>
            <a:ext uri="{147F2762-F138-4A5C-976F-8EAC2B608ADB}">
              <a16:predDERef xmlns:a16="http://schemas.microsoft.com/office/drawing/2014/main" pred="{A5DFAC15-CF22-427C-8D7B-7F9B370DF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71500" y="23526750"/>
          <a:ext cx="7143750" cy="423862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130</xdr:row>
      <xdr:rowOff>0</xdr:rowOff>
    </xdr:from>
    <xdr:to>
      <xdr:col>23</xdr:col>
      <xdr:colOff>276225</xdr:colOff>
      <xdr:row>153</xdr:row>
      <xdr:rowOff>171450</xdr:rowOff>
    </xdr:to>
    <xdr:pic>
      <xdr:nvPicPr>
        <xdr:cNvPr id="14" name="">
          <a:extLst>
            <a:ext uri="{FF2B5EF4-FFF2-40B4-BE49-F238E27FC236}">
              <a16:creationId xmlns:a16="http://schemas.microsoft.com/office/drawing/2014/main" id="{1C437B70-EAB8-48CA-8FFD-424D25CA8828}"/>
            </a:ext>
            <a:ext uri="{147F2762-F138-4A5C-976F-8EAC2B608ADB}">
              <a16:predDERef xmlns:a16="http://schemas.microsoft.com/office/drawing/2014/main" pred="{4EA5DB69-7DAF-4255-AFCD-61F4C3C15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734425" y="23526750"/>
          <a:ext cx="7134225" cy="43338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11</xdr:col>
      <xdr:colOff>342900</xdr:colOff>
      <xdr:row>179</xdr:row>
      <xdr:rowOff>28575</xdr:rowOff>
    </xdr:to>
    <xdr:pic>
      <xdr:nvPicPr>
        <xdr:cNvPr id="13" name="">
          <a:extLst>
            <a:ext uri="{FF2B5EF4-FFF2-40B4-BE49-F238E27FC236}">
              <a16:creationId xmlns:a16="http://schemas.microsoft.com/office/drawing/2014/main" id="{1CDCBDA1-6860-4A33-B8DD-C2508965D8A5}"/>
            </a:ext>
            <a:ext uri="{147F2762-F138-4A5C-976F-8EAC2B608ADB}">
              <a16:predDERef xmlns:a16="http://schemas.microsoft.com/office/drawing/2014/main" pred="{1C437B70-EAB8-48CA-8FFD-424D25CA8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71500" y="28232100"/>
          <a:ext cx="7134225" cy="41910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157</xdr:row>
      <xdr:rowOff>0</xdr:rowOff>
    </xdr:from>
    <xdr:to>
      <xdr:col>23</xdr:col>
      <xdr:colOff>266700</xdr:colOff>
      <xdr:row>180</xdr:row>
      <xdr:rowOff>28575</xdr:rowOff>
    </xdr:to>
    <xdr:pic>
      <xdr:nvPicPr>
        <xdr:cNvPr id="16" name="">
          <a:extLst>
            <a:ext uri="{FF2B5EF4-FFF2-40B4-BE49-F238E27FC236}">
              <a16:creationId xmlns:a16="http://schemas.microsoft.com/office/drawing/2014/main" id="{C4E216CB-9384-44A7-9AB3-6730CE2458E2}"/>
            </a:ext>
            <a:ext uri="{147F2762-F138-4A5C-976F-8EAC2B608ADB}">
              <a16:predDERef xmlns:a16="http://schemas.microsoft.com/office/drawing/2014/main" pred="{1CDCBDA1-6860-4A33-B8DD-C2508965D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8734425" y="28413075"/>
          <a:ext cx="7124700" cy="4191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11</xdr:col>
      <xdr:colOff>371475</xdr:colOff>
      <xdr:row>206</xdr:row>
      <xdr:rowOff>76200</xdr:rowOff>
    </xdr:to>
    <xdr:pic>
      <xdr:nvPicPr>
        <xdr:cNvPr id="15" name="">
          <a:extLst>
            <a:ext uri="{FF2B5EF4-FFF2-40B4-BE49-F238E27FC236}">
              <a16:creationId xmlns:a16="http://schemas.microsoft.com/office/drawing/2014/main" id="{7948E76E-2FCA-48A2-8810-2377409D9982}"/>
            </a:ext>
            <a:ext uri="{147F2762-F138-4A5C-976F-8EAC2B608ADB}">
              <a16:predDERef xmlns:a16="http://schemas.microsoft.com/office/drawing/2014/main" pred="{C4E216CB-9384-44A7-9AB3-6730CE245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71500" y="33118425"/>
          <a:ext cx="7162800" cy="423862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183</xdr:row>
      <xdr:rowOff>0</xdr:rowOff>
    </xdr:from>
    <xdr:to>
      <xdr:col>23</xdr:col>
      <xdr:colOff>295275</xdr:colOff>
      <xdr:row>206</xdr:row>
      <xdr:rowOff>38100</xdr:rowOff>
    </xdr:to>
    <xdr:pic>
      <xdr:nvPicPr>
        <xdr:cNvPr id="18" name="">
          <a:extLst>
            <a:ext uri="{FF2B5EF4-FFF2-40B4-BE49-F238E27FC236}">
              <a16:creationId xmlns:a16="http://schemas.microsoft.com/office/drawing/2014/main" id="{9CAB086F-0632-4BBB-9184-C7183E0060DA}"/>
            </a:ext>
            <a:ext uri="{147F2762-F138-4A5C-976F-8EAC2B608ADB}">
              <a16:predDERef xmlns:a16="http://schemas.microsoft.com/office/drawing/2014/main" pred="{7948E76E-2FCA-48A2-8810-2377409D9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8734425" y="33118425"/>
          <a:ext cx="7153275" cy="42005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210</xdr:row>
      <xdr:rowOff>0</xdr:rowOff>
    </xdr:from>
    <xdr:to>
      <xdr:col>11</xdr:col>
      <xdr:colOff>333375</xdr:colOff>
      <xdr:row>233</xdr:row>
      <xdr:rowOff>57150</xdr:rowOff>
    </xdr:to>
    <xdr:pic>
      <xdr:nvPicPr>
        <xdr:cNvPr id="17" name="">
          <a:extLst>
            <a:ext uri="{FF2B5EF4-FFF2-40B4-BE49-F238E27FC236}">
              <a16:creationId xmlns:a16="http://schemas.microsoft.com/office/drawing/2014/main" id="{AFA29B50-171B-4C5D-9F82-62BDCC9EC58D}"/>
            </a:ext>
            <a:ext uri="{147F2762-F138-4A5C-976F-8EAC2B608ADB}">
              <a16:predDERef xmlns:a16="http://schemas.microsoft.com/office/drawing/2014/main" pred="{9CAB086F-0632-4BBB-9184-C7183E006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71500" y="38004750"/>
          <a:ext cx="7124700" cy="421957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210</xdr:row>
      <xdr:rowOff>0</xdr:rowOff>
    </xdr:from>
    <xdr:to>
      <xdr:col>23</xdr:col>
      <xdr:colOff>257175</xdr:colOff>
      <xdr:row>233</xdr:row>
      <xdr:rowOff>9525</xdr:rowOff>
    </xdr:to>
    <xdr:pic>
      <xdr:nvPicPr>
        <xdr:cNvPr id="20" name="">
          <a:extLst>
            <a:ext uri="{FF2B5EF4-FFF2-40B4-BE49-F238E27FC236}">
              <a16:creationId xmlns:a16="http://schemas.microsoft.com/office/drawing/2014/main" id="{001F62AA-345F-4F97-9C41-ABB7752DF405}"/>
            </a:ext>
            <a:ext uri="{147F2762-F138-4A5C-976F-8EAC2B608ADB}">
              <a16:predDERef xmlns:a16="http://schemas.microsoft.com/office/drawing/2014/main" pred="{AFA29B50-171B-4C5D-9F82-62BDCC9EC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8734425" y="38004750"/>
          <a:ext cx="7115175" cy="41719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11</xdr:col>
      <xdr:colOff>323850</xdr:colOff>
      <xdr:row>259</xdr:row>
      <xdr:rowOff>38100</xdr:rowOff>
    </xdr:to>
    <xdr:pic>
      <xdr:nvPicPr>
        <xdr:cNvPr id="22" name="">
          <a:extLst>
            <a:ext uri="{FF2B5EF4-FFF2-40B4-BE49-F238E27FC236}">
              <a16:creationId xmlns:a16="http://schemas.microsoft.com/office/drawing/2014/main" id="{F7183447-616E-42DC-9888-7E7804E5FBBD}"/>
            </a:ext>
            <a:ext uri="{147F2762-F138-4A5C-976F-8EAC2B608ADB}">
              <a16:predDERef xmlns:a16="http://schemas.microsoft.com/office/drawing/2014/main" pred="{001F62AA-345F-4F97-9C41-ABB7752DF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71500" y="42710100"/>
          <a:ext cx="7115175" cy="420052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236</xdr:row>
      <xdr:rowOff>0</xdr:rowOff>
    </xdr:from>
    <xdr:to>
      <xdr:col>23</xdr:col>
      <xdr:colOff>314325</xdr:colOff>
      <xdr:row>259</xdr:row>
      <xdr:rowOff>19050</xdr:rowOff>
    </xdr:to>
    <xdr:pic>
      <xdr:nvPicPr>
        <xdr:cNvPr id="24" name="">
          <a:extLst>
            <a:ext uri="{FF2B5EF4-FFF2-40B4-BE49-F238E27FC236}">
              <a16:creationId xmlns:a16="http://schemas.microsoft.com/office/drawing/2014/main" id="{575B0177-4122-471A-BB3B-9FB386B4D607}"/>
            </a:ext>
            <a:ext uri="{147F2762-F138-4A5C-976F-8EAC2B608ADB}">
              <a16:predDERef xmlns:a16="http://schemas.microsoft.com/office/drawing/2014/main" pred="{F7183447-616E-42DC-9888-7E7804E5F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8734425" y="42710100"/>
          <a:ext cx="7172325" cy="41814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11</xdr:col>
      <xdr:colOff>400050</xdr:colOff>
      <xdr:row>285</xdr:row>
      <xdr:rowOff>38100</xdr:rowOff>
    </xdr:to>
    <xdr:pic>
      <xdr:nvPicPr>
        <xdr:cNvPr id="19" name="">
          <a:extLst>
            <a:ext uri="{FF2B5EF4-FFF2-40B4-BE49-F238E27FC236}">
              <a16:creationId xmlns:a16="http://schemas.microsoft.com/office/drawing/2014/main" id="{F797BBD4-A185-46F8-8BAC-1A472A773BDE}"/>
            </a:ext>
            <a:ext uri="{147F2762-F138-4A5C-976F-8EAC2B608ADB}">
              <a16:predDERef xmlns:a16="http://schemas.microsoft.com/office/drawing/2014/main" pred="{575B0177-4122-471A-BB3B-9FB386B4D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571500" y="47415450"/>
          <a:ext cx="7191375" cy="420052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262</xdr:row>
      <xdr:rowOff>0</xdr:rowOff>
    </xdr:from>
    <xdr:to>
      <xdr:col>23</xdr:col>
      <xdr:colOff>314325</xdr:colOff>
      <xdr:row>285</xdr:row>
      <xdr:rowOff>76200</xdr:rowOff>
    </xdr:to>
    <xdr:pic>
      <xdr:nvPicPr>
        <xdr:cNvPr id="23" name="">
          <a:extLst>
            <a:ext uri="{FF2B5EF4-FFF2-40B4-BE49-F238E27FC236}">
              <a16:creationId xmlns:a16="http://schemas.microsoft.com/office/drawing/2014/main" id="{C9BE1404-6D10-4666-909D-49CBB4FE7227}"/>
            </a:ext>
            <a:ext uri="{147F2762-F138-4A5C-976F-8EAC2B608ADB}">
              <a16:predDERef xmlns:a16="http://schemas.microsoft.com/office/drawing/2014/main" pred="{F797BBD4-A185-46F8-8BAC-1A472A773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8734425" y="47415450"/>
          <a:ext cx="7172325" cy="423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 xr3:uid="{AEA406A1-0E4B-5B11-9CD5-51D6E497D94C}">
      <selection activeCell="A3" sqref="A3"/>
    </sheetView>
  </sheetViews>
  <sheetFormatPr defaultRowHeight="13.5"/>
  <sheetData>
    <row r="2" spans="1:2">
      <c r="A2" t="s">
        <v>0</v>
      </c>
    </row>
    <row r="3" spans="1:2">
      <c r="A3">
        <v>100000</v>
      </c>
    </row>
    <row r="5" spans="1:2">
      <c r="A5" t="s">
        <v>1</v>
      </c>
    </row>
    <row r="6" spans="1:2">
      <c r="A6" t="s">
        <v>2</v>
      </c>
      <c r="B6">
        <v>90</v>
      </c>
    </row>
    <row r="7" spans="1:2">
      <c r="A7" t="s">
        <v>3</v>
      </c>
      <c r="B7">
        <v>90</v>
      </c>
    </row>
    <row r="8" spans="1:2">
      <c r="A8" t="s">
        <v>4</v>
      </c>
      <c r="B8">
        <v>110</v>
      </c>
    </row>
    <row r="9" spans="1:2">
      <c r="A9" t="s">
        <v>5</v>
      </c>
      <c r="B9">
        <v>120</v>
      </c>
    </row>
    <row r="10" spans="1:2">
      <c r="A10" t="s">
        <v>6</v>
      </c>
      <c r="B10">
        <v>150</v>
      </c>
    </row>
    <row r="11" spans="1:2">
      <c r="A11" t="s">
        <v>7</v>
      </c>
      <c r="B11">
        <v>100</v>
      </c>
    </row>
    <row r="12" spans="1:2">
      <c r="A12" t="s">
        <v>8</v>
      </c>
      <c r="B12">
        <v>80</v>
      </c>
    </row>
    <row r="13" spans="1:2">
      <c r="A13" t="s">
        <v>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EC1B0-2252-4B05-9FC4-C062C94D3694}">
  <dimension ref="B2:AJ112"/>
  <sheetViews>
    <sheetView tabSelected="1" zoomScale="115" zoomScaleNormal="115" workbookViewId="0" xr3:uid="{3379CBE6-0FDE-51A7-9C6F-7E3DF8F68801}">
      <pane ySplit="8" topLeftCell="A105" activePane="bottomLeft" state="frozen"/>
      <selection pane="bottomLeft" activeCell="D4" sqref="D4:E4"/>
    </sheetView>
  </sheetViews>
  <sheetFormatPr defaultRowHeight="13.5"/>
  <cols>
    <col min="1" max="1" width="2.875" customWidth="1"/>
    <col min="2" max="18" width="6.625" customWidth="1"/>
    <col min="22" max="22" width="10.875" style="16" hidden="1" customWidth="1"/>
    <col min="23" max="23" width="0" hidden="1" customWidth="1"/>
  </cols>
  <sheetData>
    <row r="2" spans="2:35" ht="15">
      <c r="B2" s="55" t="s">
        <v>10</v>
      </c>
      <c r="C2" s="55"/>
      <c r="D2" s="75" t="s">
        <v>11</v>
      </c>
      <c r="E2" s="75"/>
      <c r="F2" s="55" t="s">
        <v>12</v>
      </c>
      <c r="G2" s="55"/>
      <c r="H2" s="71" t="s">
        <v>13</v>
      </c>
      <c r="I2" s="71"/>
      <c r="J2" s="55" t="s">
        <v>14</v>
      </c>
      <c r="K2" s="55"/>
      <c r="L2" s="76">
        <v>100000</v>
      </c>
      <c r="M2" s="75"/>
      <c r="N2" s="55" t="s">
        <v>15</v>
      </c>
      <c r="O2" s="55"/>
      <c r="P2" s="72">
        <f>SUM(L2,D4)</f>
        <v>152074.06164297878</v>
      </c>
      <c r="Q2" s="71"/>
      <c r="R2" s="1"/>
      <c r="S2" s="1"/>
      <c r="T2" s="1"/>
    </row>
    <row r="3" spans="2:35" ht="57" customHeight="1">
      <c r="B3" s="55" t="s">
        <v>16</v>
      </c>
      <c r="C3" s="55"/>
      <c r="D3" s="73" t="s">
        <v>17</v>
      </c>
      <c r="E3" s="73"/>
      <c r="F3" s="73"/>
      <c r="G3" s="73"/>
      <c r="H3" s="73"/>
      <c r="I3" s="73"/>
      <c r="J3" s="55" t="s">
        <v>18</v>
      </c>
      <c r="K3" s="55"/>
      <c r="L3" s="73" t="s">
        <v>19</v>
      </c>
      <c r="M3" s="74"/>
      <c r="N3" s="74"/>
      <c r="O3" s="74"/>
      <c r="P3" s="74"/>
      <c r="Q3" s="74"/>
      <c r="R3" s="1"/>
      <c r="S3" s="1"/>
    </row>
    <row r="4" spans="2:35" ht="15">
      <c r="B4" s="55" t="s">
        <v>20</v>
      </c>
      <c r="C4" s="55"/>
      <c r="D4" s="69">
        <f>SUM($R$9:$S$993)</f>
        <v>52074.06164297877</v>
      </c>
      <c r="E4" s="69"/>
      <c r="F4" s="55" t="s">
        <v>21</v>
      </c>
      <c r="G4" s="55"/>
      <c r="H4" s="70">
        <f>SUM($T$9:$U$108)</f>
        <v>316.19999999999624</v>
      </c>
      <c r="I4" s="71"/>
      <c r="J4" s="52"/>
      <c r="K4" s="52"/>
      <c r="L4" s="72"/>
      <c r="M4" s="72"/>
      <c r="N4" s="52" t="s">
        <v>22</v>
      </c>
      <c r="O4" s="52"/>
      <c r="P4" s="53">
        <f>MAX(Y:Y)</f>
        <v>0.18098899617237496</v>
      </c>
      <c r="Q4" s="53"/>
      <c r="R4" s="1"/>
      <c r="S4" s="1"/>
      <c r="T4" s="1"/>
    </row>
    <row r="5" spans="2:35" ht="15">
      <c r="B5" s="34" t="s">
        <v>23</v>
      </c>
      <c r="C5" s="32">
        <f>COUNTIF($R$9:$R$990,"&gt;0")</f>
        <v>58</v>
      </c>
      <c r="D5" s="31" t="s">
        <v>24</v>
      </c>
      <c r="E5" s="12">
        <f>COUNTIF($R$9:$R$990,"&lt;0")</f>
        <v>42</v>
      </c>
      <c r="F5" s="31" t="s">
        <v>25</v>
      </c>
      <c r="G5" s="32">
        <f>COUNTIF($R$9:$R$990,"=0")</f>
        <v>0</v>
      </c>
      <c r="H5" s="31" t="s">
        <v>26</v>
      </c>
      <c r="I5" s="33">
        <f>C5/SUM(C5,E5,G5)</f>
        <v>0.57999999999999996</v>
      </c>
      <c r="J5" s="54" t="s">
        <v>27</v>
      </c>
      <c r="K5" s="55"/>
      <c r="L5" s="56">
        <f>MAX(V9:V993)</f>
        <v>3</v>
      </c>
      <c r="M5" s="57"/>
      <c r="N5" s="14" t="s">
        <v>28</v>
      </c>
      <c r="O5" s="6"/>
      <c r="P5" s="56">
        <f>MAX(W9:W993)</f>
        <v>4</v>
      </c>
      <c r="Q5" s="57"/>
      <c r="R5" s="1"/>
      <c r="S5" s="1"/>
      <c r="T5" s="1"/>
    </row>
    <row r="6" spans="2:35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5"/>
      <c r="R6" s="1"/>
      <c r="S6" s="1"/>
      <c r="T6" s="1"/>
    </row>
    <row r="7" spans="2:35" ht="15">
      <c r="B7" s="58" t="s">
        <v>29</v>
      </c>
      <c r="C7" s="60" t="s">
        <v>30</v>
      </c>
      <c r="D7" s="61"/>
      <c r="E7" s="64" t="s">
        <v>31</v>
      </c>
      <c r="F7" s="65"/>
      <c r="G7" s="65"/>
      <c r="H7" s="65"/>
      <c r="I7" s="48"/>
      <c r="J7" s="66" t="s">
        <v>32</v>
      </c>
      <c r="K7" s="67"/>
      <c r="L7" s="50"/>
      <c r="M7" s="68" t="s">
        <v>33</v>
      </c>
      <c r="N7" s="43" t="s">
        <v>34</v>
      </c>
      <c r="O7" s="44"/>
      <c r="P7" s="44"/>
      <c r="Q7" s="45"/>
      <c r="R7" s="46" t="s">
        <v>35</v>
      </c>
      <c r="S7" s="46"/>
      <c r="T7" s="46"/>
      <c r="U7" s="46"/>
    </row>
    <row r="8" spans="2:35" ht="15">
      <c r="B8" s="59"/>
      <c r="C8" s="62"/>
      <c r="D8" s="63"/>
      <c r="E8" s="15" t="s">
        <v>36</v>
      </c>
      <c r="F8" s="15" t="s">
        <v>37</v>
      </c>
      <c r="G8" s="15" t="s">
        <v>38</v>
      </c>
      <c r="H8" s="47" t="s">
        <v>39</v>
      </c>
      <c r="I8" s="48"/>
      <c r="J8" s="2" t="s">
        <v>40</v>
      </c>
      <c r="K8" s="49" t="s">
        <v>41</v>
      </c>
      <c r="L8" s="50"/>
      <c r="M8" s="68"/>
      <c r="N8" s="3" t="s">
        <v>36</v>
      </c>
      <c r="O8" s="3" t="s">
        <v>37</v>
      </c>
      <c r="P8" s="51" t="s">
        <v>39</v>
      </c>
      <c r="Q8" s="45"/>
      <c r="R8" s="46" t="s">
        <v>42</v>
      </c>
      <c r="S8" s="46"/>
      <c r="T8" s="46" t="s">
        <v>40</v>
      </c>
      <c r="U8" s="46"/>
      <c r="Y8" t="s">
        <v>43</v>
      </c>
      <c r="AB8" t="s">
        <v>44</v>
      </c>
      <c r="AC8" t="s">
        <v>45</v>
      </c>
      <c r="AD8">
        <v>618</v>
      </c>
      <c r="AE8">
        <v>1</v>
      </c>
      <c r="AF8">
        <v>1.27</v>
      </c>
      <c r="AG8">
        <v>-1.5</v>
      </c>
      <c r="AH8">
        <v>-2</v>
      </c>
      <c r="AI8">
        <v>-3</v>
      </c>
    </row>
    <row r="9" spans="2:35" ht="15">
      <c r="B9" s="36">
        <v>1</v>
      </c>
      <c r="C9" s="37">
        <f>L2</f>
        <v>100000</v>
      </c>
      <c r="D9" s="37"/>
      <c r="E9" s="36">
        <v>2010</v>
      </c>
      <c r="F9" s="5">
        <v>43469</v>
      </c>
      <c r="G9" s="36" t="s">
        <v>46</v>
      </c>
      <c r="H9" s="38">
        <v>1.44011</v>
      </c>
      <c r="I9" s="38"/>
      <c r="J9" s="36">
        <v>15.2</v>
      </c>
      <c r="K9" s="37">
        <f>IF(J9="","",C9*0.03)</f>
        <v>3000</v>
      </c>
      <c r="L9" s="37"/>
      <c r="M9" s="4">
        <f>IF(J9="","",(K9/J9)/LOOKUP(RIGHT($D$2,3),定数!$A$6:$A$13,定数!$B$6:$B$13))</f>
        <v>1.6447368421052633</v>
      </c>
      <c r="N9" s="36">
        <v>2010</v>
      </c>
      <c r="O9" s="5">
        <v>43469</v>
      </c>
      <c r="P9" s="38">
        <v>1.44234</v>
      </c>
      <c r="Q9" s="38"/>
      <c r="R9" s="41">
        <f>IF(P9="","",T9*M9*LOOKUP(RIGHT($D$2,3),定数!$A$6:$A$13,定数!$B$6:$B$13))</f>
        <v>2960.5263157894738</v>
      </c>
      <c r="S9" s="41"/>
      <c r="T9" s="42">
        <v>15</v>
      </c>
      <c r="U9" s="42"/>
      <c r="V9" s="1">
        <f>IF(T9&lt;&gt;"",IF(T9&gt;0,1+V8,0),"")</f>
        <v>1</v>
      </c>
      <c r="W9">
        <f>IF(T9&lt;&gt;"",IF(T9&lt;0,1+W8,0),"")</f>
        <v>0</v>
      </c>
      <c r="AA9">
        <v>45</v>
      </c>
      <c r="AB9">
        <v>45</v>
      </c>
      <c r="AC9">
        <v>45</v>
      </c>
      <c r="AD9">
        <v>90</v>
      </c>
      <c r="AE9">
        <v>150</v>
      </c>
      <c r="AF9">
        <v>190</v>
      </c>
      <c r="AG9">
        <v>223</v>
      </c>
      <c r="AH9">
        <v>300</v>
      </c>
      <c r="AI9">
        <v>450</v>
      </c>
    </row>
    <row r="10" spans="2:35" ht="15">
      <c r="B10" s="36">
        <v>2</v>
      </c>
      <c r="C10" s="37">
        <f t="shared" ref="C10:C73" si="0">IF(R9="","",C9+R9)</f>
        <v>102960.52631578948</v>
      </c>
      <c r="D10" s="37"/>
      <c r="E10" s="36"/>
      <c r="F10" s="5">
        <v>43471</v>
      </c>
      <c r="G10" s="36" t="s">
        <v>46</v>
      </c>
      <c r="H10" s="38">
        <v>1.4365000000000001</v>
      </c>
      <c r="I10" s="38"/>
      <c r="J10" s="36">
        <v>23</v>
      </c>
      <c r="K10" s="39">
        <f>IF(J10="","",C10*0.03)</f>
        <v>3088.8157894736842</v>
      </c>
      <c r="L10" s="40"/>
      <c r="M10" s="4">
        <f>IF(J10="","",(K10/J10)/LOOKUP(RIGHT($D$2,3),定数!$A$6:$A$13,定数!$B$6:$B$13))</f>
        <v>1.1191361556064074</v>
      </c>
      <c r="N10" s="36"/>
      <c r="O10" s="5"/>
      <c r="P10" s="38">
        <v>1.4341999999999999</v>
      </c>
      <c r="Q10" s="38"/>
      <c r="R10" s="41">
        <f>IF(P10="","",T10*M10*LOOKUP(RIGHT($D$2,3),定数!$A$6:$A$13,定数!$B$6:$B$13))</f>
        <v>-3088.8157894739406</v>
      </c>
      <c r="S10" s="41"/>
      <c r="T10" s="42">
        <f>IF(P10="","",IF(G10="買",(P10-H10),(H10-P10))*IF(RIGHT($D$2,3)="JPY",100,10000))</f>
        <v>-23.000000000001908</v>
      </c>
      <c r="U10" s="42"/>
      <c r="V10" s="16">
        <f t="shared" ref="V10:V22" si="1">IF(T10&lt;&gt;"",IF(T10&gt;0,1+V9,0),"")</f>
        <v>0</v>
      </c>
      <c r="W10">
        <f t="shared" ref="W10:W73" si="2">IF(T10&lt;&gt;"",IF(T10&lt;0,1+W9,0),"")</f>
        <v>1</v>
      </c>
      <c r="X10" s="29">
        <f>IF(C10&lt;&gt;"",MAX(C10,C9),"")</f>
        <v>102960.52631578948</v>
      </c>
      <c r="AA10">
        <v>-23</v>
      </c>
      <c r="AB10">
        <v>-23</v>
      </c>
      <c r="AC10">
        <v>-23</v>
      </c>
      <c r="AD10">
        <v>-230</v>
      </c>
      <c r="AE10">
        <v>-230</v>
      </c>
      <c r="AF10">
        <v>-230</v>
      </c>
      <c r="AG10">
        <v>-230</v>
      </c>
      <c r="AH10">
        <v>-230</v>
      </c>
      <c r="AI10">
        <v>-230</v>
      </c>
    </row>
    <row r="11" spans="2:35" ht="15">
      <c r="B11" s="36">
        <v>3</v>
      </c>
      <c r="C11" s="37">
        <f t="shared" si="0"/>
        <v>99871.710526315539</v>
      </c>
      <c r="D11" s="37"/>
      <c r="E11" s="36"/>
      <c r="F11" s="5">
        <v>43472</v>
      </c>
      <c r="G11" s="36" t="s">
        <v>47</v>
      </c>
      <c r="H11" s="38">
        <v>1.4314</v>
      </c>
      <c r="I11" s="38"/>
      <c r="J11" s="36">
        <v>36</v>
      </c>
      <c r="K11" s="39">
        <f t="shared" ref="K11:K74" si="3">IF(J11="","",C11*0.03)</f>
        <v>2996.151315789466</v>
      </c>
      <c r="L11" s="40"/>
      <c r="M11" s="4">
        <f>IF(J11="","",(K11/J11)/LOOKUP(RIGHT($D$2,3),定数!$A$6:$A$13,定数!$B$6:$B$13))</f>
        <v>0.69355354532163571</v>
      </c>
      <c r="N11" s="36"/>
      <c r="O11" s="5"/>
      <c r="P11" s="38">
        <v>1.4350000000000001</v>
      </c>
      <c r="Q11" s="38"/>
      <c r="R11" s="41">
        <f>IF(P11="","",T11*M11*LOOKUP(RIGHT($D$2,3),定数!$A$6:$A$13,定数!$B$6:$B$13))</f>
        <v>-2996.151315789466</v>
      </c>
      <c r="S11" s="41"/>
      <c r="T11" s="42">
        <v>-36</v>
      </c>
      <c r="U11" s="42"/>
      <c r="V11" s="16">
        <f t="shared" si="1"/>
        <v>0</v>
      </c>
      <c r="W11">
        <f t="shared" si="2"/>
        <v>2</v>
      </c>
      <c r="X11" s="29">
        <f>IF(C11&lt;&gt;"",MAX(X10,C11),"")</f>
        <v>102960.52631578948</v>
      </c>
      <c r="Y11" s="30">
        <f>IF(X11&lt;&gt;"",1-(C11/X11),"")</f>
        <v>3.0000000000002469E-2</v>
      </c>
      <c r="AA11">
        <v>22.2</v>
      </c>
      <c r="AB11">
        <v>222</v>
      </c>
      <c r="AC11">
        <v>222</v>
      </c>
      <c r="AD11">
        <v>222</v>
      </c>
      <c r="AE11">
        <v>-360</v>
      </c>
      <c r="AF11">
        <v>-360</v>
      </c>
      <c r="AG11">
        <v>-360</v>
      </c>
      <c r="AH11">
        <v>-360</v>
      </c>
      <c r="AI11">
        <v>-360</v>
      </c>
    </row>
    <row r="12" spans="2:35" ht="15">
      <c r="B12" s="36">
        <v>4</v>
      </c>
      <c r="C12" s="37">
        <f t="shared" si="0"/>
        <v>96875.559210526073</v>
      </c>
      <c r="D12" s="37"/>
      <c r="E12" s="36"/>
      <c r="F12" s="5">
        <v>43477</v>
      </c>
      <c r="G12" s="36" t="s">
        <v>46</v>
      </c>
      <c r="H12" s="38">
        <v>1.4501999999999999</v>
      </c>
      <c r="I12" s="38"/>
      <c r="J12" s="36">
        <v>23</v>
      </c>
      <c r="K12" s="39">
        <f t="shared" si="3"/>
        <v>2906.266776315782</v>
      </c>
      <c r="L12" s="40"/>
      <c r="M12" s="4">
        <f>IF(J12="","",(K12/J12)/LOOKUP(RIGHT($D$2,3),定数!$A$6:$A$13,定数!$B$6:$B$13))</f>
        <v>1.052995208810066</v>
      </c>
      <c r="N12" s="36"/>
      <c r="O12" s="5"/>
      <c r="P12" s="38">
        <v>1.4479</v>
      </c>
      <c r="Q12" s="38"/>
      <c r="R12" s="41">
        <f>IF(P12="","",T12*M12*LOOKUP(RIGHT($D$2,3),定数!$A$6:$A$13,定数!$B$6:$B$13))</f>
        <v>-2906.2667763157428</v>
      </c>
      <c r="S12" s="41"/>
      <c r="T12" s="42">
        <f t="shared" ref="T12:T75" si="4">IF(P12="","",IF(G12="買",(P12-H12),(H12-P12))*IF(RIGHT($D$2,3)="JPY",100,10000))</f>
        <v>-22.999999999999687</v>
      </c>
      <c r="U12" s="42"/>
      <c r="V12" s="16">
        <f t="shared" si="1"/>
        <v>0</v>
      </c>
      <c r="W12">
        <f t="shared" si="2"/>
        <v>3</v>
      </c>
      <c r="X12" s="29">
        <f t="shared" ref="X12:X75" si="5">IF(C12&lt;&gt;"",MAX(X11,C12),"")</f>
        <v>102960.52631578948</v>
      </c>
      <c r="Y12" s="30">
        <f t="shared" ref="Y12:Y75" si="6">IF(X12&lt;&gt;"",1-(C12/X12),"")</f>
        <v>5.9100000000002373E-2</v>
      </c>
      <c r="AA12">
        <v>-23</v>
      </c>
      <c r="AB12">
        <v>-23</v>
      </c>
      <c r="AD12">
        <v>-230</v>
      </c>
      <c r="AE12">
        <v>-230</v>
      </c>
      <c r="AF12">
        <v>-230</v>
      </c>
      <c r="AG12">
        <v>-230</v>
      </c>
      <c r="AH12">
        <v>-230</v>
      </c>
      <c r="AI12">
        <v>-230</v>
      </c>
    </row>
    <row r="13" spans="2:35" ht="15">
      <c r="B13" s="36">
        <v>5</v>
      </c>
      <c r="C13" s="37">
        <f t="shared" si="0"/>
        <v>93969.292434210336</v>
      </c>
      <c r="D13" s="37"/>
      <c r="E13" s="36"/>
      <c r="F13" s="5">
        <v>43479</v>
      </c>
      <c r="G13" s="36" t="s">
        <v>47</v>
      </c>
      <c r="H13" s="38">
        <v>1.44659</v>
      </c>
      <c r="I13" s="38"/>
      <c r="J13" s="36">
        <v>53.2</v>
      </c>
      <c r="K13" s="39">
        <f t="shared" si="3"/>
        <v>2819.07877302631</v>
      </c>
      <c r="L13" s="40"/>
      <c r="M13" s="4">
        <f>IF(J13="","",(K13/J13)/LOOKUP(RIGHT($D$2,3),定数!$A$6:$A$13,定数!$B$6:$B$13))</f>
        <v>0.44158502083745454</v>
      </c>
      <c r="N13" s="36"/>
      <c r="O13" s="5"/>
      <c r="P13" s="38">
        <v>1.4432799999999999</v>
      </c>
      <c r="Q13" s="38"/>
      <c r="R13" s="41">
        <f>IF(P13="","",T13*M13*LOOKUP(RIGHT($D$2,3),定数!$A$6:$A$13,定数!$B$6:$B$13))</f>
        <v>2787.2846515260135</v>
      </c>
      <c r="S13" s="41"/>
      <c r="T13" s="42">
        <v>52.6</v>
      </c>
      <c r="U13" s="42"/>
      <c r="V13" s="16">
        <f t="shared" si="1"/>
        <v>1</v>
      </c>
      <c r="W13">
        <f t="shared" si="2"/>
        <v>0</v>
      </c>
      <c r="X13" s="29">
        <f t="shared" si="5"/>
        <v>102960.52631578948</v>
      </c>
      <c r="Y13" s="30">
        <f t="shared" si="6"/>
        <v>8.7327000000001931E-2</v>
      </c>
      <c r="AA13">
        <v>105.8</v>
      </c>
      <c r="AB13">
        <v>-2</v>
      </c>
      <c r="AC13">
        <v>-2</v>
      </c>
      <c r="AD13">
        <v>331</v>
      </c>
      <c r="AE13">
        <v>526</v>
      </c>
      <c r="AF13">
        <v>673</v>
      </c>
      <c r="AG13">
        <v>795</v>
      </c>
      <c r="AH13">
        <v>1058</v>
      </c>
      <c r="AI13">
        <v>-532</v>
      </c>
    </row>
    <row r="14" spans="2:35" ht="15">
      <c r="B14" s="36">
        <v>6</v>
      </c>
      <c r="C14" s="37">
        <f t="shared" si="0"/>
        <v>96756.577085736353</v>
      </c>
      <c r="D14" s="37"/>
      <c r="E14" s="36"/>
      <c r="F14" s="5">
        <v>43483</v>
      </c>
      <c r="G14" s="36" t="s">
        <v>46</v>
      </c>
      <c r="H14" s="38">
        <v>1.4381999999999999</v>
      </c>
      <c r="I14" s="38"/>
      <c r="J14" s="36">
        <v>11</v>
      </c>
      <c r="K14" s="39">
        <f t="shared" si="3"/>
        <v>2902.6973125720906</v>
      </c>
      <c r="L14" s="40"/>
      <c r="M14" s="4">
        <f>IF(J14="","",(K14/J14)/LOOKUP(RIGHT($D$2,3),定数!$A$6:$A$13,定数!$B$6:$B$13))</f>
        <v>2.1990131155849171</v>
      </c>
      <c r="N14" s="36"/>
      <c r="O14" s="5"/>
      <c r="P14" s="38">
        <v>1.4371</v>
      </c>
      <c r="Q14" s="38"/>
      <c r="R14" s="41">
        <f>IF(P14="","",T14*M14*LOOKUP(RIGHT($D$2,3),定数!$A$6:$A$13,定数!$B$6:$B$13))</f>
        <v>-2902.6973125717709</v>
      </c>
      <c r="S14" s="41"/>
      <c r="T14" s="42">
        <f t="shared" si="4"/>
        <v>-10.999999999998789</v>
      </c>
      <c r="U14" s="42"/>
      <c r="V14" s="16">
        <f t="shared" si="1"/>
        <v>0</v>
      </c>
      <c r="W14">
        <f t="shared" si="2"/>
        <v>1</v>
      </c>
      <c r="X14" s="29">
        <f t="shared" si="5"/>
        <v>102960.52631578948</v>
      </c>
      <c r="Y14" s="30">
        <f t="shared" si="6"/>
        <v>6.0255609135340227E-2</v>
      </c>
      <c r="AA14">
        <v>-11</v>
      </c>
      <c r="AD14">
        <v>-110</v>
      </c>
      <c r="AE14">
        <v>-110</v>
      </c>
      <c r="AF14">
        <v>-110</v>
      </c>
      <c r="AG14">
        <v>-110</v>
      </c>
      <c r="AH14">
        <v>-110</v>
      </c>
      <c r="AI14">
        <v>-110</v>
      </c>
    </row>
    <row r="15" spans="2:35" ht="15">
      <c r="B15" s="36">
        <v>7</v>
      </c>
      <c r="C15" s="37">
        <f t="shared" si="0"/>
        <v>93853.879773164575</v>
      </c>
      <c r="D15" s="37"/>
      <c r="E15" s="36"/>
      <c r="F15" s="5">
        <v>43483</v>
      </c>
      <c r="G15" s="36" t="s">
        <v>46</v>
      </c>
      <c r="H15" s="38">
        <v>1.4391</v>
      </c>
      <c r="I15" s="38"/>
      <c r="J15" s="36">
        <v>11</v>
      </c>
      <c r="K15" s="39">
        <f t="shared" si="3"/>
        <v>2815.6163931949372</v>
      </c>
      <c r="L15" s="40"/>
      <c r="M15" s="4">
        <f>IF(J15="","",(K15/J15)/LOOKUP(RIGHT($D$2,3),定数!$A$6:$A$13,定数!$B$6:$B$13))</f>
        <v>2.1330427221173767</v>
      </c>
      <c r="N15" s="36"/>
      <c r="O15" s="5"/>
      <c r="P15" s="38">
        <v>1.4379999999999999</v>
      </c>
      <c r="Q15" s="38"/>
      <c r="R15" s="41">
        <f>IF(P15="","",T15*M15*LOOKUP(RIGHT($D$2,3),定数!$A$6:$A$13,定数!$B$6:$B$13))</f>
        <v>-2815.6163931951951</v>
      </c>
      <c r="S15" s="41"/>
      <c r="T15" s="42">
        <f>IF(P15="","",IF(G15="買",(P15-H15),(H15-P15))*IF(RIGHT($D$2,3)="JPY",100,10000))</f>
        <v>-11.000000000001009</v>
      </c>
      <c r="U15" s="42"/>
      <c r="V15" s="16">
        <f t="shared" si="1"/>
        <v>0</v>
      </c>
      <c r="W15">
        <f t="shared" si="2"/>
        <v>2</v>
      </c>
      <c r="X15" s="29">
        <f t="shared" si="5"/>
        <v>102960.52631578948</v>
      </c>
      <c r="Y15" s="30">
        <f t="shared" si="6"/>
        <v>8.8447940861277052E-2</v>
      </c>
      <c r="AA15">
        <v>-11</v>
      </c>
      <c r="AD15">
        <v>-110</v>
      </c>
      <c r="AE15">
        <v>-110</v>
      </c>
      <c r="AF15">
        <v>-110</v>
      </c>
      <c r="AG15">
        <v>-110</v>
      </c>
      <c r="AH15">
        <v>-110</v>
      </c>
      <c r="AI15">
        <v>-110</v>
      </c>
    </row>
    <row r="16" spans="2:35" ht="15">
      <c r="B16" s="36">
        <v>8</v>
      </c>
      <c r="C16" s="37">
        <f t="shared" si="0"/>
        <v>91038.263379969387</v>
      </c>
      <c r="D16" s="37"/>
      <c r="E16" s="36"/>
      <c r="F16" s="5">
        <v>43484</v>
      </c>
      <c r="G16" s="36" t="s">
        <v>47</v>
      </c>
      <c r="H16" s="38">
        <v>1.4282999999999999</v>
      </c>
      <c r="I16" s="38"/>
      <c r="J16" s="36">
        <v>23</v>
      </c>
      <c r="K16" s="39">
        <f t="shared" si="3"/>
        <v>2731.1479013990815</v>
      </c>
      <c r="L16" s="40"/>
      <c r="M16" s="4">
        <f>IF(J16="","",(K16/J16)/LOOKUP(RIGHT($D$2,3),定数!$A$6:$A$13,定数!$B$6:$B$13))</f>
        <v>0.98954634108662376</v>
      </c>
      <c r="N16" s="36"/>
      <c r="O16" s="5"/>
      <c r="P16" s="38">
        <v>1.4268700000000001</v>
      </c>
      <c r="Q16" s="38"/>
      <c r="R16" s="41">
        <f>IF(P16="","",T16*M16*LOOKUP(RIGHT($D$2,3),定数!$A$6:$A$13,定数!$B$6:$B$13))</f>
        <v>2683.6496770269237</v>
      </c>
      <c r="S16" s="41"/>
      <c r="T16" s="42">
        <v>22.6</v>
      </c>
      <c r="U16" s="42"/>
      <c r="V16" s="16">
        <f t="shared" si="1"/>
        <v>1</v>
      </c>
      <c r="W16">
        <f t="shared" si="2"/>
        <v>0</v>
      </c>
      <c r="X16" s="29">
        <f t="shared" si="5"/>
        <v>102960.52631578948</v>
      </c>
      <c r="Y16" s="30">
        <f t="shared" si="6"/>
        <v>0.11579450263544111</v>
      </c>
      <c r="AD16">
        <v>143</v>
      </c>
      <c r="AE16">
        <v>226</v>
      </c>
      <c r="AF16">
        <v>290</v>
      </c>
      <c r="AG16">
        <v>342</v>
      </c>
      <c r="AH16">
        <v>485</v>
      </c>
      <c r="AI16">
        <v>690</v>
      </c>
    </row>
    <row r="17" spans="2:35" ht="15">
      <c r="B17" s="36">
        <v>9</v>
      </c>
      <c r="C17" s="37">
        <f t="shared" si="0"/>
        <v>93721.913056996316</v>
      </c>
      <c r="D17" s="37"/>
      <c r="E17" s="36"/>
      <c r="F17" s="5">
        <v>43487</v>
      </c>
      <c r="G17" s="36" t="s">
        <v>47</v>
      </c>
      <c r="H17" s="38">
        <v>1.4103000000000001</v>
      </c>
      <c r="I17" s="38"/>
      <c r="J17" s="36">
        <v>34</v>
      </c>
      <c r="K17" s="39">
        <f t="shared" si="3"/>
        <v>2811.6573917098895</v>
      </c>
      <c r="L17" s="40"/>
      <c r="M17" s="4">
        <f>IF(J17="","",(K17/J17)/LOOKUP(RIGHT($D$2,3),定数!$A$6:$A$13,定数!$B$6:$B$13))</f>
        <v>0.68913171365438475</v>
      </c>
      <c r="N17" s="36"/>
      <c r="O17" s="5"/>
      <c r="P17" s="38">
        <v>1.4137</v>
      </c>
      <c r="Q17" s="38"/>
      <c r="R17" s="41">
        <f>IF(P17="","",T17*M17*LOOKUP(RIGHT($D$2,3),定数!$A$6:$A$13,定数!$B$6:$B$13))</f>
        <v>-2811.6573917097639</v>
      </c>
      <c r="S17" s="41"/>
      <c r="T17" s="42">
        <f t="shared" si="4"/>
        <v>-33.999999999998479</v>
      </c>
      <c r="U17" s="42"/>
      <c r="V17" s="16">
        <f t="shared" si="1"/>
        <v>0</v>
      </c>
      <c r="W17">
        <f t="shared" si="2"/>
        <v>1</v>
      </c>
      <c r="X17" s="29">
        <f t="shared" si="5"/>
        <v>102960.52631578948</v>
      </c>
      <c r="Y17" s="30">
        <f t="shared" si="6"/>
        <v>8.9729662321824999E-2</v>
      </c>
      <c r="AD17">
        <v>-340</v>
      </c>
      <c r="AE17">
        <v>-340</v>
      </c>
      <c r="AF17">
        <v>-340</v>
      </c>
      <c r="AG17">
        <v>-340</v>
      </c>
      <c r="AH17">
        <v>-340</v>
      </c>
      <c r="AI17">
        <v>-340</v>
      </c>
    </row>
    <row r="18" spans="2:35" ht="15">
      <c r="B18" s="36">
        <v>10</v>
      </c>
      <c r="C18" s="37">
        <f t="shared" si="0"/>
        <v>90910.255665286546</v>
      </c>
      <c r="D18" s="37"/>
      <c r="E18" s="36"/>
      <c r="F18" s="5">
        <v>43491</v>
      </c>
      <c r="G18" s="36" t="s">
        <v>47</v>
      </c>
      <c r="H18" s="38">
        <v>1.405</v>
      </c>
      <c r="I18" s="38"/>
      <c r="J18" s="36">
        <v>24</v>
      </c>
      <c r="K18" s="39">
        <f t="shared" si="3"/>
        <v>2727.3076699585963</v>
      </c>
      <c r="L18" s="40"/>
      <c r="M18" s="4">
        <f>IF(J18="","",(K18/J18)/LOOKUP(RIGHT($D$2,3),定数!$A$6:$A$13,定数!$B$6:$B$13))</f>
        <v>0.94698182984673485</v>
      </c>
      <c r="N18" s="36"/>
      <c r="O18" s="5"/>
      <c r="P18" s="38">
        <v>1.4074</v>
      </c>
      <c r="Q18" s="38"/>
      <c r="R18" s="41">
        <f>IF(P18="","",T18*M18*LOOKUP(RIGHT($D$2,3),定数!$A$6:$A$13,定数!$B$6:$B$13))</f>
        <v>-2727.3076699585486</v>
      </c>
      <c r="S18" s="41"/>
      <c r="T18" s="42">
        <f t="shared" si="4"/>
        <v>-23.999999999999577</v>
      </c>
      <c r="U18" s="42"/>
      <c r="V18" s="16">
        <f t="shared" si="1"/>
        <v>0</v>
      </c>
      <c r="W18">
        <f t="shared" si="2"/>
        <v>2</v>
      </c>
      <c r="X18" s="29">
        <f t="shared" si="5"/>
        <v>102960.52631578948</v>
      </c>
      <c r="Y18" s="30">
        <f t="shared" si="6"/>
        <v>0.11703777245216906</v>
      </c>
      <c r="AD18">
        <v>-240</v>
      </c>
      <c r="AE18">
        <v>-240</v>
      </c>
      <c r="AF18">
        <v>-240</v>
      </c>
      <c r="AG18">
        <v>-240</v>
      </c>
      <c r="AH18">
        <v>-240</v>
      </c>
      <c r="AI18">
        <v>-240</v>
      </c>
    </row>
    <row r="19" spans="2:35" ht="15">
      <c r="B19" s="36">
        <v>11</v>
      </c>
      <c r="C19" s="37">
        <f t="shared" si="0"/>
        <v>88182.947995327995</v>
      </c>
      <c r="D19" s="37"/>
      <c r="E19" s="36"/>
      <c r="F19" s="5">
        <v>43492</v>
      </c>
      <c r="G19" s="36" t="s">
        <v>47</v>
      </c>
      <c r="H19" s="38">
        <v>1.4040999999999999</v>
      </c>
      <c r="I19" s="38"/>
      <c r="J19" s="36">
        <v>20</v>
      </c>
      <c r="K19" s="39">
        <f t="shared" si="3"/>
        <v>2645.4884398598397</v>
      </c>
      <c r="L19" s="40"/>
      <c r="M19" s="4">
        <f>IF(J19="","",(K19/J19)/LOOKUP(RIGHT($D$2,3),定数!$A$6:$A$13,定数!$B$6:$B$13))</f>
        <v>1.1022868499415999</v>
      </c>
      <c r="N19" s="36"/>
      <c r="O19" s="5"/>
      <c r="P19" s="38">
        <v>1.4060999999999999</v>
      </c>
      <c r="Q19" s="38"/>
      <c r="R19" s="41">
        <f>IF(P19="","",T19*M19*LOOKUP(RIGHT($D$2,3),定数!$A$6:$A$13,定数!$B$6:$B$13))</f>
        <v>2619.0335554612411</v>
      </c>
      <c r="S19" s="41"/>
      <c r="T19" s="42">
        <v>19.8</v>
      </c>
      <c r="U19" s="42"/>
      <c r="V19" s="16">
        <f t="shared" si="1"/>
        <v>1</v>
      </c>
      <c r="W19">
        <f t="shared" si="2"/>
        <v>0</v>
      </c>
      <c r="X19" s="29">
        <f t="shared" si="5"/>
        <v>102960.52631578948</v>
      </c>
      <c r="Y19" s="30">
        <f t="shared" si="6"/>
        <v>0.14352663927860354</v>
      </c>
      <c r="AC19">
        <v>618</v>
      </c>
      <c r="AD19">
        <v>124</v>
      </c>
      <c r="AE19">
        <v>198</v>
      </c>
      <c r="AF19">
        <v>252</v>
      </c>
      <c r="AG19">
        <v>299</v>
      </c>
      <c r="AH19">
        <v>400</v>
      </c>
      <c r="AI19">
        <v>598</v>
      </c>
    </row>
    <row r="20" spans="2:35" ht="15">
      <c r="B20" s="36">
        <v>12</v>
      </c>
      <c r="C20" s="37">
        <f t="shared" si="0"/>
        <v>90801.981550789234</v>
      </c>
      <c r="D20" s="37"/>
      <c r="E20" s="36"/>
      <c r="F20" s="5">
        <v>43493</v>
      </c>
      <c r="G20" s="36" t="s">
        <v>47</v>
      </c>
      <c r="H20" s="38">
        <v>1.4001999999999999</v>
      </c>
      <c r="I20" s="38"/>
      <c r="J20" s="36">
        <v>25</v>
      </c>
      <c r="K20" s="39">
        <f t="shared" si="3"/>
        <v>2724.0594465236768</v>
      </c>
      <c r="L20" s="40"/>
      <c r="M20" s="4">
        <f>IF(J20="","",(K20/J20)/LOOKUP(RIGHT($D$2,3),定数!$A$6:$A$13,定数!$B$6:$B$13))</f>
        <v>0.90801981550789224</v>
      </c>
      <c r="N20" s="36"/>
      <c r="O20" s="5"/>
      <c r="P20" s="38">
        <v>1.4027000000000001</v>
      </c>
      <c r="Q20" s="38"/>
      <c r="R20" s="41">
        <f>IF(P20="","",T20*M20*LOOKUP(RIGHT($D$2,3),定数!$A$6:$A$13,定数!$B$6:$B$13))</f>
        <v>2702.2669709514876</v>
      </c>
      <c r="S20" s="41"/>
      <c r="T20" s="42">
        <v>24.8</v>
      </c>
      <c r="U20" s="42"/>
      <c r="V20" s="16">
        <f t="shared" si="1"/>
        <v>2</v>
      </c>
      <c r="W20">
        <f t="shared" si="2"/>
        <v>0</v>
      </c>
      <c r="X20" s="29">
        <f t="shared" si="5"/>
        <v>102960.52631578948</v>
      </c>
      <c r="Y20" s="30">
        <f t="shared" si="6"/>
        <v>0.11808938046517814</v>
      </c>
      <c r="AC20">
        <v>1.27</v>
      </c>
      <c r="AD20">
        <v>155</v>
      </c>
      <c r="AE20">
        <v>248</v>
      </c>
      <c r="AF20">
        <v>315</v>
      </c>
      <c r="AG20">
        <v>375</v>
      </c>
      <c r="AH20">
        <v>501</v>
      </c>
      <c r="AI20">
        <v>750</v>
      </c>
    </row>
    <row r="21" spans="2:35" ht="15">
      <c r="B21" s="36">
        <v>13</v>
      </c>
      <c r="C21" s="37">
        <f t="shared" si="0"/>
        <v>93504.248521740723</v>
      </c>
      <c r="D21" s="37"/>
      <c r="E21" s="36"/>
      <c r="F21" s="5">
        <v>43497</v>
      </c>
      <c r="G21" s="36" t="s">
        <v>46</v>
      </c>
      <c r="H21" s="38">
        <v>1.3904000000000001</v>
      </c>
      <c r="I21" s="38"/>
      <c r="J21" s="36">
        <v>13</v>
      </c>
      <c r="K21" s="39">
        <f t="shared" si="3"/>
        <v>2805.1274556522217</v>
      </c>
      <c r="L21" s="40"/>
      <c r="M21" s="4">
        <f>IF(J21="","",(K21/J21)/LOOKUP(RIGHT($D$2,3),定数!$A$6:$A$13,定数!$B$6:$B$13))</f>
        <v>1.7981586254180908</v>
      </c>
      <c r="N21" s="36"/>
      <c r="O21" s="5"/>
      <c r="P21" s="38">
        <v>1.3891</v>
      </c>
      <c r="Q21" s="38"/>
      <c r="R21" s="41">
        <f>IF(P21="","",T21*M21*LOOKUP(RIGHT($D$2,3),定数!$A$6:$A$13,定数!$B$6:$B$13))</f>
        <v>2761.9716486421876</v>
      </c>
      <c r="S21" s="41"/>
      <c r="T21" s="42">
        <v>12.8</v>
      </c>
      <c r="U21" s="42"/>
      <c r="V21" s="16">
        <f t="shared" si="1"/>
        <v>3</v>
      </c>
      <c r="W21">
        <f t="shared" si="2"/>
        <v>0</v>
      </c>
      <c r="X21" s="29">
        <f t="shared" si="5"/>
        <v>102960.52631578948</v>
      </c>
      <c r="Y21" s="30">
        <f t="shared" si="6"/>
        <v>9.184372042782174E-2</v>
      </c>
      <c r="AB21">
        <v>-2</v>
      </c>
      <c r="AC21">
        <v>0</v>
      </c>
      <c r="AD21">
        <v>80</v>
      </c>
      <c r="AE21">
        <v>128</v>
      </c>
      <c r="AF21">
        <v>164</v>
      </c>
      <c r="AG21">
        <v>194</v>
      </c>
      <c r="AH21">
        <v>259</v>
      </c>
      <c r="AI21">
        <v>-130</v>
      </c>
    </row>
    <row r="22" spans="2:35" ht="15">
      <c r="B22" s="36">
        <v>14</v>
      </c>
      <c r="C22" s="37">
        <f t="shared" si="0"/>
        <v>96266.220170382905</v>
      </c>
      <c r="D22" s="37"/>
      <c r="E22" s="36"/>
      <c r="F22" s="5">
        <v>43498</v>
      </c>
      <c r="G22" s="36" t="s">
        <v>46</v>
      </c>
      <c r="H22" s="38">
        <v>1.3954</v>
      </c>
      <c r="I22" s="38"/>
      <c r="J22" s="36">
        <v>24</v>
      </c>
      <c r="K22" s="39">
        <f t="shared" si="3"/>
        <v>2887.9866051114868</v>
      </c>
      <c r="L22" s="40"/>
      <c r="M22" s="4">
        <f>IF(J22="","",(K22/J22)/LOOKUP(RIGHT($D$2,3),定数!$A$6:$A$13,定数!$B$6:$B$13))</f>
        <v>1.0027731267748219</v>
      </c>
      <c r="N22" s="36"/>
      <c r="O22" s="5"/>
      <c r="P22" s="38">
        <v>1.393</v>
      </c>
      <c r="Q22" s="38"/>
      <c r="R22" s="41">
        <f>IF(P22="","",T22*M22*LOOKUP(RIGHT($D$2,3),定数!$A$6:$A$13,定数!$B$6:$B$13))</f>
        <v>-2887.9866051114359</v>
      </c>
      <c r="S22" s="41"/>
      <c r="T22" s="42">
        <f t="shared" si="4"/>
        <v>-23.999999999999577</v>
      </c>
      <c r="U22" s="42"/>
      <c r="V22" s="16">
        <f t="shared" si="1"/>
        <v>0</v>
      </c>
      <c r="W22">
        <f t="shared" si="2"/>
        <v>1</v>
      </c>
      <c r="X22" s="29">
        <f t="shared" si="5"/>
        <v>102960.52631578948</v>
      </c>
      <c r="Y22" s="30">
        <f t="shared" si="6"/>
        <v>6.5018181092766691E-2</v>
      </c>
      <c r="AD22">
        <v>-240</v>
      </c>
      <c r="AE22">
        <v>-240</v>
      </c>
      <c r="AF22">
        <v>-240</v>
      </c>
      <c r="AG22">
        <v>-240</v>
      </c>
      <c r="AH22">
        <v>-240</v>
      </c>
      <c r="AI22">
        <v>-240</v>
      </c>
    </row>
    <row r="23" spans="2:35" ht="15">
      <c r="B23" s="36">
        <v>15</v>
      </c>
      <c r="C23" s="37">
        <f t="shared" si="0"/>
        <v>93378.233565271468</v>
      </c>
      <c r="D23" s="37"/>
      <c r="E23" s="36"/>
      <c r="F23" s="5">
        <v>43500</v>
      </c>
      <c r="G23" s="36" t="s">
        <v>47</v>
      </c>
      <c r="H23" s="38">
        <v>1.3817999999999999</v>
      </c>
      <c r="I23" s="38"/>
      <c r="J23" s="36">
        <v>34</v>
      </c>
      <c r="K23" s="39">
        <f t="shared" si="3"/>
        <v>2801.347006958144</v>
      </c>
      <c r="L23" s="40"/>
      <c r="M23" s="4">
        <f>IF(J23="","",(K23/J23)/LOOKUP(RIGHT($D$2,3),定数!$A$6:$A$13,定数!$B$6:$B$13))</f>
        <v>0.68660465856817254</v>
      </c>
      <c r="N23" s="36"/>
      <c r="O23" s="5"/>
      <c r="P23" s="38">
        <v>1.3852</v>
      </c>
      <c r="Q23" s="38"/>
      <c r="R23" s="41">
        <f>IF(P23="","",T23*M23*LOOKUP(RIGHT($D$2,3),定数!$A$6:$A$13,定数!$B$6:$B$13))</f>
        <v>2784.8684951525074</v>
      </c>
      <c r="S23" s="41"/>
      <c r="T23" s="42">
        <v>33.799999999999997</v>
      </c>
      <c r="U23" s="42"/>
      <c r="V23" t="str">
        <f t="shared" ref="V23:W74" si="7">IF(S23&lt;&gt;"",IF(S23&lt;0,1+V22,0),"")</f>
        <v/>
      </c>
      <c r="W23">
        <f t="shared" si="2"/>
        <v>0</v>
      </c>
      <c r="X23" s="29">
        <f t="shared" si="5"/>
        <v>102960.52631578948</v>
      </c>
      <c r="Y23" s="30">
        <f t="shared" si="6"/>
        <v>9.3067635659983217E-2</v>
      </c>
      <c r="AD23">
        <v>208</v>
      </c>
      <c r="AE23">
        <v>338</v>
      </c>
      <c r="AF23">
        <v>434</v>
      </c>
      <c r="AG23">
        <v>511</v>
      </c>
      <c r="AH23">
        <v>683</v>
      </c>
      <c r="AI23">
        <v>1022</v>
      </c>
    </row>
    <row r="24" spans="2:35" ht="15">
      <c r="B24" s="36">
        <v>16</v>
      </c>
      <c r="C24" s="37">
        <f t="shared" si="0"/>
        <v>96163.102060423975</v>
      </c>
      <c r="D24" s="37"/>
      <c r="E24" s="36"/>
      <c r="F24" s="5">
        <v>43505</v>
      </c>
      <c r="G24" s="36" t="s">
        <v>46</v>
      </c>
      <c r="H24" s="38">
        <v>1.3747</v>
      </c>
      <c r="I24" s="38"/>
      <c r="J24" s="36">
        <v>18</v>
      </c>
      <c r="K24" s="39">
        <f t="shared" si="3"/>
        <v>2884.8930618127192</v>
      </c>
      <c r="L24" s="40"/>
      <c r="M24" s="4">
        <f>IF(J24="","",(K24/J24)/LOOKUP(RIGHT($D$2,3),定数!$A$6:$A$13,定数!$B$6:$B$13))</f>
        <v>1.3355986397281108</v>
      </c>
      <c r="N24" s="36"/>
      <c r="O24" s="5"/>
      <c r="P24" s="38">
        <v>1.3729</v>
      </c>
      <c r="Q24" s="38"/>
      <c r="R24" s="41">
        <f>IF(P24="","",T24*M24*LOOKUP(RIGHT($D$2,3),定数!$A$6:$A$13,定数!$B$6:$B$13))</f>
        <v>-2884.8930618127192</v>
      </c>
      <c r="S24" s="41"/>
      <c r="T24" s="42">
        <v>-18</v>
      </c>
      <c r="U24" s="42"/>
      <c r="V24" t="str">
        <f t="shared" si="7"/>
        <v/>
      </c>
      <c r="W24">
        <f t="shared" si="2"/>
        <v>1</v>
      </c>
      <c r="X24" s="29">
        <f t="shared" si="5"/>
        <v>102960.52631578948</v>
      </c>
      <c r="Y24" s="30">
        <f t="shared" si="6"/>
        <v>6.6019711617607446E-2</v>
      </c>
      <c r="AB24">
        <v>-18</v>
      </c>
      <c r="AC24">
        <v>618</v>
      </c>
      <c r="AD24">
        <v>-180</v>
      </c>
      <c r="AE24">
        <v>-180</v>
      </c>
      <c r="AF24">
        <v>-180</v>
      </c>
      <c r="AG24">
        <v>-180</v>
      </c>
      <c r="AH24">
        <v>-180</v>
      </c>
      <c r="AI24">
        <v>-180</v>
      </c>
    </row>
    <row r="25" spans="2:35" ht="15">
      <c r="B25" s="36">
        <v>17</v>
      </c>
      <c r="C25" s="37">
        <f t="shared" si="0"/>
        <v>93278.208998611255</v>
      </c>
      <c r="D25" s="37"/>
      <c r="E25" s="36"/>
      <c r="F25" s="5">
        <v>43512</v>
      </c>
      <c r="G25" s="36" t="s">
        <v>47</v>
      </c>
      <c r="H25" s="38">
        <v>1.3633</v>
      </c>
      <c r="I25" s="38"/>
      <c r="J25" s="36">
        <v>29</v>
      </c>
      <c r="K25" s="39">
        <f t="shared" si="3"/>
        <v>2798.3462699583374</v>
      </c>
      <c r="L25" s="40"/>
      <c r="M25" s="4">
        <f>IF(J25="","",(K25/J25)/LOOKUP(RIGHT($D$2,3),定数!$A$6:$A$13,定数!$B$6:$B$13))</f>
        <v>0.80412249136733827</v>
      </c>
      <c r="N25" s="36"/>
      <c r="O25" s="5"/>
      <c r="P25" s="38">
        <v>1.3662000000000001</v>
      </c>
      <c r="Q25" s="38"/>
      <c r="R25" s="41">
        <f>IF(P25="","",T25*M25*LOOKUP(RIGHT($D$2,3),定数!$A$6:$A$13,定数!$B$6:$B$13))</f>
        <v>-2798.3462699584575</v>
      </c>
      <c r="S25" s="41"/>
      <c r="T25" s="42">
        <f t="shared" si="4"/>
        <v>-29.000000000001247</v>
      </c>
      <c r="U25" s="42"/>
      <c r="V25" t="str">
        <f t="shared" si="7"/>
        <v/>
      </c>
      <c r="W25">
        <f t="shared" si="2"/>
        <v>2</v>
      </c>
      <c r="X25" s="29">
        <f t="shared" si="5"/>
        <v>102960.52631578948</v>
      </c>
      <c r="Y25" s="30">
        <f t="shared" si="6"/>
        <v>9.4039120269079235E-2</v>
      </c>
      <c r="AD25">
        <v>-290</v>
      </c>
      <c r="AE25">
        <v>-290</v>
      </c>
      <c r="AF25">
        <v>-290</v>
      </c>
      <c r="AG25">
        <v>-290</v>
      </c>
      <c r="AH25">
        <v>-290</v>
      </c>
      <c r="AI25">
        <v>-290</v>
      </c>
    </row>
    <row r="26" spans="2:35" ht="15">
      <c r="B26" s="36">
        <v>18</v>
      </c>
      <c r="C26" s="37">
        <f t="shared" si="0"/>
        <v>90479.862728652792</v>
      </c>
      <c r="D26" s="37"/>
      <c r="E26" s="36"/>
      <c r="F26" s="5">
        <v>43512</v>
      </c>
      <c r="G26" s="36" t="s">
        <v>46</v>
      </c>
      <c r="H26" s="38">
        <v>1.3658999999999999</v>
      </c>
      <c r="I26" s="38"/>
      <c r="J26" s="36">
        <v>14</v>
      </c>
      <c r="K26" s="39">
        <f t="shared" si="3"/>
        <v>2714.3958818595838</v>
      </c>
      <c r="L26" s="40"/>
      <c r="M26" s="4">
        <f>IF(J26="","",(K26/J26)/LOOKUP(RIGHT($D$2,3),定数!$A$6:$A$13,定数!$B$6:$B$13))</f>
        <v>1.6157118344402286</v>
      </c>
      <c r="N26" s="36"/>
      <c r="O26" s="5"/>
      <c r="P26" s="38">
        <v>1.3645</v>
      </c>
      <c r="Q26" s="38"/>
      <c r="R26" s="41">
        <f>IF(P26="","",T26*M26*LOOKUP(RIGHT($D$2,3),定数!$A$6:$A$13,定数!$B$6:$B$13))</f>
        <v>2675.6187978330186</v>
      </c>
      <c r="S26" s="41"/>
      <c r="T26" s="42">
        <v>13.8</v>
      </c>
      <c r="U26" s="42"/>
      <c r="V26" t="str">
        <f t="shared" si="7"/>
        <v/>
      </c>
      <c r="W26">
        <f t="shared" si="2"/>
        <v>0</v>
      </c>
      <c r="X26" s="29">
        <f t="shared" si="5"/>
        <v>102960.52631578948</v>
      </c>
      <c r="Y26" s="30">
        <f t="shared" si="6"/>
        <v>0.12121794666100805</v>
      </c>
      <c r="AD26">
        <v>85</v>
      </c>
      <c r="AE26">
        <v>138</v>
      </c>
      <c r="AF26">
        <v>177</v>
      </c>
      <c r="AG26">
        <v>209</v>
      </c>
      <c r="AH26">
        <v>279</v>
      </c>
      <c r="AI26">
        <v>418</v>
      </c>
    </row>
    <row r="27" spans="2:35" ht="15">
      <c r="B27" s="36">
        <v>19</v>
      </c>
      <c r="C27" s="37">
        <f t="shared" si="0"/>
        <v>93155.481526485804</v>
      </c>
      <c r="D27" s="37"/>
      <c r="E27" s="36"/>
      <c r="F27" s="5">
        <v>43515</v>
      </c>
      <c r="G27" s="36" t="s">
        <v>46</v>
      </c>
      <c r="H27" s="38">
        <v>1.3516999999999999</v>
      </c>
      <c r="I27" s="38"/>
      <c r="J27" s="36">
        <v>35</v>
      </c>
      <c r="K27" s="39">
        <f t="shared" si="3"/>
        <v>2794.664445794574</v>
      </c>
      <c r="L27" s="40"/>
      <c r="M27" s="4">
        <f>IF(J27="","",(K27/J27)/LOOKUP(RIGHT($D$2,3),定数!$A$6:$A$13,定数!$B$6:$B$13))</f>
        <v>0.66539629661775568</v>
      </c>
      <c r="N27" s="36"/>
      <c r="O27" s="5"/>
      <c r="P27" s="38">
        <v>1.3482000000000001</v>
      </c>
      <c r="Q27" s="38"/>
      <c r="R27" s="41">
        <f>IF(P27="","",T27*M27*LOOKUP(RIGHT($D$2,3),定数!$A$6:$A$13,定数!$B$6:$B$13))</f>
        <v>2794.664445794574</v>
      </c>
      <c r="S27" s="41"/>
      <c r="T27" s="42">
        <v>35</v>
      </c>
      <c r="U27" s="42"/>
      <c r="V27" t="str">
        <f t="shared" si="7"/>
        <v/>
      </c>
      <c r="W27">
        <f t="shared" si="2"/>
        <v>0</v>
      </c>
      <c r="X27" s="29">
        <f t="shared" si="5"/>
        <v>102960.52631578948</v>
      </c>
      <c r="Y27" s="30">
        <f t="shared" si="6"/>
        <v>9.5231105940840832E-2</v>
      </c>
      <c r="AD27">
        <v>215</v>
      </c>
      <c r="AE27">
        <v>350</v>
      </c>
      <c r="AF27">
        <v>444</v>
      </c>
      <c r="AG27">
        <v>520</v>
      </c>
      <c r="AH27">
        <v>695</v>
      </c>
      <c r="AI27">
        <v>1046</v>
      </c>
    </row>
    <row r="28" spans="2:35" ht="15">
      <c r="B28" s="36">
        <v>20</v>
      </c>
      <c r="C28" s="37">
        <f t="shared" si="0"/>
        <v>95950.145972280385</v>
      </c>
      <c r="D28" s="37"/>
      <c r="E28" s="36"/>
      <c r="F28" s="5">
        <v>43522</v>
      </c>
      <c r="G28" s="36" t="s">
        <v>46</v>
      </c>
      <c r="H28" s="38">
        <v>1.3601000000000001</v>
      </c>
      <c r="I28" s="38"/>
      <c r="J28" s="36">
        <v>44</v>
      </c>
      <c r="K28" s="39">
        <f t="shared" si="3"/>
        <v>2878.5043791684116</v>
      </c>
      <c r="L28" s="40"/>
      <c r="M28" s="4">
        <f>IF(J28="","",(K28/J28)/LOOKUP(RIGHT($D$2,3),定数!$A$6:$A$13,定数!$B$6:$B$13))</f>
        <v>0.5451712839334113</v>
      </c>
      <c r="N28" s="36"/>
      <c r="O28" s="5"/>
      <c r="P28" s="38">
        <v>1.3556999999999999</v>
      </c>
      <c r="Q28" s="38"/>
      <c r="R28" s="41">
        <f>IF(P28="","",T28*M28*LOOKUP(RIGHT($D$2,3),定数!$A$6:$A$13,定数!$B$6:$B$13))</f>
        <v>2878.5043791684116</v>
      </c>
      <c r="S28" s="41"/>
      <c r="T28" s="42">
        <v>44</v>
      </c>
      <c r="U28" s="42"/>
      <c r="V28" t="str">
        <f t="shared" si="7"/>
        <v/>
      </c>
      <c r="W28">
        <f t="shared" si="2"/>
        <v>0</v>
      </c>
      <c r="X28" s="29">
        <f t="shared" si="5"/>
        <v>102960.52631578948</v>
      </c>
      <c r="Y28" s="30">
        <f t="shared" si="6"/>
        <v>6.8088039119066024E-2</v>
      </c>
      <c r="AB28">
        <v>1.5</v>
      </c>
      <c r="AC28">
        <v>1.5</v>
      </c>
      <c r="AD28">
        <v>273</v>
      </c>
      <c r="AE28">
        <v>440</v>
      </c>
      <c r="AF28">
        <v>560</v>
      </c>
      <c r="AG28">
        <v>662</v>
      </c>
      <c r="AH28">
        <v>-440</v>
      </c>
      <c r="AI28">
        <v>-440</v>
      </c>
    </row>
    <row r="29" spans="2:35" ht="15">
      <c r="B29" s="36">
        <v>21</v>
      </c>
      <c r="C29" s="37">
        <f t="shared" si="0"/>
        <v>98828.650351448799</v>
      </c>
      <c r="D29" s="37"/>
      <c r="E29" s="36"/>
      <c r="F29" s="5">
        <v>43525</v>
      </c>
      <c r="G29" s="36" t="s">
        <v>47</v>
      </c>
      <c r="H29" s="38">
        <v>1.3505</v>
      </c>
      <c r="I29" s="38"/>
      <c r="J29" s="36">
        <v>42</v>
      </c>
      <c r="K29" s="39">
        <f t="shared" si="3"/>
        <v>2964.8595105434638</v>
      </c>
      <c r="L29" s="40"/>
      <c r="M29" s="4">
        <f>IF(J29="","",(K29/J29)/LOOKUP(RIGHT($D$2,3),定数!$A$6:$A$13,定数!$B$6:$B$13))</f>
        <v>0.58826577590148099</v>
      </c>
      <c r="N29" s="36"/>
      <c r="O29" s="5"/>
      <c r="P29" s="38">
        <v>1.3547</v>
      </c>
      <c r="Q29" s="38"/>
      <c r="R29" s="41">
        <f>IF(P29="","",T29*M29*LOOKUP(RIGHT($D$2,3),定数!$A$6:$A$13,定数!$B$6:$B$13))</f>
        <v>2943.681942611011</v>
      </c>
      <c r="S29" s="41"/>
      <c r="T29" s="42">
        <v>41.7</v>
      </c>
      <c r="U29" s="42"/>
      <c r="V29" t="str">
        <f t="shared" si="7"/>
        <v/>
      </c>
      <c r="W29">
        <f t="shared" si="2"/>
        <v>0</v>
      </c>
      <c r="X29" s="29">
        <f t="shared" si="5"/>
        <v>102960.52631578948</v>
      </c>
      <c r="Y29" s="30">
        <f t="shared" si="6"/>
        <v>4.0130680292637888E-2</v>
      </c>
      <c r="AD29">
        <v>261</v>
      </c>
      <c r="AE29">
        <v>417</v>
      </c>
      <c r="AF29">
        <v>-420</v>
      </c>
      <c r="AG29">
        <v>-420</v>
      </c>
      <c r="AH29">
        <v>-420</v>
      </c>
      <c r="AI29">
        <v>-420</v>
      </c>
    </row>
    <row r="30" spans="2:35" ht="15">
      <c r="B30" s="36">
        <v>22</v>
      </c>
      <c r="C30" s="37">
        <f t="shared" si="0"/>
        <v>101772.33229405982</v>
      </c>
      <c r="D30" s="37"/>
      <c r="E30" s="36"/>
      <c r="F30" s="5">
        <v>43527</v>
      </c>
      <c r="G30" s="36" t="s">
        <v>46</v>
      </c>
      <c r="H30" s="38">
        <v>1.3661000000000001</v>
      </c>
      <c r="I30" s="38"/>
      <c r="J30" s="36">
        <v>37</v>
      </c>
      <c r="K30" s="39">
        <f t="shared" si="3"/>
        <v>3053.1699688217946</v>
      </c>
      <c r="L30" s="40"/>
      <c r="M30" s="4">
        <f>IF(J30="","",(K30/J30)/LOOKUP(RIGHT($D$2,3),定数!$A$6:$A$13,定数!$B$6:$B$13))</f>
        <v>0.68765089387878253</v>
      </c>
      <c r="N30" s="36"/>
      <c r="O30" s="5"/>
      <c r="P30" s="38">
        <v>1.3624000000000001</v>
      </c>
      <c r="Q30" s="38"/>
      <c r="R30" s="41">
        <f>IF(P30="","",T30*M30*LOOKUP(RIGHT($D$2,3),定数!$A$6:$A$13,定数!$B$6:$B$13))</f>
        <v>3036.6663473687031</v>
      </c>
      <c r="S30" s="41"/>
      <c r="T30" s="42">
        <v>36.799999999999997</v>
      </c>
      <c r="U30" s="42"/>
      <c r="V30" t="str">
        <f t="shared" si="7"/>
        <v/>
      </c>
      <c r="W30">
        <f t="shared" si="2"/>
        <v>0</v>
      </c>
      <c r="X30" s="29">
        <f t="shared" si="5"/>
        <v>102960.52631578948</v>
      </c>
      <c r="Y30" s="30">
        <f t="shared" si="6"/>
        <v>1.154028698421139E-2</v>
      </c>
      <c r="AD30">
        <v>229</v>
      </c>
      <c r="AE30">
        <v>368</v>
      </c>
      <c r="AF30">
        <v>466</v>
      </c>
      <c r="AG30">
        <v>548</v>
      </c>
      <c r="AH30">
        <v>-370</v>
      </c>
      <c r="AI30">
        <v>-370</v>
      </c>
    </row>
    <row r="31" spans="2:35" ht="15">
      <c r="B31" s="36">
        <v>23</v>
      </c>
      <c r="C31" s="37">
        <f t="shared" si="0"/>
        <v>104808.99864142852</v>
      </c>
      <c r="D31" s="37"/>
      <c r="E31" s="36"/>
      <c r="F31" s="5">
        <v>43529</v>
      </c>
      <c r="G31" s="36" t="s">
        <v>47</v>
      </c>
      <c r="H31" s="38">
        <v>1.3577999999999999</v>
      </c>
      <c r="I31" s="38"/>
      <c r="J31" s="36">
        <v>10</v>
      </c>
      <c r="K31" s="39">
        <f t="shared" si="3"/>
        <v>3144.2699592428557</v>
      </c>
      <c r="L31" s="40"/>
      <c r="M31" s="4">
        <f>IF(J31="","",(K31/J31)/LOOKUP(RIGHT($D$2,3),定数!$A$6:$A$13,定数!$B$6:$B$13))</f>
        <v>2.6202249660357131</v>
      </c>
      <c r="N31" s="36"/>
      <c r="O31" s="5"/>
      <c r="P31" s="38">
        <v>1.3588</v>
      </c>
      <c r="Q31" s="38"/>
      <c r="R31" s="41">
        <f>IF(P31="","",T31*M31*LOOKUP(RIGHT($D$2,3),定数!$A$6:$A$13,定数!$B$6:$B$13))</f>
        <v>3207.1553584277126</v>
      </c>
      <c r="S31" s="41"/>
      <c r="T31" s="42">
        <v>10.199999999999999</v>
      </c>
      <c r="U31" s="42"/>
      <c r="V31" t="str">
        <f t="shared" si="7"/>
        <v/>
      </c>
      <c r="W31">
        <f t="shared" si="2"/>
        <v>0</v>
      </c>
      <c r="X31" s="29">
        <f t="shared" si="5"/>
        <v>104808.99864142852</v>
      </c>
      <c r="Y31" s="30">
        <f t="shared" si="6"/>
        <v>0</v>
      </c>
      <c r="AB31">
        <v>-3</v>
      </c>
      <c r="AC31">
        <v>0</v>
      </c>
      <c r="AD31">
        <v>65</v>
      </c>
      <c r="AE31">
        <v>102</v>
      </c>
      <c r="AF31">
        <v>131</v>
      </c>
      <c r="AG31">
        <v>149</v>
      </c>
      <c r="AH31">
        <v>199</v>
      </c>
      <c r="AI31">
        <v>301</v>
      </c>
    </row>
    <row r="32" spans="2:35" ht="15">
      <c r="B32" s="36">
        <v>24</v>
      </c>
      <c r="C32" s="37">
        <f t="shared" si="0"/>
        <v>108016.15399985624</v>
      </c>
      <c r="D32" s="37"/>
      <c r="E32" s="36"/>
      <c r="F32" s="5">
        <v>43534</v>
      </c>
      <c r="G32" s="36" t="s">
        <v>46</v>
      </c>
      <c r="H32" s="38">
        <v>1.3615999999999999</v>
      </c>
      <c r="I32" s="38"/>
      <c r="J32" s="36">
        <v>22</v>
      </c>
      <c r="K32" s="39">
        <f t="shared" si="3"/>
        <v>3240.4846199956869</v>
      </c>
      <c r="L32" s="40"/>
      <c r="M32" s="4">
        <f>IF(J32="","",(K32/J32)/LOOKUP(RIGHT($D$2,3),定数!$A$6:$A$13,定数!$B$6:$B$13))</f>
        <v>1.2274562954529116</v>
      </c>
      <c r="N32" s="36"/>
      <c r="O32" s="5"/>
      <c r="P32" s="38">
        <v>1.3593999999999999</v>
      </c>
      <c r="Q32" s="38"/>
      <c r="R32" s="41">
        <f>IF(P32="","",T32*M32*LOOKUP(RIGHT($D$2,3),定数!$A$6:$A$13,定数!$B$6:$B$13))</f>
        <v>3107.9193400867725</v>
      </c>
      <c r="S32" s="41"/>
      <c r="T32" s="42">
        <v>21.1</v>
      </c>
      <c r="U32" s="42"/>
      <c r="V32" t="str">
        <f t="shared" si="7"/>
        <v/>
      </c>
      <c r="W32">
        <f t="shared" si="2"/>
        <v>0</v>
      </c>
      <c r="X32" s="29">
        <f t="shared" si="5"/>
        <v>108016.15399985624</v>
      </c>
      <c r="Y32" s="30">
        <f t="shared" si="6"/>
        <v>0</v>
      </c>
      <c r="AB32">
        <v>-3</v>
      </c>
      <c r="AC32">
        <v>0</v>
      </c>
      <c r="AD32">
        <v>129</v>
      </c>
      <c r="AE32">
        <v>211</v>
      </c>
      <c r="AF32">
        <v>269</v>
      </c>
      <c r="AG32">
        <v>317</v>
      </c>
      <c r="AH32">
        <v>422</v>
      </c>
      <c r="AI32">
        <v>639</v>
      </c>
    </row>
    <row r="33" spans="2:35" ht="15">
      <c r="B33" s="36">
        <v>25</v>
      </c>
      <c r="C33" s="37">
        <f t="shared" si="0"/>
        <v>111124.073339943</v>
      </c>
      <c r="D33" s="37"/>
      <c r="E33" s="36"/>
      <c r="F33" s="5">
        <v>43535</v>
      </c>
      <c r="G33" s="36" t="s">
        <v>46</v>
      </c>
      <c r="H33" s="38">
        <v>1.3665</v>
      </c>
      <c r="I33" s="38"/>
      <c r="J33" s="36">
        <v>13</v>
      </c>
      <c r="K33" s="39">
        <f t="shared" si="3"/>
        <v>3333.72220019829</v>
      </c>
      <c r="L33" s="40"/>
      <c r="M33" s="4">
        <f>IF(J33="","",(K33/J33)/LOOKUP(RIGHT($D$2,3),定数!$A$6:$A$13,定数!$B$6:$B$13))</f>
        <v>2.1370014103835193</v>
      </c>
      <c r="N33" s="36"/>
      <c r="O33" s="5"/>
      <c r="P33" s="38">
        <v>1.3652</v>
      </c>
      <c r="Q33" s="38"/>
      <c r="R33" s="41">
        <f>IF(P33="","",T33*M33*LOOKUP(RIGHT($D$2,3),定数!$A$6:$A$13,定数!$B$6:$B$13))</f>
        <v>3359.3662171228921</v>
      </c>
      <c r="S33" s="41"/>
      <c r="T33" s="42">
        <v>13.1</v>
      </c>
      <c r="U33" s="42"/>
      <c r="V33" t="str">
        <f t="shared" si="7"/>
        <v/>
      </c>
      <c r="W33">
        <f t="shared" si="2"/>
        <v>0</v>
      </c>
      <c r="X33" s="29">
        <f t="shared" si="5"/>
        <v>111124.073339943</v>
      </c>
      <c r="Y33" s="30">
        <f t="shared" si="6"/>
        <v>0</v>
      </c>
      <c r="AD33">
        <v>80</v>
      </c>
      <c r="AE33">
        <v>131</v>
      </c>
      <c r="AF33">
        <v>166</v>
      </c>
      <c r="AG33">
        <v>195</v>
      </c>
      <c r="AH33">
        <v>-130</v>
      </c>
      <c r="AI33">
        <v>-130</v>
      </c>
    </row>
    <row r="34" spans="2:35" ht="15">
      <c r="B34" s="36">
        <v>26</v>
      </c>
      <c r="C34" s="37">
        <f t="shared" si="0"/>
        <v>114483.4395570659</v>
      </c>
      <c r="D34" s="37"/>
      <c r="E34" s="36"/>
      <c r="F34" s="5">
        <v>43539</v>
      </c>
      <c r="G34" s="36" t="s">
        <v>47</v>
      </c>
      <c r="H34" s="38">
        <v>1.37</v>
      </c>
      <c r="I34" s="38"/>
      <c r="J34" s="36">
        <v>17</v>
      </c>
      <c r="K34" s="39">
        <f t="shared" si="3"/>
        <v>3434.5031867119769</v>
      </c>
      <c r="L34" s="40"/>
      <c r="M34" s="4">
        <f>IF(J34="","",(K34/J34)/LOOKUP(RIGHT($D$2,3),定数!$A$6:$A$13,定数!$B$6:$B$13))</f>
        <v>1.6835799934862632</v>
      </c>
      <c r="N34" s="36"/>
      <c r="O34" s="5"/>
      <c r="P34" s="38">
        <v>1.3716999999999999</v>
      </c>
      <c r="Q34" s="38"/>
      <c r="R34" s="41">
        <f>IF(P34="","",T34*M34*LOOKUP(RIGHT($D$2,3),定数!$A$6:$A$13,定数!$B$6:$B$13))</f>
        <v>3454.7061466338123</v>
      </c>
      <c r="S34" s="41"/>
      <c r="T34" s="42">
        <v>17.100000000000001</v>
      </c>
      <c r="U34" s="42"/>
      <c r="V34" t="str">
        <f t="shared" si="7"/>
        <v/>
      </c>
      <c r="W34">
        <f t="shared" si="2"/>
        <v>0</v>
      </c>
      <c r="X34" s="29">
        <f t="shared" si="5"/>
        <v>114483.4395570659</v>
      </c>
      <c r="Y34" s="30">
        <f t="shared" si="6"/>
        <v>0</v>
      </c>
      <c r="AD34">
        <v>105</v>
      </c>
      <c r="AE34">
        <v>171</v>
      </c>
      <c r="AF34">
        <v>216</v>
      </c>
      <c r="AG34">
        <v>256</v>
      </c>
      <c r="AH34">
        <v>341</v>
      </c>
      <c r="AI34">
        <v>510</v>
      </c>
    </row>
    <row r="35" spans="2:35" ht="15">
      <c r="B35" s="36">
        <v>27</v>
      </c>
      <c r="C35" s="37">
        <f t="shared" si="0"/>
        <v>117938.1457036997</v>
      </c>
      <c r="D35" s="37"/>
      <c r="E35" s="36"/>
      <c r="F35" s="5">
        <v>43540</v>
      </c>
      <c r="G35" s="36" t="s">
        <v>46</v>
      </c>
      <c r="H35" s="38">
        <v>1.3720000000000001</v>
      </c>
      <c r="I35" s="38"/>
      <c r="J35" s="36">
        <v>40</v>
      </c>
      <c r="K35" s="39">
        <f t="shared" si="3"/>
        <v>3538.144371110991</v>
      </c>
      <c r="L35" s="40"/>
      <c r="M35" s="4">
        <f>IF(J35="","",(K35/J35)/LOOKUP(RIGHT($D$2,3),定数!$A$6:$A$13,定数!$B$6:$B$13))</f>
        <v>0.73711341064812308</v>
      </c>
      <c r="N35" s="36"/>
      <c r="O35" s="5"/>
      <c r="P35" s="38">
        <v>1.3680000000000001</v>
      </c>
      <c r="Q35" s="38"/>
      <c r="R35" s="41">
        <f>IF(P35="","",T35*M35*LOOKUP(RIGHT($D$2,3),定数!$A$6:$A$13,定数!$B$6:$B$13))</f>
        <v>3520.4536492554357</v>
      </c>
      <c r="S35" s="41"/>
      <c r="T35" s="42">
        <v>39.799999999999997</v>
      </c>
      <c r="U35" s="42"/>
      <c r="V35" t="str">
        <f t="shared" si="7"/>
        <v/>
      </c>
      <c r="W35">
        <f t="shared" si="2"/>
        <v>0</v>
      </c>
      <c r="X35" s="29">
        <f t="shared" si="5"/>
        <v>117938.1457036997</v>
      </c>
      <c r="Y35" s="30">
        <f t="shared" si="6"/>
        <v>0</v>
      </c>
      <c r="AB35">
        <v>-2</v>
      </c>
      <c r="AC35">
        <v>-1</v>
      </c>
      <c r="AD35">
        <v>244</v>
      </c>
      <c r="AE35">
        <v>398</v>
      </c>
      <c r="AF35">
        <v>505</v>
      </c>
      <c r="AG35">
        <v>599</v>
      </c>
      <c r="AH35">
        <v>797</v>
      </c>
      <c r="AI35">
        <v>-400</v>
      </c>
    </row>
    <row r="36" spans="2:35" ht="15">
      <c r="B36" s="36">
        <v>28</v>
      </c>
      <c r="C36" s="37">
        <f t="shared" si="0"/>
        <v>121458.59935295513</v>
      </c>
      <c r="D36" s="37"/>
      <c r="E36" s="36"/>
      <c r="F36" s="5">
        <v>43542</v>
      </c>
      <c r="G36" s="36" t="s">
        <v>47</v>
      </c>
      <c r="H36" s="38">
        <v>1.3667</v>
      </c>
      <c r="I36" s="38"/>
      <c r="J36" s="36">
        <v>8</v>
      </c>
      <c r="K36" s="39">
        <f t="shared" si="3"/>
        <v>3643.7579805886539</v>
      </c>
      <c r="L36" s="40"/>
      <c r="M36" s="4">
        <f>IF(J36="","",(K36/J36)/LOOKUP(RIGHT($D$2,3),定数!$A$6:$A$13,定数!$B$6:$B$13))</f>
        <v>3.7955812297798479</v>
      </c>
      <c r="N36" s="36"/>
      <c r="O36" s="5"/>
      <c r="P36" s="38">
        <v>1.3674999999999999</v>
      </c>
      <c r="Q36" s="38"/>
      <c r="R36" s="41">
        <f>IF(P36="","",T36*M36*LOOKUP(RIGHT($D$2,3),定数!$A$6:$A$13,定数!$B$6:$B$13))</f>
        <v>-3643.7579805882528</v>
      </c>
      <c r="S36" s="41"/>
      <c r="T36" s="42">
        <f t="shared" si="4"/>
        <v>-7.9999999999991189</v>
      </c>
      <c r="U36" s="42"/>
      <c r="V36" t="str">
        <f t="shared" si="7"/>
        <v/>
      </c>
      <c r="W36">
        <f t="shared" si="2"/>
        <v>1</v>
      </c>
      <c r="X36" s="29">
        <f t="shared" si="5"/>
        <v>121458.59935295513</v>
      </c>
      <c r="Y36" s="30">
        <f t="shared" si="6"/>
        <v>0</v>
      </c>
      <c r="AD36">
        <v>-80</v>
      </c>
      <c r="AE36">
        <v>-80</v>
      </c>
      <c r="AF36">
        <v>-80</v>
      </c>
      <c r="AG36">
        <v>-80</v>
      </c>
      <c r="AH36">
        <v>-80</v>
      </c>
      <c r="AI36">
        <v>-80</v>
      </c>
    </row>
    <row r="37" spans="2:35" ht="15">
      <c r="B37" s="36">
        <v>29</v>
      </c>
      <c r="C37" s="37">
        <f t="shared" si="0"/>
        <v>117814.84137236688</v>
      </c>
      <c r="D37" s="37"/>
      <c r="E37" s="36"/>
      <c r="F37" s="5">
        <v>43542</v>
      </c>
      <c r="G37" s="36" t="s">
        <v>47</v>
      </c>
      <c r="H37" s="38">
        <v>1.3664000000000001</v>
      </c>
      <c r="I37" s="38"/>
      <c r="J37" s="36">
        <v>21</v>
      </c>
      <c r="K37" s="39">
        <f t="shared" si="3"/>
        <v>3534.4452411710063</v>
      </c>
      <c r="L37" s="40"/>
      <c r="M37" s="4">
        <f>IF(J37="","",(K37/J37)/LOOKUP(RIGHT($D$2,3),定数!$A$6:$A$13,定数!$B$6:$B$13))</f>
        <v>1.40255763538532</v>
      </c>
      <c r="N37" s="36"/>
      <c r="O37" s="5"/>
      <c r="P37" s="38">
        <v>1.3685</v>
      </c>
      <c r="Q37" s="38"/>
      <c r="R37" s="41">
        <f>IF(P37="","",T37*M37*LOOKUP(RIGHT($D$2,3),定数!$A$6:$A$13,定数!$B$6:$B$13))</f>
        <v>-3534.4452411709908</v>
      </c>
      <c r="S37" s="41"/>
      <c r="T37" s="42">
        <f t="shared" si="4"/>
        <v>-20.999999999999908</v>
      </c>
      <c r="U37" s="42"/>
      <c r="V37" t="str">
        <f t="shared" si="7"/>
        <v/>
      </c>
      <c r="W37">
        <f t="shared" si="2"/>
        <v>2</v>
      </c>
      <c r="X37" s="29">
        <f t="shared" si="5"/>
        <v>121458.59935295513</v>
      </c>
      <c r="Y37" s="30">
        <f t="shared" si="6"/>
        <v>2.9999999999996696E-2</v>
      </c>
      <c r="AD37">
        <v>-210</v>
      </c>
      <c r="AE37">
        <v>-210</v>
      </c>
      <c r="AF37">
        <v>-210</v>
      </c>
      <c r="AG37">
        <v>-210</v>
      </c>
      <c r="AH37">
        <v>-210</v>
      </c>
      <c r="AI37">
        <v>-210</v>
      </c>
    </row>
    <row r="38" spans="2:35" ht="15">
      <c r="B38" s="36">
        <v>30</v>
      </c>
      <c r="C38" s="37">
        <f t="shared" si="0"/>
        <v>114280.39613119588</v>
      </c>
      <c r="D38" s="37"/>
      <c r="E38" s="36"/>
      <c r="F38" s="5">
        <v>43546</v>
      </c>
      <c r="G38" s="36" t="s">
        <v>47</v>
      </c>
      <c r="H38" s="38">
        <v>1.3469</v>
      </c>
      <c r="I38" s="38"/>
      <c r="J38" s="36">
        <v>52</v>
      </c>
      <c r="K38" s="39">
        <f t="shared" si="3"/>
        <v>3428.4118839358766</v>
      </c>
      <c r="L38" s="40"/>
      <c r="M38" s="4">
        <f>IF(J38="","",(K38/J38)/LOOKUP(RIGHT($D$2,3),定数!$A$6:$A$13,定数!$B$6:$B$13))</f>
        <v>0.54942498139998019</v>
      </c>
      <c r="N38" s="36"/>
      <c r="O38" s="5"/>
      <c r="P38" s="38">
        <v>1.3521000000000001</v>
      </c>
      <c r="Q38" s="38"/>
      <c r="R38" s="41">
        <f>IF(P38="","",T38*M38*LOOKUP(RIGHT($D$2,3),定数!$A$6:$A$13,定数!$B$6:$B$13))</f>
        <v>-3428.4118839359385</v>
      </c>
      <c r="S38" s="41"/>
      <c r="T38" s="42">
        <f t="shared" si="4"/>
        <v>-52.000000000000938</v>
      </c>
      <c r="U38" s="42"/>
      <c r="V38" t="str">
        <f t="shared" si="7"/>
        <v/>
      </c>
      <c r="W38">
        <f t="shared" si="2"/>
        <v>3</v>
      </c>
      <c r="X38" s="29">
        <f t="shared" si="5"/>
        <v>121458.59935295513</v>
      </c>
      <c r="Y38" s="30">
        <f t="shared" si="6"/>
        <v>5.9099999999996711E-2</v>
      </c>
      <c r="AD38">
        <v>-520</v>
      </c>
      <c r="AE38">
        <v>-520</v>
      </c>
      <c r="AF38">
        <v>-520</v>
      </c>
      <c r="AG38">
        <v>-520</v>
      </c>
      <c r="AH38">
        <v>-520</v>
      </c>
      <c r="AI38">
        <v>-520</v>
      </c>
    </row>
    <row r="39" spans="2:35" ht="15">
      <c r="B39" s="36">
        <v>31</v>
      </c>
      <c r="C39" s="37">
        <f t="shared" si="0"/>
        <v>110851.98424725994</v>
      </c>
      <c r="D39" s="37"/>
      <c r="E39" s="36"/>
      <c r="F39" s="5">
        <v>43554</v>
      </c>
      <c r="G39" s="36" t="s">
        <v>47</v>
      </c>
      <c r="H39" s="38">
        <v>1.3462000000000001</v>
      </c>
      <c r="I39" s="38"/>
      <c r="J39" s="36">
        <v>15</v>
      </c>
      <c r="K39" s="39">
        <f t="shared" si="3"/>
        <v>3325.5595274177981</v>
      </c>
      <c r="L39" s="40"/>
      <c r="M39" s="4">
        <f>IF(J39="","",(K39/J39)/LOOKUP(RIGHT($D$2,3),定数!$A$6:$A$13,定数!$B$6:$B$13))</f>
        <v>1.8475330707876656</v>
      </c>
      <c r="N39" s="36"/>
      <c r="O39" s="5"/>
      <c r="P39" s="38">
        <v>1.3476999999999999</v>
      </c>
      <c r="Q39" s="38"/>
      <c r="R39" s="41">
        <f>IF(P39="","",T39*M39*LOOKUP(RIGHT($D$2,3),定数!$A$6:$A$13,定数!$B$6:$B$13))</f>
        <v>3303.3891305683464</v>
      </c>
      <c r="S39" s="41"/>
      <c r="T39" s="42">
        <v>14.9</v>
      </c>
      <c r="U39" s="42"/>
      <c r="V39" t="str">
        <f t="shared" si="7"/>
        <v/>
      </c>
      <c r="W39">
        <f t="shared" si="2"/>
        <v>0</v>
      </c>
      <c r="X39" s="29">
        <f t="shared" si="5"/>
        <v>121458.59935295513</v>
      </c>
      <c r="Y39" s="30">
        <f t="shared" si="6"/>
        <v>8.7326999999997379E-2</v>
      </c>
      <c r="AD39">
        <v>93</v>
      </c>
      <c r="AE39">
        <v>149</v>
      </c>
      <c r="AF39">
        <v>190</v>
      </c>
      <c r="AG39">
        <v>224</v>
      </c>
      <c r="AH39">
        <v>299</v>
      </c>
      <c r="AI39">
        <v>448</v>
      </c>
    </row>
    <row r="40" spans="2:35" ht="15">
      <c r="B40" s="36">
        <v>32</v>
      </c>
      <c r="C40" s="37">
        <f t="shared" si="0"/>
        <v>114155.37337782829</v>
      </c>
      <c r="D40" s="37"/>
      <c r="E40" s="36"/>
      <c r="F40" s="5">
        <v>43556</v>
      </c>
      <c r="G40" s="36" t="s">
        <v>46</v>
      </c>
      <c r="H40" s="38">
        <v>1.3515999999999999</v>
      </c>
      <c r="I40" s="38"/>
      <c r="J40" s="36">
        <v>26</v>
      </c>
      <c r="K40" s="39">
        <f t="shared" si="3"/>
        <v>3424.6612013348486</v>
      </c>
      <c r="L40" s="40"/>
      <c r="M40" s="4">
        <f>IF(J40="","",(K40/J40)/LOOKUP(RIGHT($D$2,3),定数!$A$6:$A$13,定数!$B$6:$B$13))</f>
        <v>1.0976478209406566</v>
      </c>
      <c r="N40" s="36"/>
      <c r="O40" s="5"/>
      <c r="P40" s="38">
        <v>1.349</v>
      </c>
      <c r="Q40" s="38"/>
      <c r="R40" s="41">
        <f>IF(P40="","",T40*M40*LOOKUP(RIGHT($D$2,3),定数!$A$6:$A$13,定数!$B$6:$B$13))</f>
        <v>3424.6612013348486</v>
      </c>
      <c r="S40" s="41"/>
      <c r="T40" s="42">
        <v>26</v>
      </c>
      <c r="U40" s="42"/>
      <c r="V40" t="str">
        <f t="shared" si="7"/>
        <v/>
      </c>
      <c r="W40">
        <f t="shared" si="2"/>
        <v>0</v>
      </c>
      <c r="X40" s="29">
        <f t="shared" si="5"/>
        <v>121458.59935295513</v>
      </c>
      <c r="Y40" s="30">
        <f t="shared" si="6"/>
        <v>6.0129344599997303E-2</v>
      </c>
      <c r="AD40">
        <v>160</v>
      </c>
      <c r="AE40">
        <v>260</v>
      </c>
      <c r="AF40">
        <v>332</v>
      </c>
      <c r="AG40">
        <v>390</v>
      </c>
      <c r="AH40">
        <v>520</v>
      </c>
      <c r="AI40">
        <v>-260</v>
      </c>
    </row>
    <row r="41" spans="2:35" ht="15">
      <c r="B41" s="36">
        <v>33</v>
      </c>
      <c r="C41" s="37">
        <f t="shared" si="0"/>
        <v>117580.03457916314</v>
      </c>
      <c r="D41" s="37"/>
      <c r="E41" s="36"/>
      <c r="F41" s="5">
        <v>43557</v>
      </c>
      <c r="G41" s="36" t="s">
        <v>47</v>
      </c>
      <c r="H41" s="38">
        <v>1.3545</v>
      </c>
      <c r="I41" s="38"/>
      <c r="J41" s="36">
        <v>15</v>
      </c>
      <c r="K41" s="39">
        <f t="shared" si="3"/>
        <v>3527.4010373748943</v>
      </c>
      <c r="L41" s="40"/>
      <c r="M41" s="4">
        <f>IF(J41="","",(K41/J41)/LOOKUP(RIGHT($D$2,3),定数!$A$6:$A$13,定数!$B$6:$B$13))</f>
        <v>1.9596672429860524</v>
      </c>
      <c r="N41" s="36"/>
      <c r="O41" s="5"/>
      <c r="P41" s="38">
        <v>1.3560000000000001</v>
      </c>
      <c r="Q41" s="38"/>
      <c r="R41" s="41">
        <f>IF(P41="","",T41*M41*LOOKUP(RIGHT($D$2,3),定数!$A$6:$A$13,定数!$B$6:$B$13))</f>
        <v>-3527.401037375028</v>
      </c>
      <c r="S41" s="41"/>
      <c r="T41" s="42">
        <f t="shared" si="4"/>
        <v>-15.000000000000568</v>
      </c>
      <c r="U41" s="42"/>
      <c r="V41" t="str">
        <f t="shared" si="7"/>
        <v/>
      </c>
      <c r="W41">
        <f t="shared" si="2"/>
        <v>1</v>
      </c>
      <c r="X41" s="29">
        <f t="shared" si="5"/>
        <v>121458.59935295513</v>
      </c>
      <c r="Y41" s="30">
        <f t="shared" si="6"/>
        <v>3.1933224937997218E-2</v>
      </c>
      <c r="AD41">
        <v>-150</v>
      </c>
      <c r="AE41">
        <v>-150</v>
      </c>
      <c r="AF41">
        <v>-150</v>
      </c>
      <c r="AG41">
        <v>-150</v>
      </c>
      <c r="AH41">
        <v>-150</v>
      </c>
      <c r="AI41">
        <v>-150</v>
      </c>
    </row>
    <row r="42" spans="2:35" ht="15">
      <c r="B42" s="36">
        <v>34</v>
      </c>
      <c r="C42" s="37">
        <f t="shared" si="0"/>
        <v>114052.63354178812</v>
      </c>
      <c r="D42" s="37"/>
      <c r="E42" s="36"/>
      <c r="F42" s="5">
        <v>43561</v>
      </c>
      <c r="G42" s="36" t="s">
        <v>47</v>
      </c>
      <c r="H42" s="38">
        <v>1.3395999999999999</v>
      </c>
      <c r="I42" s="38"/>
      <c r="J42" s="36">
        <v>23</v>
      </c>
      <c r="K42" s="39">
        <f t="shared" si="3"/>
        <v>3421.5790062536435</v>
      </c>
      <c r="L42" s="40"/>
      <c r="M42" s="4">
        <f>IF(J42="","",(K42/J42)/LOOKUP(RIGHT($D$2,3),定数!$A$6:$A$13,定数!$B$6:$B$13))</f>
        <v>1.2397025384976967</v>
      </c>
      <c r="N42" s="36"/>
      <c r="O42" s="5"/>
      <c r="P42" s="38">
        <v>1.3419000000000001</v>
      </c>
      <c r="Q42" s="38"/>
      <c r="R42" s="41">
        <f>IF(P42="","",T42*M42*LOOKUP(RIGHT($D$2,3),定数!$A$6:$A$13,定数!$B$6:$B$13))</f>
        <v>3391.8261453296982</v>
      </c>
      <c r="S42" s="41"/>
      <c r="T42" s="42">
        <v>22.8</v>
      </c>
      <c r="U42" s="42"/>
      <c r="V42" t="str">
        <f t="shared" si="7"/>
        <v/>
      </c>
      <c r="W42">
        <f t="shared" si="2"/>
        <v>0</v>
      </c>
      <c r="X42" s="29">
        <f t="shared" si="5"/>
        <v>121458.59935295513</v>
      </c>
      <c r="Y42" s="30">
        <f t="shared" si="6"/>
        <v>6.0975228189858344E-2</v>
      </c>
      <c r="AB42">
        <v>-2</v>
      </c>
      <c r="AC42">
        <v>1.5</v>
      </c>
      <c r="AD42">
        <v>141</v>
      </c>
      <c r="AE42">
        <v>228</v>
      </c>
      <c r="AF42">
        <v>291</v>
      </c>
      <c r="AG42">
        <v>343</v>
      </c>
      <c r="AH42">
        <v>459</v>
      </c>
      <c r="AI42">
        <v>-230</v>
      </c>
    </row>
    <row r="43" spans="2:35" ht="15">
      <c r="B43" s="36">
        <v>35</v>
      </c>
      <c r="C43" s="37">
        <f t="shared" si="0"/>
        <v>117444.45968711782</v>
      </c>
      <c r="D43" s="37"/>
      <c r="E43" s="36"/>
      <c r="F43" s="5">
        <v>43563</v>
      </c>
      <c r="G43" s="36" t="s">
        <v>46</v>
      </c>
      <c r="H43" s="38">
        <v>1.3342000000000001</v>
      </c>
      <c r="I43" s="38"/>
      <c r="J43" s="36">
        <v>42</v>
      </c>
      <c r="K43" s="39">
        <f t="shared" si="3"/>
        <v>3523.3337906135343</v>
      </c>
      <c r="L43" s="40"/>
      <c r="M43" s="4">
        <f>IF(J43="","",(K43/J43)/LOOKUP(RIGHT($D$2,3),定数!$A$6:$A$13,定数!$B$6:$B$13))</f>
        <v>0.69907416480427265</v>
      </c>
      <c r="N43" s="36"/>
      <c r="O43" s="5"/>
      <c r="P43" s="38">
        <v>1.33</v>
      </c>
      <c r="Q43" s="38"/>
      <c r="R43" s="41">
        <f>IF(P43="","",T43*M43*LOOKUP(RIGHT($D$2,3),定数!$A$6:$A$13,定数!$B$6:$B$13))</f>
        <v>3523.3337906135339</v>
      </c>
      <c r="S43" s="41"/>
      <c r="T43" s="42">
        <v>42</v>
      </c>
      <c r="U43" s="42"/>
      <c r="V43" t="str">
        <f t="shared" si="7"/>
        <v/>
      </c>
      <c r="W43">
        <f t="shared" si="2"/>
        <v>0</v>
      </c>
      <c r="X43" s="29">
        <f t="shared" si="5"/>
        <v>121458.59935295513</v>
      </c>
      <c r="Y43" s="30">
        <f t="shared" si="6"/>
        <v>3.304944801950449E-2</v>
      </c>
      <c r="AB43">
        <v>-1.5</v>
      </c>
      <c r="AC43">
        <v>618</v>
      </c>
      <c r="AD43">
        <v>262</v>
      </c>
      <c r="AE43">
        <v>420</v>
      </c>
      <c r="AF43">
        <v>535</v>
      </c>
      <c r="AG43">
        <v>632</v>
      </c>
      <c r="AH43">
        <v>-420</v>
      </c>
      <c r="AI43">
        <v>-420</v>
      </c>
    </row>
    <row r="44" spans="2:35" ht="15">
      <c r="B44" s="36">
        <v>36</v>
      </c>
      <c r="C44" s="37">
        <f t="shared" si="0"/>
        <v>120967.79347773135</v>
      </c>
      <c r="D44" s="37"/>
      <c r="E44" s="36"/>
      <c r="F44" s="5">
        <v>43569</v>
      </c>
      <c r="G44" s="36" t="s">
        <v>46</v>
      </c>
      <c r="H44" s="38">
        <v>1.3671</v>
      </c>
      <c r="I44" s="38"/>
      <c r="J44" s="36">
        <v>55</v>
      </c>
      <c r="K44" s="39">
        <f t="shared" si="3"/>
        <v>3629.0338043319402</v>
      </c>
      <c r="L44" s="40"/>
      <c r="M44" s="4">
        <f>IF(J44="","",(K44/J44)/LOOKUP(RIGHT($D$2,3),定数!$A$6:$A$13,定数!$B$6:$B$13))</f>
        <v>0.5498536067169606</v>
      </c>
      <c r="N44" s="36"/>
      <c r="O44" s="5"/>
      <c r="P44" s="38">
        <v>1.3615999999999999</v>
      </c>
      <c r="Q44" s="38"/>
      <c r="R44" s="41">
        <f>IF(P44="","",T44*M44*LOOKUP(RIGHT($D$2,3),定数!$A$6:$A$13,定数!$B$6:$B$13))</f>
        <v>-3629.0338043319798</v>
      </c>
      <c r="S44" s="41"/>
      <c r="T44" s="42">
        <f t="shared" si="4"/>
        <v>-55.000000000000604</v>
      </c>
      <c r="U44" s="42"/>
      <c r="V44" t="str">
        <f t="shared" si="7"/>
        <v/>
      </c>
      <c r="W44">
        <f t="shared" si="2"/>
        <v>1</v>
      </c>
      <c r="X44" s="29">
        <f t="shared" si="5"/>
        <v>121458.59935295513</v>
      </c>
      <c r="Y44" s="30">
        <f t="shared" si="6"/>
        <v>4.0409314600896584E-3</v>
      </c>
      <c r="AD44">
        <v>-550</v>
      </c>
      <c r="AE44">
        <v>-550</v>
      </c>
      <c r="AF44">
        <v>-550</v>
      </c>
      <c r="AG44">
        <v>-550</v>
      </c>
      <c r="AH44">
        <v>-550</v>
      </c>
      <c r="AI44">
        <v>-550</v>
      </c>
    </row>
    <row r="45" spans="2:35" ht="15">
      <c r="B45" s="36">
        <v>37</v>
      </c>
      <c r="C45" s="37">
        <f t="shared" si="0"/>
        <v>117338.75967339937</v>
      </c>
      <c r="D45" s="37"/>
      <c r="E45" s="36"/>
      <c r="F45" s="5">
        <v>43571</v>
      </c>
      <c r="G45" s="36" t="s">
        <v>47</v>
      </c>
      <c r="H45" s="38">
        <v>1.3528</v>
      </c>
      <c r="I45" s="38"/>
      <c r="J45" s="36">
        <v>15</v>
      </c>
      <c r="K45" s="39">
        <f t="shared" si="3"/>
        <v>3520.1627902019809</v>
      </c>
      <c r="L45" s="40"/>
      <c r="M45" s="4">
        <f>IF(J45="","",(K45/J45)/LOOKUP(RIGHT($D$2,3),定数!$A$6:$A$13,定数!$B$6:$B$13))</f>
        <v>1.955645994556656</v>
      </c>
      <c r="N45" s="36"/>
      <c r="O45" s="5"/>
      <c r="P45" s="38">
        <v>1.3543000000000001</v>
      </c>
      <c r="Q45" s="38"/>
      <c r="R45" s="41">
        <f>IF(P45="","",T45*M45*LOOKUP(RIGHT($D$2,3),定数!$A$6:$A$13,定数!$B$6:$B$13))</f>
        <v>3496.6950382673012</v>
      </c>
      <c r="S45" s="41"/>
      <c r="T45" s="42">
        <v>14.9</v>
      </c>
      <c r="U45" s="42"/>
      <c r="V45" t="str">
        <f t="shared" si="7"/>
        <v/>
      </c>
      <c r="W45">
        <f t="shared" si="2"/>
        <v>0</v>
      </c>
      <c r="X45" s="29">
        <f t="shared" si="5"/>
        <v>121458.59935295513</v>
      </c>
      <c r="Y45" s="30">
        <f t="shared" si="6"/>
        <v>3.3919703516287258E-2</v>
      </c>
      <c r="AB45">
        <v>-3</v>
      </c>
      <c r="AC45">
        <v>-2</v>
      </c>
      <c r="AD45">
        <v>92</v>
      </c>
      <c r="AE45">
        <v>149</v>
      </c>
      <c r="AF45">
        <v>190</v>
      </c>
      <c r="AG45">
        <v>225</v>
      </c>
      <c r="AH45">
        <v>299</v>
      </c>
      <c r="AI45">
        <v>449</v>
      </c>
    </row>
    <row r="46" spans="2:35" ht="15">
      <c r="B46" s="36">
        <v>38</v>
      </c>
      <c r="C46" s="37">
        <f t="shared" si="0"/>
        <v>120835.45471166667</v>
      </c>
      <c r="D46" s="37"/>
      <c r="E46" s="36"/>
      <c r="F46" s="5">
        <v>43575</v>
      </c>
      <c r="G46" s="36" t="s">
        <v>47</v>
      </c>
      <c r="H46" s="38">
        <v>1.3466</v>
      </c>
      <c r="I46" s="38"/>
      <c r="J46" s="36">
        <v>21</v>
      </c>
      <c r="K46" s="39">
        <f t="shared" si="3"/>
        <v>3625.0636413499997</v>
      </c>
      <c r="L46" s="40"/>
      <c r="M46" s="4">
        <f>IF(J46="","",(K46/J46)/LOOKUP(RIGHT($D$2,3),定数!$A$6:$A$13,定数!$B$6:$B$13))</f>
        <v>1.4385173179960316</v>
      </c>
      <c r="N46" s="36"/>
      <c r="O46" s="5"/>
      <c r="P46" s="38">
        <v>1.3487</v>
      </c>
      <c r="Q46" s="38"/>
      <c r="R46" s="41">
        <f>IF(P46="","",T46*M46*LOOKUP(RIGHT($D$2,3),定数!$A$6:$A$13,定数!$B$6:$B$13))</f>
        <v>3607.8014335340467</v>
      </c>
      <c r="S46" s="41"/>
      <c r="T46" s="42">
        <v>20.9</v>
      </c>
      <c r="U46" s="42"/>
      <c r="V46" t="str">
        <f t="shared" si="7"/>
        <v/>
      </c>
      <c r="W46">
        <f t="shared" si="2"/>
        <v>0</v>
      </c>
      <c r="X46" s="29">
        <f t="shared" si="5"/>
        <v>121458.59935295513</v>
      </c>
      <c r="Y46" s="30">
        <f t="shared" si="6"/>
        <v>5.1305106810727308E-3</v>
      </c>
      <c r="AB46">
        <v>-3</v>
      </c>
      <c r="AC46">
        <v>618</v>
      </c>
      <c r="AD46">
        <v>130</v>
      </c>
      <c r="AE46">
        <v>209</v>
      </c>
      <c r="AF46">
        <v>267</v>
      </c>
      <c r="AG46">
        <v>315</v>
      </c>
      <c r="AH46">
        <v>419</v>
      </c>
      <c r="AI46">
        <v>629</v>
      </c>
    </row>
    <row r="47" spans="2:35" ht="15">
      <c r="B47" s="36">
        <v>39</v>
      </c>
      <c r="C47" s="37">
        <f t="shared" si="0"/>
        <v>124443.25614520071</v>
      </c>
      <c r="D47" s="37"/>
      <c r="E47" s="36"/>
      <c r="F47" s="5">
        <v>43578</v>
      </c>
      <c r="G47" s="36" t="s">
        <v>46</v>
      </c>
      <c r="H47" s="38">
        <v>1.3319000000000001</v>
      </c>
      <c r="I47" s="38"/>
      <c r="J47" s="36">
        <v>21</v>
      </c>
      <c r="K47" s="39">
        <f t="shared" si="3"/>
        <v>3733.2976843560209</v>
      </c>
      <c r="L47" s="40"/>
      <c r="M47" s="4">
        <f>IF(J47="","",(K47/J47)/LOOKUP(RIGHT($D$2,3),定数!$A$6:$A$13,定数!$B$6:$B$13))</f>
        <v>1.4814673350619132</v>
      </c>
      <c r="N47" s="36"/>
      <c r="O47" s="5"/>
      <c r="P47" s="38">
        <v>1.3298000000000001</v>
      </c>
      <c r="Q47" s="38"/>
      <c r="R47" s="41">
        <f>IF(P47="","",T47*M47*LOOKUP(RIGHT($D$2,3),定数!$A$6:$A$13,定数!$B$6:$B$13))</f>
        <v>-3733.297684356005</v>
      </c>
      <c r="S47" s="41"/>
      <c r="T47" s="42">
        <f t="shared" si="4"/>
        <v>-20.999999999999908</v>
      </c>
      <c r="U47" s="42"/>
      <c r="V47" t="str">
        <f t="shared" si="7"/>
        <v/>
      </c>
      <c r="W47">
        <f t="shared" si="2"/>
        <v>1</v>
      </c>
      <c r="X47" s="29">
        <f t="shared" si="5"/>
        <v>124443.25614520071</v>
      </c>
      <c r="Y47" s="30">
        <f t="shared" si="6"/>
        <v>0</v>
      </c>
      <c r="AD47">
        <v>-210</v>
      </c>
      <c r="AE47">
        <v>-210</v>
      </c>
      <c r="AF47">
        <v>-210</v>
      </c>
      <c r="AG47">
        <v>-210</v>
      </c>
      <c r="AH47">
        <v>-210</v>
      </c>
      <c r="AI47">
        <v>-210</v>
      </c>
    </row>
    <row r="48" spans="2:35" ht="15">
      <c r="B48" s="36">
        <v>40</v>
      </c>
      <c r="C48" s="37">
        <f t="shared" si="0"/>
        <v>120709.9584608447</v>
      </c>
      <c r="D48" s="37"/>
      <c r="E48" s="36"/>
      <c r="F48" s="5">
        <v>43581</v>
      </c>
      <c r="G48" s="36" t="s">
        <v>47</v>
      </c>
      <c r="H48" s="38">
        <v>1.3311999999999999</v>
      </c>
      <c r="I48" s="38"/>
      <c r="J48" s="36">
        <v>18</v>
      </c>
      <c r="K48" s="39">
        <f t="shared" si="3"/>
        <v>3621.298753825341</v>
      </c>
      <c r="L48" s="40"/>
      <c r="M48" s="4">
        <f>IF(J48="","",(K48/J48)/LOOKUP(RIGHT($D$2,3),定数!$A$6:$A$13,定数!$B$6:$B$13))</f>
        <v>1.6765272008450653</v>
      </c>
      <c r="N48" s="36"/>
      <c r="O48" s="5"/>
      <c r="P48" s="38">
        <v>1.333</v>
      </c>
      <c r="Q48" s="38"/>
      <c r="R48" s="41">
        <f>IF(P48="","",T48*M48*LOOKUP(RIGHT($D$2,3),定数!$A$6:$A$13,定数!$B$6:$B$13))</f>
        <v>-3621.298753825341</v>
      </c>
      <c r="S48" s="41"/>
      <c r="T48" s="42">
        <v>-18</v>
      </c>
      <c r="U48" s="42"/>
      <c r="V48" t="str">
        <f t="shared" si="7"/>
        <v/>
      </c>
      <c r="W48">
        <f t="shared" si="2"/>
        <v>2</v>
      </c>
      <c r="X48" s="29">
        <f t="shared" si="5"/>
        <v>124443.25614520071</v>
      </c>
      <c r="Y48" s="30">
        <f t="shared" si="6"/>
        <v>2.9999999999999805E-2</v>
      </c>
      <c r="AD48">
        <v>111</v>
      </c>
      <c r="AE48">
        <v>-180</v>
      </c>
      <c r="AF48">
        <v>-180</v>
      </c>
      <c r="AG48">
        <v>-180</v>
      </c>
      <c r="AH48">
        <v>-180</v>
      </c>
      <c r="AI48">
        <v>-180</v>
      </c>
    </row>
    <row r="49" spans="2:35" ht="15">
      <c r="B49" s="36">
        <v>41</v>
      </c>
      <c r="C49" s="37">
        <f t="shared" si="0"/>
        <v>117088.65970701937</v>
      </c>
      <c r="D49" s="37"/>
      <c r="E49" s="36"/>
      <c r="F49" s="5">
        <v>43583</v>
      </c>
      <c r="G49" s="36" t="s">
        <v>46</v>
      </c>
      <c r="H49" s="38">
        <v>1.3245</v>
      </c>
      <c r="I49" s="38"/>
      <c r="J49" s="36">
        <v>53</v>
      </c>
      <c r="K49" s="39">
        <f t="shared" si="3"/>
        <v>3512.6597912105808</v>
      </c>
      <c r="L49" s="40"/>
      <c r="M49" s="4">
        <f>IF(J49="","",(K49/J49)/LOOKUP(RIGHT($D$2,3),定数!$A$6:$A$13,定数!$B$6:$B$13))</f>
        <v>0.55230499861801585</v>
      </c>
      <c r="N49" s="36"/>
      <c r="O49" s="5"/>
      <c r="P49" s="38">
        <v>1.3191999999999999</v>
      </c>
      <c r="Q49" s="38"/>
      <c r="R49" s="41">
        <f>IF(P49="","",T49*M49*LOOKUP(RIGHT($D$2,3),定数!$A$6:$A$13,定数!$B$6:$B$13))</f>
        <v>-3512.6597912106354</v>
      </c>
      <c r="S49" s="41"/>
      <c r="T49" s="42">
        <f t="shared" si="4"/>
        <v>-53.000000000000824</v>
      </c>
      <c r="U49" s="42"/>
      <c r="V49" t="str">
        <f t="shared" si="7"/>
        <v/>
      </c>
      <c r="W49">
        <f t="shared" si="2"/>
        <v>3</v>
      </c>
      <c r="X49" s="29">
        <f t="shared" si="5"/>
        <v>124443.25614520071</v>
      </c>
      <c r="Y49" s="30">
        <f t="shared" si="6"/>
        <v>5.9099999999999819E-2</v>
      </c>
      <c r="AD49">
        <v>-530</v>
      </c>
      <c r="AE49">
        <v>-530</v>
      </c>
      <c r="AF49">
        <v>-530</v>
      </c>
      <c r="AG49">
        <v>-530</v>
      </c>
      <c r="AH49">
        <v>-530</v>
      </c>
      <c r="AI49">
        <v>-530</v>
      </c>
    </row>
    <row r="50" spans="2:35" ht="15">
      <c r="B50" s="36">
        <v>42</v>
      </c>
      <c r="C50" s="37">
        <f t="shared" si="0"/>
        <v>113575.99991580873</v>
      </c>
      <c r="D50" s="37"/>
      <c r="E50" s="36"/>
      <c r="F50" s="5">
        <v>43585</v>
      </c>
      <c r="G50" s="36" t="s">
        <v>46</v>
      </c>
      <c r="H50" s="38">
        <v>1.3331</v>
      </c>
      <c r="I50" s="38"/>
      <c r="J50" s="36">
        <v>29</v>
      </c>
      <c r="K50" s="39">
        <f t="shared" si="3"/>
        <v>3407.2799974742616</v>
      </c>
      <c r="L50" s="40"/>
      <c r="M50" s="4">
        <f>IF(J50="","",(K50/J50)/LOOKUP(RIGHT($D$2,3),定数!$A$6:$A$13,定数!$B$6:$B$13))</f>
        <v>0.97910344755007517</v>
      </c>
      <c r="N50" s="36"/>
      <c r="O50" s="5"/>
      <c r="P50" s="38">
        <v>1.3302</v>
      </c>
      <c r="Q50" s="38"/>
      <c r="R50" s="41">
        <f>IF(P50="","",T50*M50*LOOKUP(RIGHT($D$2,3),定数!$A$6:$A$13,定数!$B$6:$B$13))</f>
        <v>-3407.2799974741474</v>
      </c>
      <c r="S50" s="41"/>
      <c r="T50" s="42">
        <f t="shared" si="4"/>
        <v>-28.999999999999027</v>
      </c>
      <c r="U50" s="42"/>
      <c r="V50" t="str">
        <f t="shared" si="7"/>
        <v/>
      </c>
      <c r="W50">
        <f t="shared" si="2"/>
        <v>4</v>
      </c>
      <c r="X50" s="29">
        <f t="shared" si="5"/>
        <v>124443.25614520071</v>
      </c>
      <c r="Y50" s="30">
        <f t="shared" si="6"/>
        <v>8.7327000000000266E-2</v>
      </c>
      <c r="AD50">
        <v>-290</v>
      </c>
      <c r="AE50">
        <v>-290</v>
      </c>
      <c r="AF50">
        <v>-290</v>
      </c>
      <c r="AG50">
        <v>-290</v>
      </c>
      <c r="AH50">
        <v>-290</v>
      </c>
      <c r="AI50">
        <v>-290</v>
      </c>
    </row>
    <row r="51" spans="2:35" ht="15">
      <c r="B51" s="36">
        <v>43</v>
      </c>
      <c r="C51" s="37">
        <f t="shared" si="0"/>
        <v>110168.71991833458</v>
      </c>
      <c r="D51" s="37"/>
      <c r="E51" s="36"/>
      <c r="F51" s="5">
        <v>43589</v>
      </c>
      <c r="G51" s="36" t="s">
        <v>47</v>
      </c>
      <c r="H51" s="38">
        <v>1.3087</v>
      </c>
      <c r="I51" s="38"/>
      <c r="J51" s="36">
        <v>47</v>
      </c>
      <c r="K51" s="39">
        <f t="shared" si="3"/>
        <v>3305.0615975500373</v>
      </c>
      <c r="L51" s="40"/>
      <c r="M51" s="4">
        <f>IF(J51="","",(K51/J51)/LOOKUP(RIGHT($D$2,3),定数!$A$6:$A$13,定数!$B$6:$B$13))</f>
        <v>0.58600382935284356</v>
      </c>
      <c r="N51" s="36"/>
      <c r="O51" s="5"/>
      <c r="P51" s="38">
        <v>1.3133999999999999</v>
      </c>
      <c r="Q51" s="38"/>
      <c r="R51" s="41">
        <f>IF(P51="","",T51*M51*LOOKUP(RIGHT($D$2,3),定数!$A$6:$A$13,定数!$B$6:$B$13))</f>
        <v>3298.0295515978032</v>
      </c>
      <c r="S51" s="41"/>
      <c r="T51" s="42">
        <v>46.9</v>
      </c>
      <c r="U51" s="42"/>
      <c r="V51" t="str">
        <f t="shared" si="7"/>
        <v/>
      </c>
      <c r="W51">
        <f t="shared" si="2"/>
        <v>0</v>
      </c>
      <c r="X51" s="29">
        <f t="shared" si="5"/>
        <v>124443.25614520071</v>
      </c>
      <c r="Y51" s="30">
        <f t="shared" si="6"/>
        <v>0.1147071899999994</v>
      </c>
      <c r="AD51">
        <v>289</v>
      </c>
      <c r="AE51">
        <v>469</v>
      </c>
      <c r="AF51">
        <v>598</v>
      </c>
      <c r="AG51">
        <v>707</v>
      </c>
      <c r="AH51">
        <v>939</v>
      </c>
      <c r="AI51">
        <v>1415</v>
      </c>
    </row>
    <row r="52" spans="2:35" ht="15">
      <c r="B52" s="36">
        <v>44</v>
      </c>
      <c r="C52" s="37">
        <f t="shared" si="0"/>
        <v>113466.74946993239</v>
      </c>
      <c r="D52" s="37"/>
      <c r="E52" s="36"/>
      <c r="F52" s="5">
        <v>43592</v>
      </c>
      <c r="G52" s="36" t="s">
        <v>47</v>
      </c>
      <c r="H52" s="38">
        <v>1.2665</v>
      </c>
      <c r="I52" s="38"/>
      <c r="J52" s="36">
        <v>45</v>
      </c>
      <c r="K52" s="39">
        <f t="shared" si="3"/>
        <v>3404.0024840979713</v>
      </c>
      <c r="L52" s="40"/>
      <c r="M52" s="4">
        <f>IF(J52="","",(K52/J52)/LOOKUP(RIGHT($D$2,3),定数!$A$6:$A$13,定数!$B$6:$B$13))</f>
        <v>0.63037083038851316</v>
      </c>
      <c r="N52" s="36"/>
      <c r="O52" s="5"/>
      <c r="P52" s="38">
        <v>1.2709999999999999</v>
      </c>
      <c r="Q52" s="38"/>
      <c r="R52" s="41">
        <f>IF(P52="","",T52*M52*LOOKUP(RIGHT($D$2,3),定数!$A$6:$A$13,定数!$B$6:$B$13))</f>
        <v>3373.7446842393224</v>
      </c>
      <c r="S52" s="41"/>
      <c r="T52" s="42">
        <v>44.6</v>
      </c>
      <c r="U52" s="42"/>
      <c r="V52" t="str">
        <f t="shared" si="7"/>
        <v/>
      </c>
      <c r="W52">
        <f t="shared" si="2"/>
        <v>0</v>
      </c>
      <c r="X52" s="29">
        <f t="shared" si="5"/>
        <v>124443.25614520071</v>
      </c>
      <c r="Y52" s="30">
        <f t="shared" si="6"/>
        <v>8.8204913751701475E-2</v>
      </c>
      <c r="AD52">
        <v>273</v>
      </c>
      <c r="AE52">
        <v>446</v>
      </c>
      <c r="AF52">
        <v>569</v>
      </c>
      <c r="AG52">
        <v>-450</v>
      </c>
      <c r="AH52">
        <v>-450</v>
      </c>
      <c r="AI52">
        <v>-450</v>
      </c>
    </row>
    <row r="53" spans="2:35" ht="15">
      <c r="B53" s="36">
        <v>45</v>
      </c>
      <c r="C53" s="37">
        <f t="shared" si="0"/>
        <v>116840.49415417171</v>
      </c>
      <c r="D53" s="37"/>
      <c r="E53" s="36"/>
      <c r="F53" s="5">
        <v>43602</v>
      </c>
      <c r="G53" s="36" t="s">
        <v>46</v>
      </c>
      <c r="H53" s="38">
        <v>1.2346999999999999</v>
      </c>
      <c r="I53" s="38"/>
      <c r="J53" s="36">
        <v>37</v>
      </c>
      <c r="K53" s="39">
        <f t="shared" si="3"/>
        <v>3505.2148246251513</v>
      </c>
      <c r="L53" s="40"/>
      <c r="M53" s="4">
        <f>IF(J53="","",(K53/J53)/LOOKUP(RIGHT($D$2,3),定数!$A$6:$A$13,定数!$B$6:$B$13))</f>
        <v>0.78946279833899813</v>
      </c>
      <c r="N53" s="36"/>
      <c r="O53" s="5"/>
      <c r="P53" s="38">
        <v>1.2310000000000001</v>
      </c>
      <c r="Q53" s="38"/>
      <c r="R53" s="41">
        <f>IF(P53="","",T53*M53*LOOKUP(RIGHT($D$2,3),定数!$A$6:$A$13,定数!$B$6:$B$13))</f>
        <v>3495.7412710450835</v>
      </c>
      <c r="S53" s="41"/>
      <c r="T53" s="42">
        <v>36.9</v>
      </c>
      <c r="U53" s="42"/>
      <c r="V53" t="str">
        <f t="shared" si="7"/>
        <v/>
      </c>
      <c r="W53">
        <f t="shared" si="2"/>
        <v>0</v>
      </c>
      <c r="X53" s="29">
        <f t="shared" si="5"/>
        <v>124443.25614520071</v>
      </c>
      <c r="Y53" s="30">
        <f t="shared" si="6"/>
        <v>6.1094206520585392E-2</v>
      </c>
      <c r="AD53">
        <v>228</v>
      </c>
      <c r="AE53">
        <v>369</v>
      </c>
      <c r="AF53">
        <v>471</v>
      </c>
      <c r="AG53">
        <v>554</v>
      </c>
      <c r="AH53">
        <v>-370</v>
      </c>
      <c r="AI53">
        <v>-370</v>
      </c>
    </row>
    <row r="54" spans="2:35" ht="15">
      <c r="B54" s="36">
        <v>46</v>
      </c>
      <c r="C54" s="37">
        <f t="shared" si="0"/>
        <v>120336.2354252168</v>
      </c>
      <c r="D54" s="37"/>
      <c r="E54" s="36"/>
      <c r="F54" s="5">
        <v>43604</v>
      </c>
      <c r="G54" s="36" t="s">
        <v>46</v>
      </c>
      <c r="H54" s="38">
        <v>1.2214</v>
      </c>
      <c r="I54" s="38"/>
      <c r="J54" s="36">
        <v>24</v>
      </c>
      <c r="K54" s="39">
        <f t="shared" si="3"/>
        <v>3610.0870627565041</v>
      </c>
      <c r="L54" s="40"/>
      <c r="M54" s="4">
        <f>IF(J54="","",(K54/J54)/LOOKUP(RIGHT($D$2,3),定数!$A$6:$A$13,定数!$B$6:$B$13))</f>
        <v>1.2535024523460083</v>
      </c>
      <c r="N54" s="36"/>
      <c r="O54" s="5"/>
      <c r="P54" s="38">
        <v>1.2190000000000001</v>
      </c>
      <c r="Q54" s="38"/>
      <c r="R54" s="41">
        <f>IF(P54="","",T54*M54*LOOKUP(RIGHT($D$2,3),定数!$A$6:$A$13,定数!$B$6:$B$13))</f>
        <v>3534.8769156157437</v>
      </c>
      <c r="S54" s="41"/>
      <c r="T54" s="42">
        <v>23.5</v>
      </c>
      <c r="U54" s="42"/>
      <c r="V54" t="str">
        <f t="shared" si="7"/>
        <v/>
      </c>
      <c r="W54">
        <f t="shared" si="2"/>
        <v>0</v>
      </c>
      <c r="X54" s="29">
        <f t="shared" si="5"/>
        <v>124443.25614520071</v>
      </c>
      <c r="Y54" s="30">
        <f t="shared" si="6"/>
        <v>3.300316021297145E-2</v>
      </c>
      <c r="AD54">
        <v>143</v>
      </c>
      <c r="AE54">
        <v>235</v>
      </c>
      <c r="AF54">
        <v>304</v>
      </c>
      <c r="AG54">
        <v>356</v>
      </c>
      <c r="AH54">
        <v>477</v>
      </c>
      <c r="AI54">
        <v>719</v>
      </c>
    </row>
    <row r="55" spans="2:35" ht="15">
      <c r="B55" s="36">
        <v>47</v>
      </c>
      <c r="C55" s="37">
        <f t="shared" si="0"/>
        <v>123871.11234083255</v>
      </c>
      <c r="D55" s="37"/>
      <c r="E55" s="36"/>
      <c r="F55" s="5">
        <v>43605</v>
      </c>
      <c r="G55" s="36" t="s">
        <v>47</v>
      </c>
      <c r="H55" s="38">
        <v>1.2335</v>
      </c>
      <c r="I55" s="38"/>
      <c r="J55" s="36">
        <v>37</v>
      </c>
      <c r="K55" s="39">
        <f t="shared" si="3"/>
        <v>3716.1333702249763</v>
      </c>
      <c r="L55" s="40"/>
      <c r="M55" s="4">
        <f>IF(J55="","",(K55/J55)/LOOKUP(RIGHT($D$2,3),定数!$A$6:$A$13,定数!$B$6:$B$13))</f>
        <v>0.83696697527589559</v>
      </c>
      <c r="N55" s="36"/>
      <c r="O55" s="5"/>
      <c r="P55" s="38">
        <v>1.2372000000000001</v>
      </c>
      <c r="Q55" s="38"/>
      <c r="R55" s="41">
        <f>IF(P55="","",T55*M55*LOOKUP(RIGHT($D$2,3),定数!$A$6:$A$13,定数!$B$6:$B$13))</f>
        <v>3726.1769739282872</v>
      </c>
      <c r="S55" s="41"/>
      <c r="T55" s="42">
        <v>37.1</v>
      </c>
      <c r="U55" s="42"/>
      <c r="V55" t="str">
        <f t="shared" si="7"/>
        <v/>
      </c>
      <c r="W55">
        <f t="shared" si="2"/>
        <v>0</v>
      </c>
      <c r="X55" s="29">
        <f t="shared" si="5"/>
        <v>124443.25614520071</v>
      </c>
      <c r="Y55" s="30">
        <f t="shared" si="6"/>
        <v>4.5976280442274753E-3</v>
      </c>
      <c r="AD55">
        <v>229</v>
      </c>
      <c r="AE55">
        <v>371</v>
      </c>
      <c r="AF55">
        <v>-370</v>
      </c>
      <c r="AG55">
        <v>-370</v>
      </c>
      <c r="AH55">
        <v>-370</v>
      </c>
      <c r="AI55">
        <v>-370</v>
      </c>
    </row>
    <row r="56" spans="2:35" ht="15">
      <c r="B56" s="36">
        <v>48</v>
      </c>
      <c r="C56" s="37">
        <f t="shared" si="0"/>
        <v>127597.28931476084</v>
      </c>
      <c r="D56" s="37"/>
      <c r="E56" s="36"/>
      <c r="F56" s="5">
        <v>43606</v>
      </c>
      <c r="G56" s="36" t="s">
        <v>46</v>
      </c>
      <c r="H56" s="38">
        <v>1.2572000000000001</v>
      </c>
      <c r="I56" s="38"/>
      <c r="J56" s="36">
        <v>78</v>
      </c>
      <c r="K56" s="39">
        <f t="shared" si="3"/>
        <v>3827.9186794428251</v>
      </c>
      <c r="L56" s="40"/>
      <c r="M56" s="4">
        <f>IF(J56="","",(K56/J56)/LOOKUP(RIGHT($D$2,3),定数!$A$6:$A$13,定数!$B$6:$B$13))</f>
        <v>0.40896567088064373</v>
      </c>
      <c r="N56" s="36"/>
      <c r="O56" s="5"/>
      <c r="P56" s="38">
        <v>1.2494000000000001</v>
      </c>
      <c r="Q56" s="38"/>
      <c r="R56" s="41">
        <f>IF(P56="","",T56*M56*LOOKUP(RIGHT($D$2,3),定数!$A$6:$A$13,定数!$B$6:$B$13))</f>
        <v>-3827.9186794428392</v>
      </c>
      <c r="S56" s="41"/>
      <c r="T56" s="42">
        <f t="shared" si="4"/>
        <v>-78.000000000000284</v>
      </c>
      <c r="U56" s="42"/>
      <c r="V56" t="str">
        <f t="shared" si="7"/>
        <v/>
      </c>
      <c r="W56">
        <f t="shared" si="2"/>
        <v>1</v>
      </c>
      <c r="X56" s="29">
        <f t="shared" si="5"/>
        <v>127597.28931476084</v>
      </c>
      <c r="Y56" s="30">
        <f t="shared" si="6"/>
        <v>0</v>
      </c>
      <c r="AD56">
        <v>-780</v>
      </c>
      <c r="AE56">
        <v>-780</v>
      </c>
      <c r="AF56">
        <v>-780</v>
      </c>
      <c r="AG56">
        <v>-780</v>
      </c>
      <c r="AH56">
        <v>-780</v>
      </c>
      <c r="AI56">
        <v>-780</v>
      </c>
    </row>
    <row r="57" spans="2:35" ht="15">
      <c r="B57" s="36">
        <v>49</v>
      </c>
      <c r="C57" s="37">
        <f t="shared" si="0"/>
        <v>123769.370635318</v>
      </c>
      <c r="D57" s="37"/>
      <c r="E57" s="36"/>
      <c r="F57" s="5">
        <v>43609</v>
      </c>
      <c r="G57" s="36" t="s">
        <v>47</v>
      </c>
      <c r="H57" s="38">
        <v>1.2347999999999999</v>
      </c>
      <c r="I57" s="38"/>
      <c r="J57" s="36">
        <v>44</v>
      </c>
      <c r="K57" s="39">
        <f t="shared" si="3"/>
        <v>3713.08111905954</v>
      </c>
      <c r="L57" s="40"/>
      <c r="M57" s="4">
        <f>IF(J57="","",(K57/J57)/LOOKUP(RIGHT($D$2,3),定数!$A$6:$A$13,定数!$B$6:$B$13))</f>
        <v>0.70323506042794315</v>
      </c>
      <c r="N57" s="36"/>
      <c r="O57" s="5"/>
      <c r="P57" s="38">
        <v>1.2392000000000001</v>
      </c>
      <c r="Q57" s="38"/>
      <c r="R57" s="41">
        <f>IF(P57="","",T57*M57*LOOKUP(RIGHT($D$2,3),定数!$A$6:$A$13,定数!$B$6:$B$13))</f>
        <v>-3713.0811190596933</v>
      </c>
      <c r="S57" s="41"/>
      <c r="T57" s="42">
        <f t="shared" si="4"/>
        <v>-44.000000000001819</v>
      </c>
      <c r="U57" s="42"/>
      <c r="V57" t="str">
        <f t="shared" si="7"/>
        <v/>
      </c>
      <c r="W57">
        <f t="shared" si="2"/>
        <v>2</v>
      </c>
      <c r="X57" s="29">
        <f t="shared" si="5"/>
        <v>127597.28931476084</v>
      </c>
      <c r="Y57" s="30">
        <f t="shared" si="6"/>
        <v>3.0000000000000138E-2</v>
      </c>
      <c r="AD57">
        <v>-440</v>
      </c>
      <c r="AE57">
        <v>-440</v>
      </c>
      <c r="AF57">
        <v>-440</v>
      </c>
      <c r="AG57">
        <v>-440</v>
      </c>
      <c r="AH57">
        <v>-440</v>
      </c>
      <c r="AI57">
        <v>-440</v>
      </c>
    </row>
    <row r="58" spans="2:35" ht="15">
      <c r="B58" s="36">
        <v>50</v>
      </c>
      <c r="C58" s="37">
        <f t="shared" si="0"/>
        <v>120056.28951625832</v>
      </c>
      <c r="D58" s="37"/>
      <c r="E58" s="36"/>
      <c r="F58" s="5">
        <v>43610</v>
      </c>
      <c r="G58" s="36" t="s">
        <v>47</v>
      </c>
      <c r="H58" s="38">
        <v>1.2190000000000001</v>
      </c>
      <c r="I58" s="38"/>
      <c r="J58" s="36">
        <v>46</v>
      </c>
      <c r="K58" s="39">
        <f t="shared" si="3"/>
        <v>3601.6886854877494</v>
      </c>
      <c r="L58" s="40"/>
      <c r="M58" s="4">
        <f>IF(J58="","",(K58/J58)/LOOKUP(RIGHT($D$2,3),定数!$A$6:$A$13,定数!$B$6:$B$13))</f>
        <v>0.65247983432749079</v>
      </c>
      <c r="N58" s="36"/>
      <c r="O58" s="5"/>
      <c r="P58" s="38">
        <v>1.2236</v>
      </c>
      <c r="Q58" s="38"/>
      <c r="R58" s="41">
        <f>IF(P58="","",T58*M58*LOOKUP(RIGHT($D$2,3),定数!$A$6:$A$13,定数!$B$6:$B$13))</f>
        <v>-3601.6886854877002</v>
      </c>
      <c r="S58" s="41"/>
      <c r="T58" s="42">
        <f t="shared" si="4"/>
        <v>-45.999999999999375</v>
      </c>
      <c r="U58" s="42"/>
      <c r="V58" t="str">
        <f t="shared" si="7"/>
        <v/>
      </c>
      <c r="W58">
        <f t="shared" si="2"/>
        <v>3</v>
      </c>
      <c r="X58" s="29">
        <f t="shared" si="5"/>
        <v>127597.28931476084</v>
      </c>
      <c r="Y58" s="30">
        <f t="shared" si="6"/>
        <v>5.9100000000001263E-2</v>
      </c>
      <c r="AD58">
        <v>-460</v>
      </c>
      <c r="AE58">
        <v>-460</v>
      </c>
      <c r="AF58">
        <v>-460</v>
      </c>
      <c r="AG58">
        <v>-460</v>
      </c>
      <c r="AH58">
        <v>-460</v>
      </c>
      <c r="AI58">
        <v>-460</v>
      </c>
    </row>
    <row r="59" spans="2:35" ht="15">
      <c r="B59" s="36">
        <v>51</v>
      </c>
      <c r="C59" s="37">
        <f t="shared" si="0"/>
        <v>116454.60083077062</v>
      </c>
      <c r="D59" s="37"/>
      <c r="E59" s="36"/>
      <c r="F59" s="5">
        <v>43612</v>
      </c>
      <c r="G59" s="36" t="s">
        <v>47</v>
      </c>
      <c r="H59" s="38">
        <v>1.2255</v>
      </c>
      <c r="I59" s="38"/>
      <c r="J59" s="36">
        <v>27</v>
      </c>
      <c r="K59" s="39">
        <f t="shared" si="3"/>
        <v>3493.6380249231183</v>
      </c>
      <c r="L59" s="40"/>
      <c r="M59" s="4">
        <f>IF(J59="","",(K59/J59)/LOOKUP(RIGHT($D$2,3),定数!$A$6:$A$13,定数!$B$6:$B$13))</f>
        <v>1.0782833410256538</v>
      </c>
      <c r="N59" s="36"/>
      <c r="O59" s="5"/>
      <c r="P59" s="38">
        <v>1.2282</v>
      </c>
      <c r="Q59" s="38"/>
      <c r="R59" s="41">
        <f>IF(P59="","",T59*M59*LOOKUP(RIGHT($D$2,3),定数!$A$6:$A$13,定数!$B$6:$B$13))</f>
        <v>3480.6986248308103</v>
      </c>
      <c r="S59" s="41"/>
      <c r="T59" s="42">
        <v>26.9</v>
      </c>
      <c r="U59" s="42"/>
      <c r="V59" t="str">
        <f t="shared" si="7"/>
        <v/>
      </c>
      <c r="W59">
        <f t="shared" si="2"/>
        <v>0</v>
      </c>
      <c r="X59" s="29">
        <f t="shared" si="5"/>
        <v>127597.28931476084</v>
      </c>
      <c r="Y59" s="30">
        <f t="shared" si="6"/>
        <v>8.7327000000000821E-2</v>
      </c>
      <c r="AD59">
        <v>170</v>
      </c>
      <c r="AE59">
        <v>269</v>
      </c>
      <c r="AF59">
        <v>344</v>
      </c>
      <c r="AG59">
        <v>405</v>
      </c>
      <c r="AH59">
        <v>-270</v>
      </c>
      <c r="AI59">
        <v>-270</v>
      </c>
    </row>
    <row r="60" spans="2:35" ht="15">
      <c r="B60" s="36">
        <v>52</v>
      </c>
      <c r="C60" s="37">
        <f t="shared" si="0"/>
        <v>119935.29945560143</v>
      </c>
      <c r="D60" s="37"/>
      <c r="E60" s="36"/>
      <c r="F60" s="5">
        <v>43613</v>
      </c>
      <c r="G60" s="36" t="s">
        <v>47</v>
      </c>
      <c r="H60" s="38">
        <v>1.2344999999999999</v>
      </c>
      <c r="I60" s="38"/>
      <c r="J60" s="36">
        <v>35</v>
      </c>
      <c r="K60" s="39">
        <f t="shared" si="3"/>
        <v>3598.0589836680429</v>
      </c>
      <c r="L60" s="40"/>
      <c r="M60" s="4">
        <f>IF(J60="","",(K60/J60)/LOOKUP(RIGHT($D$2,3),定数!$A$6:$A$13,定数!$B$6:$B$13))</f>
        <v>0.8566807103971531</v>
      </c>
      <c r="N60" s="36"/>
      <c r="O60" s="5"/>
      <c r="P60" s="38">
        <v>1.238</v>
      </c>
      <c r="Q60" s="38"/>
      <c r="R60" s="41">
        <f>IF(P60="","",T60*M60*LOOKUP(RIGHT($D$2,3),定数!$A$6:$A$13,定数!$B$6:$B$13))</f>
        <v>3598.0589836680433</v>
      </c>
      <c r="S60" s="41"/>
      <c r="T60" s="42">
        <v>35</v>
      </c>
      <c r="U60" s="42"/>
      <c r="V60" t="str">
        <f t="shared" si="7"/>
        <v/>
      </c>
      <c r="W60">
        <f t="shared" si="2"/>
        <v>0</v>
      </c>
      <c r="X60" s="29">
        <f t="shared" si="5"/>
        <v>127597.28931476084</v>
      </c>
      <c r="Y60" s="30">
        <f t="shared" si="6"/>
        <v>6.004821811111194E-2</v>
      </c>
      <c r="AB60">
        <v>-2</v>
      </c>
      <c r="AC60">
        <v>618</v>
      </c>
      <c r="AD60">
        <v>218</v>
      </c>
      <c r="AE60">
        <v>350</v>
      </c>
      <c r="AF60">
        <v>446</v>
      </c>
      <c r="AG60">
        <v>522</v>
      </c>
      <c r="AH60">
        <v>694</v>
      </c>
      <c r="AI60">
        <v>-350</v>
      </c>
    </row>
    <row r="61" spans="2:35" ht="15">
      <c r="B61" s="36">
        <v>53</v>
      </c>
      <c r="C61" s="37">
        <f t="shared" si="0"/>
        <v>123533.35843926948</v>
      </c>
      <c r="D61" s="37"/>
      <c r="E61" s="36"/>
      <c r="F61" s="5">
        <v>43616</v>
      </c>
      <c r="G61" s="36" t="s">
        <v>46</v>
      </c>
      <c r="H61" s="38">
        <v>1.2319</v>
      </c>
      <c r="I61" s="38"/>
      <c r="J61" s="36">
        <v>12</v>
      </c>
      <c r="K61" s="39">
        <f t="shared" si="3"/>
        <v>3706.0007531780843</v>
      </c>
      <c r="L61" s="40"/>
      <c r="M61" s="4">
        <f>IF(J61="","",(K61/J61)/LOOKUP(RIGHT($D$2,3),定数!$A$6:$A$13,定数!$B$6:$B$13))</f>
        <v>2.5736116341514474</v>
      </c>
      <c r="N61" s="36"/>
      <c r="O61" s="5"/>
      <c r="P61" s="38">
        <v>1.2306999999999999</v>
      </c>
      <c r="Q61" s="38"/>
      <c r="R61" s="41">
        <f>IF(P61="","",T61*M61*LOOKUP(RIGHT($D$2,3),定数!$A$6:$A$13,定数!$B$6:$B$13))</f>
        <v>-3706.0007531783617</v>
      </c>
      <c r="S61" s="41"/>
      <c r="T61" s="42">
        <f t="shared" si="4"/>
        <v>-12.000000000000899</v>
      </c>
      <c r="U61" s="42"/>
      <c r="V61" t="str">
        <f t="shared" si="7"/>
        <v/>
      </c>
      <c r="W61">
        <f t="shared" si="2"/>
        <v>1</v>
      </c>
      <c r="X61" s="29">
        <f t="shared" si="5"/>
        <v>127597.28931476084</v>
      </c>
      <c r="Y61" s="30">
        <f t="shared" si="6"/>
        <v>3.1849664654445276E-2</v>
      </c>
      <c r="AD61">
        <v>-120</v>
      </c>
      <c r="AE61">
        <v>-120</v>
      </c>
      <c r="AF61">
        <v>-120</v>
      </c>
      <c r="AG61">
        <v>-120</v>
      </c>
      <c r="AH61">
        <v>-120</v>
      </c>
      <c r="AI61">
        <v>-120</v>
      </c>
    </row>
    <row r="62" spans="2:35" ht="15">
      <c r="B62" s="36">
        <v>54</v>
      </c>
      <c r="C62" s="37">
        <f t="shared" si="0"/>
        <v>119827.35768609111</v>
      </c>
      <c r="D62" s="37"/>
      <c r="E62" s="36"/>
      <c r="F62" s="5">
        <v>43623</v>
      </c>
      <c r="G62" s="36" t="s">
        <v>46</v>
      </c>
      <c r="H62" s="38">
        <v>1.1977</v>
      </c>
      <c r="I62" s="38"/>
      <c r="J62" s="36">
        <v>39</v>
      </c>
      <c r="K62" s="39">
        <f t="shared" si="3"/>
        <v>3594.8207305827332</v>
      </c>
      <c r="L62" s="40"/>
      <c r="M62" s="4">
        <f>IF(J62="","",(K62/J62)/LOOKUP(RIGHT($D$2,3),定数!$A$6:$A$13,定数!$B$6:$B$13))</f>
        <v>0.76812408773135321</v>
      </c>
      <c r="N62" s="36"/>
      <c r="O62" s="5"/>
      <c r="P62" s="38">
        <v>1.1938</v>
      </c>
      <c r="Q62" s="38"/>
      <c r="R62" s="41">
        <f>IF(P62="","",T62*M62*LOOKUP(RIGHT($D$2,3),定数!$A$6:$A$13,定数!$B$6:$B$13))</f>
        <v>-3594.8207305827459</v>
      </c>
      <c r="S62" s="41"/>
      <c r="T62" s="42">
        <f t="shared" si="4"/>
        <v>-39.000000000000142</v>
      </c>
      <c r="U62" s="42"/>
      <c r="V62" t="str">
        <f t="shared" si="7"/>
        <v/>
      </c>
      <c r="W62">
        <f t="shared" si="2"/>
        <v>2</v>
      </c>
      <c r="X62" s="29">
        <f t="shared" si="5"/>
        <v>127597.28931476084</v>
      </c>
      <c r="Y62" s="30">
        <f t="shared" si="6"/>
        <v>6.0894174714814064E-2</v>
      </c>
      <c r="AD62">
        <v>-390</v>
      </c>
      <c r="AE62">
        <v>-390</v>
      </c>
      <c r="AF62">
        <v>-390</v>
      </c>
      <c r="AG62">
        <v>-390</v>
      </c>
      <c r="AH62">
        <v>-390</v>
      </c>
      <c r="AI62">
        <v>-390</v>
      </c>
    </row>
    <row r="63" spans="2:35" ht="15">
      <c r="B63" s="36">
        <v>55</v>
      </c>
      <c r="C63" s="37">
        <f t="shared" si="0"/>
        <v>116232.53695550836</v>
      </c>
      <c r="D63" s="37"/>
      <c r="E63" s="36"/>
      <c r="F63" s="5">
        <v>43627</v>
      </c>
      <c r="G63" s="36" t="s">
        <v>47</v>
      </c>
      <c r="H63" s="38">
        <v>1.2102999999999999</v>
      </c>
      <c r="I63" s="38"/>
      <c r="J63" s="36">
        <v>27</v>
      </c>
      <c r="K63" s="39">
        <f t="shared" si="3"/>
        <v>3486.9761086652506</v>
      </c>
      <c r="L63" s="40"/>
      <c r="M63" s="4">
        <f>IF(J63="","",(K63/J63)/LOOKUP(RIGHT($D$2,3),定数!$A$6:$A$13,定数!$B$6:$B$13))</f>
        <v>1.0762271940324848</v>
      </c>
      <c r="N63" s="36"/>
      <c r="O63" s="5"/>
      <c r="P63" s="38">
        <v>1.2130000000000001</v>
      </c>
      <c r="Q63" s="38"/>
      <c r="R63" s="41">
        <f>IF(P63="","",T63*M63*LOOKUP(RIGHT($D$2,3),定数!$A$6:$A$13,定数!$B$6:$B$13))</f>
        <v>3499.890834993641</v>
      </c>
      <c r="S63" s="41"/>
      <c r="T63" s="42">
        <v>27.1</v>
      </c>
      <c r="U63" s="42"/>
      <c r="V63" t="str">
        <f t="shared" si="7"/>
        <v/>
      </c>
      <c r="W63">
        <f t="shared" si="2"/>
        <v>0</v>
      </c>
      <c r="X63" s="29">
        <f t="shared" si="5"/>
        <v>127597.28931476084</v>
      </c>
      <c r="Y63" s="30">
        <f t="shared" si="6"/>
        <v>8.9067349473369806E-2</v>
      </c>
      <c r="AD63">
        <v>165</v>
      </c>
      <c r="AE63">
        <v>271</v>
      </c>
      <c r="AF63">
        <v>344</v>
      </c>
      <c r="AG63">
        <v>407</v>
      </c>
      <c r="AH63">
        <v>539</v>
      </c>
      <c r="AI63">
        <v>-270</v>
      </c>
    </row>
    <row r="64" spans="2:35" ht="15">
      <c r="B64" s="36">
        <v>56</v>
      </c>
      <c r="C64" s="37">
        <f t="shared" si="0"/>
        <v>119732.427790502</v>
      </c>
      <c r="D64" s="37"/>
      <c r="E64" s="36"/>
      <c r="F64" s="5">
        <v>43630</v>
      </c>
      <c r="G64" s="36" t="s">
        <v>46</v>
      </c>
      <c r="H64" s="38">
        <v>1.2266999999999999</v>
      </c>
      <c r="I64" s="38"/>
      <c r="J64" s="36">
        <v>37</v>
      </c>
      <c r="K64" s="39">
        <f t="shared" si="3"/>
        <v>3591.97283371506</v>
      </c>
      <c r="L64" s="40"/>
      <c r="M64" s="4">
        <f>IF(J64="","",(K64/J64)/LOOKUP(RIGHT($D$2,3),定数!$A$6:$A$13,定数!$B$6:$B$13))</f>
        <v>0.80900289047636487</v>
      </c>
      <c r="N64" s="36"/>
      <c r="O64" s="5"/>
      <c r="P64" s="38">
        <v>1.2230000000000001</v>
      </c>
      <c r="Q64" s="38"/>
      <c r="R64" s="41">
        <f>IF(P64="","",T64*M64*LOOKUP(RIGHT($D$2,3),定数!$A$6:$A$13,定数!$B$6:$B$13))</f>
        <v>-3591.97283371506</v>
      </c>
      <c r="S64" s="41"/>
      <c r="T64" s="42">
        <v>-37</v>
      </c>
      <c r="U64" s="42"/>
      <c r="V64" t="str">
        <f t="shared" si="7"/>
        <v/>
      </c>
      <c r="W64">
        <f t="shared" si="2"/>
        <v>1</v>
      </c>
      <c r="X64" s="29">
        <f t="shared" si="5"/>
        <v>127597.28931476084</v>
      </c>
      <c r="Y64" s="30">
        <f t="shared" si="6"/>
        <v>6.163815521862348E-2</v>
      </c>
      <c r="AD64">
        <v>230</v>
      </c>
      <c r="AE64">
        <v>-370</v>
      </c>
      <c r="AF64">
        <v>-370</v>
      </c>
      <c r="AG64">
        <v>-370</v>
      </c>
      <c r="AH64">
        <v>-370</v>
      </c>
      <c r="AI64">
        <v>-370</v>
      </c>
    </row>
    <row r="65" spans="2:35" ht="15">
      <c r="B65" s="36">
        <v>57</v>
      </c>
      <c r="C65" s="37">
        <f t="shared" si="0"/>
        <v>116140.45495678694</v>
      </c>
      <c r="D65" s="37"/>
      <c r="E65" s="36"/>
      <c r="F65" s="5">
        <v>43633</v>
      </c>
      <c r="G65" s="36" t="s">
        <v>46</v>
      </c>
      <c r="H65" s="38">
        <v>1.238</v>
      </c>
      <c r="I65" s="38"/>
      <c r="J65" s="36">
        <v>25</v>
      </c>
      <c r="K65" s="39">
        <f t="shared" si="3"/>
        <v>3484.2136487036082</v>
      </c>
      <c r="L65" s="40"/>
      <c r="M65" s="4">
        <f>IF(J65="","",(K65/J65)/LOOKUP(RIGHT($D$2,3),定数!$A$6:$A$13,定数!$B$6:$B$13))</f>
        <v>1.1614045495678693</v>
      </c>
      <c r="N65" s="36"/>
      <c r="O65" s="5"/>
      <c r="P65" s="38">
        <v>1.2355</v>
      </c>
      <c r="Q65" s="38"/>
      <c r="R65" s="41">
        <f>IF(P65="","",T65*M65*LOOKUP(RIGHT($D$2,3),定数!$A$6:$A$13,定数!$B$6:$B$13))</f>
        <v>3470.2767941087932</v>
      </c>
      <c r="S65" s="41"/>
      <c r="T65" s="42">
        <v>24.9</v>
      </c>
      <c r="U65" s="42"/>
      <c r="V65" t="str">
        <f t="shared" si="7"/>
        <v/>
      </c>
      <c r="W65">
        <f t="shared" si="2"/>
        <v>0</v>
      </c>
      <c r="X65" s="29">
        <f t="shared" si="5"/>
        <v>127597.28931476084</v>
      </c>
      <c r="Y65" s="30">
        <f t="shared" si="6"/>
        <v>8.9789010562064786E-2</v>
      </c>
      <c r="AD65">
        <v>153</v>
      </c>
      <c r="AE65">
        <v>249</v>
      </c>
      <c r="AF65">
        <v>-250</v>
      </c>
      <c r="AG65">
        <v>-250</v>
      </c>
      <c r="AH65">
        <v>-250</v>
      </c>
      <c r="AI65">
        <v>-250</v>
      </c>
    </row>
    <row r="66" spans="2:35" ht="15">
      <c r="B66" s="36">
        <v>58</v>
      </c>
      <c r="C66" s="37">
        <f t="shared" si="0"/>
        <v>119610.73175089573</v>
      </c>
      <c r="D66" s="37"/>
      <c r="E66" s="36"/>
      <c r="F66" s="5">
        <v>43638</v>
      </c>
      <c r="G66" s="36" t="s">
        <v>47</v>
      </c>
      <c r="H66" s="38">
        <v>1.2266999999999999</v>
      </c>
      <c r="I66" s="38"/>
      <c r="J66" s="36">
        <v>33</v>
      </c>
      <c r="K66" s="39">
        <f t="shared" si="3"/>
        <v>3588.3219525268719</v>
      </c>
      <c r="L66" s="40"/>
      <c r="M66" s="4">
        <f>IF(J66="","",(K66/J66)/LOOKUP(RIGHT($D$2,3),定数!$A$6:$A$13,定数!$B$6:$B$13))</f>
        <v>0.90614190720375554</v>
      </c>
      <c r="N66" s="36"/>
      <c r="O66" s="5"/>
      <c r="P66" s="38">
        <v>1.23</v>
      </c>
      <c r="Q66" s="38"/>
      <c r="R66" s="41">
        <f>IF(P66="","",T66*M66*LOOKUP(RIGHT($D$2,3),定数!$A$6:$A$13,定数!$B$6:$B$13))</f>
        <v>-3588.3219525269601</v>
      </c>
      <c r="S66" s="41"/>
      <c r="T66" s="42">
        <f t="shared" si="4"/>
        <v>-33.00000000000081</v>
      </c>
      <c r="U66" s="42"/>
      <c r="V66" t="str">
        <f t="shared" si="7"/>
        <v/>
      </c>
      <c r="W66">
        <f t="shared" si="2"/>
        <v>1</v>
      </c>
      <c r="X66" s="29">
        <f t="shared" si="5"/>
        <v>127597.28931476084</v>
      </c>
      <c r="Y66" s="30">
        <f t="shared" si="6"/>
        <v>6.2591906197659308E-2</v>
      </c>
      <c r="AD66">
        <v>-330</v>
      </c>
      <c r="AE66">
        <v>-330</v>
      </c>
      <c r="AF66">
        <v>-330</v>
      </c>
      <c r="AG66">
        <v>-330</v>
      </c>
      <c r="AH66">
        <v>-330</v>
      </c>
      <c r="AI66">
        <v>-330</v>
      </c>
    </row>
    <row r="67" spans="2:35" ht="15">
      <c r="B67" s="36">
        <v>59</v>
      </c>
      <c r="C67" s="37">
        <f t="shared" si="0"/>
        <v>116022.40979836877</v>
      </c>
      <c r="D67" s="37"/>
      <c r="E67" s="36"/>
      <c r="F67" s="5">
        <v>43639</v>
      </c>
      <c r="G67" s="36" t="s">
        <v>47</v>
      </c>
      <c r="H67" s="38">
        <v>1.2263999999999999</v>
      </c>
      <c r="I67" s="38"/>
      <c r="J67" s="36">
        <v>15</v>
      </c>
      <c r="K67" s="39">
        <f t="shared" si="3"/>
        <v>3480.6722939510628</v>
      </c>
      <c r="L67" s="40"/>
      <c r="M67" s="4">
        <f>IF(J67="","",(K67/J67)/LOOKUP(RIGHT($D$2,3),定数!$A$6:$A$13,定数!$B$6:$B$13))</f>
        <v>1.9337068299728126</v>
      </c>
      <c r="N67" s="36"/>
      <c r="O67" s="5"/>
      <c r="P67" s="38">
        <v>1.2279</v>
      </c>
      <c r="Q67" s="38"/>
      <c r="R67" s="41">
        <f>IF(P67="","",T67*M67*LOOKUP(RIGHT($D$2,3),定数!$A$6:$A$13,定数!$B$6:$B$13))</f>
        <v>-3480.6722939511947</v>
      </c>
      <c r="S67" s="41"/>
      <c r="T67" s="42">
        <f t="shared" si="4"/>
        <v>-15.000000000000568</v>
      </c>
      <c r="U67" s="42"/>
      <c r="V67" t="str">
        <f t="shared" si="7"/>
        <v/>
      </c>
      <c r="W67">
        <f t="shared" si="2"/>
        <v>2</v>
      </c>
      <c r="X67" s="29">
        <f t="shared" si="5"/>
        <v>127597.28931476084</v>
      </c>
      <c r="Y67" s="30">
        <f t="shared" si="6"/>
        <v>9.071414901173025E-2</v>
      </c>
      <c r="AD67">
        <v>-150</v>
      </c>
      <c r="AE67">
        <v>-150</v>
      </c>
      <c r="AF67">
        <v>-150</v>
      </c>
      <c r="AG67">
        <v>-150</v>
      </c>
      <c r="AH67">
        <v>-150</v>
      </c>
      <c r="AI67">
        <v>-150</v>
      </c>
    </row>
    <row r="68" spans="2:35" ht="15">
      <c r="B68" s="36">
        <v>60</v>
      </c>
      <c r="C68" s="37">
        <f t="shared" si="0"/>
        <v>112541.73750441757</v>
      </c>
      <c r="D68" s="37"/>
      <c r="E68" s="36"/>
      <c r="F68" s="5">
        <v>43640</v>
      </c>
      <c r="G68" s="36" t="s">
        <v>47</v>
      </c>
      <c r="H68" s="38">
        <v>1.2283999999999999</v>
      </c>
      <c r="I68" s="38"/>
      <c r="J68" s="36">
        <v>16</v>
      </c>
      <c r="K68" s="39">
        <f t="shared" si="3"/>
        <v>3376.252125132527</v>
      </c>
      <c r="L68" s="40"/>
      <c r="M68" s="4">
        <f>IF(J68="","",(K68/J68)/LOOKUP(RIGHT($D$2,3),定数!$A$6:$A$13,定数!$B$6:$B$13))</f>
        <v>1.7584646485065245</v>
      </c>
      <c r="N68" s="36"/>
      <c r="O68" s="5"/>
      <c r="P68" s="38">
        <v>1.23</v>
      </c>
      <c r="Q68" s="38"/>
      <c r="R68" s="41">
        <f>IF(P68="","",T68*M68*LOOKUP(RIGHT($D$2,3),定数!$A$6:$A$13,定数!$B$6:$B$13))</f>
        <v>3376.252125132527</v>
      </c>
      <c r="S68" s="41"/>
      <c r="T68" s="42">
        <v>16</v>
      </c>
      <c r="U68" s="42"/>
      <c r="V68" t="str">
        <f t="shared" si="7"/>
        <v/>
      </c>
      <c r="W68">
        <f t="shared" si="2"/>
        <v>0</v>
      </c>
      <c r="X68" s="29">
        <f t="shared" si="5"/>
        <v>127597.28931476084</v>
      </c>
      <c r="Y68" s="30">
        <f t="shared" si="6"/>
        <v>0.11799272454137943</v>
      </c>
      <c r="AD68">
        <v>97</v>
      </c>
      <c r="AE68">
        <v>160</v>
      </c>
      <c r="AF68">
        <v>204</v>
      </c>
      <c r="AG68">
        <v>-160</v>
      </c>
      <c r="AH68">
        <v>-160</v>
      </c>
      <c r="AI68">
        <v>-160</v>
      </c>
    </row>
    <row r="69" spans="2:35" ht="15">
      <c r="B69" s="36">
        <v>61</v>
      </c>
      <c r="C69" s="37">
        <f t="shared" si="0"/>
        <v>115917.98962955009</v>
      </c>
      <c r="D69" s="37"/>
      <c r="E69" s="36"/>
      <c r="F69" s="5">
        <v>43644</v>
      </c>
      <c r="G69" s="36" t="s">
        <v>47</v>
      </c>
      <c r="H69" s="38">
        <v>1.232</v>
      </c>
      <c r="I69" s="38"/>
      <c r="J69" s="36">
        <v>24</v>
      </c>
      <c r="K69" s="39">
        <f t="shared" si="3"/>
        <v>3477.5396888865025</v>
      </c>
      <c r="L69" s="40"/>
      <c r="M69" s="4">
        <f>IF(J69="","",(K69/J69)/LOOKUP(RIGHT($D$2,3),定数!$A$6:$A$13,定数!$B$6:$B$13))</f>
        <v>1.2074790586411468</v>
      </c>
      <c r="N69" s="36"/>
      <c r="O69" s="5"/>
      <c r="P69" s="38">
        <v>1.2343999999999999</v>
      </c>
      <c r="Q69" s="38"/>
      <c r="R69" s="41">
        <f>IF(P69="","",T69*M69*LOOKUP(RIGHT($D$2,3),定数!$A$6:$A$13,定数!$B$6:$B$13))</f>
        <v>3477.539688886503</v>
      </c>
      <c r="S69" s="41"/>
      <c r="T69" s="42">
        <v>24</v>
      </c>
      <c r="U69" s="42"/>
      <c r="V69" t="str">
        <f t="shared" si="7"/>
        <v/>
      </c>
      <c r="W69">
        <f t="shared" si="2"/>
        <v>0</v>
      </c>
      <c r="X69" s="29">
        <f t="shared" si="5"/>
        <v>127597.28931476084</v>
      </c>
      <c r="Y69" s="30">
        <f t="shared" si="6"/>
        <v>9.1532506277620773E-2</v>
      </c>
      <c r="AB69">
        <v>-3</v>
      </c>
      <c r="AC69">
        <v>-3</v>
      </c>
      <c r="AD69">
        <v>148</v>
      </c>
      <c r="AE69">
        <v>240</v>
      </c>
      <c r="AF69">
        <v>304</v>
      </c>
      <c r="AG69">
        <v>359</v>
      </c>
      <c r="AH69">
        <v>480</v>
      </c>
      <c r="AI69">
        <v>-240</v>
      </c>
    </row>
    <row r="70" spans="2:35" ht="15">
      <c r="B70" s="36">
        <v>62</v>
      </c>
      <c r="C70" s="37">
        <f t="shared" si="0"/>
        <v>119395.5293184366</v>
      </c>
      <c r="D70" s="37"/>
      <c r="E70" s="36"/>
      <c r="F70" s="5">
        <v>43645</v>
      </c>
      <c r="G70" s="36" t="s">
        <v>47</v>
      </c>
      <c r="H70" s="38">
        <v>1.2186999999999999</v>
      </c>
      <c r="I70" s="38"/>
      <c r="J70" s="36">
        <v>29</v>
      </c>
      <c r="K70" s="39">
        <f t="shared" si="3"/>
        <v>3581.8658795530978</v>
      </c>
      <c r="L70" s="40"/>
      <c r="M70" s="4">
        <f>IF(J70="","",(K70/J70)/LOOKUP(RIGHT($D$2,3),定数!$A$6:$A$13,定数!$B$6:$B$13))</f>
        <v>1.029271804469281</v>
      </c>
      <c r="N70" s="36"/>
      <c r="O70" s="5"/>
      <c r="P70" s="38">
        <v>1.2216</v>
      </c>
      <c r="Q70" s="38"/>
      <c r="R70" s="41">
        <f>IF(P70="","",T70*M70*LOOKUP(RIGHT($D$2,3),定数!$A$6:$A$13,定数!$B$6:$B$13))</f>
        <v>2569.0624239553254</v>
      </c>
      <c r="S70" s="41"/>
      <c r="T70" s="42">
        <v>20.8</v>
      </c>
      <c r="U70" s="42"/>
      <c r="V70" t="str">
        <f t="shared" si="7"/>
        <v/>
      </c>
      <c r="W70">
        <f t="shared" si="2"/>
        <v>0</v>
      </c>
      <c r="X70" s="29">
        <f t="shared" si="5"/>
        <v>127597.28931476084</v>
      </c>
      <c r="Y70" s="30">
        <f t="shared" si="6"/>
        <v>6.4278481465949389E-2</v>
      </c>
      <c r="AD70">
        <v>179</v>
      </c>
      <c r="AE70">
        <v>208</v>
      </c>
      <c r="AF70">
        <v>368</v>
      </c>
      <c r="AG70">
        <v>-290</v>
      </c>
      <c r="AH70">
        <v>-290</v>
      </c>
      <c r="AI70">
        <v>-290</v>
      </c>
    </row>
    <row r="71" spans="2:35" ht="15">
      <c r="B71" s="36">
        <v>63</v>
      </c>
      <c r="C71" s="37">
        <f t="shared" si="0"/>
        <v>121964.59174239193</v>
      </c>
      <c r="D71" s="37"/>
      <c r="E71" s="36"/>
      <c r="F71" s="5">
        <v>43652</v>
      </c>
      <c r="G71" s="36" t="s">
        <v>46</v>
      </c>
      <c r="H71" s="38">
        <v>1.2597</v>
      </c>
      <c r="I71" s="38"/>
      <c r="J71" s="36">
        <v>23</v>
      </c>
      <c r="K71" s="39">
        <f t="shared" si="3"/>
        <v>3658.9377522717577</v>
      </c>
      <c r="L71" s="40"/>
      <c r="M71" s="4">
        <f>IF(J71="","",(K71/J71)/LOOKUP(RIGHT($D$2,3),定数!$A$6:$A$13,定数!$B$6:$B$13))</f>
        <v>1.325702084156434</v>
      </c>
      <c r="N71" s="36"/>
      <c r="O71" s="5"/>
      <c r="P71" s="38">
        <v>1.2574000000000001</v>
      </c>
      <c r="Q71" s="38"/>
      <c r="R71" s="41">
        <f>IF(P71="","",T71*M71*LOOKUP(RIGHT($D$2,3),定数!$A$6:$A$13,定数!$B$6:$B$13))</f>
        <v>-3658.9377522717082</v>
      </c>
      <c r="S71" s="41"/>
      <c r="T71" s="42">
        <f t="shared" si="4"/>
        <v>-22.999999999999687</v>
      </c>
      <c r="U71" s="42"/>
      <c r="V71" t="str">
        <f t="shared" si="7"/>
        <v/>
      </c>
      <c r="W71">
        <f t="shared" si="2"/>
        <v>1</v>
      </c>
      <c r="X71" s="29">
        <f t="shared" si="5"/>
        <v>127597.28931476084</v>
      </c>
      <c r="Y71" s="30">
        <f t="shared" si="6"/>
        <v>4.4144335687837377E-2</v>
      </c>
      <c r="AD71">
        <v>-230</v>
      </c>
      <c r="AE71">
        <v>-230</v>
      </c>
      <c r="AF71">
        <v>-230</v>
      </c>
      <c r="AG71">
        <v>-230</v>
      </c>
      <c r="AH71">
        <v>-230</v>
      </c>
      <c r="AI71">
        <v>-230</v>
      </c>
    </row>
    <row r="72" spans="2:35" ht="15">
      <c r="B72" s="36">
        <v>64</v>
      </c>
      <c r="C72" s="37">
        <f t="shared" si="0"/>
        <v>118305.65399012022</v>
      </c>
      <c r="D72" s="37"/>
      <c r="E72" s="36"/>
      <c r="F72" s="5">
        <v>43654</v>
      </c>
      <c r="G72" s="36" t="s">
        <v>46</v>
      </c>
      <c r="H72" s="38">
        <v>1.2686999999999999</v>
      </c>
      <c r="I72" s="38"/>
      <c r="J72" s="36">
        <v>35</v>
      </c>
      <c r="K72" s="39">
        <f t="shared" si="3"/>
        <v>3549.1696197036063</v>
      </c>
      <c r="L72" s="40"/>
      <c r="M72" s="4">
        <f>IF(J72="","",(K72/J72)/LOOKUP(RIGHT($D$2,3),定数!$A$6:$A$13,定数!$B$6:$B$13))</f>
        <v>0.84504038564371575</v>
      </c>
      <c r="N72" s="36"/>
      <c r="O72" s="5"/>
      <c r="P72" s="38">
        <v>1.2652000000000001</v>
      </c>
      <c r="Q72" s="38"/>
      <c r="R72" s="41">
        <f>IF(P72="","",T72*M72*LOOKUP(RIGHT($D$2,3),定数!$A$6:$A$13,定数!$B$6:$B$13))</f>
        <v>-3549.1696197034403</v>
      </c>
      <c r="S72" s="41"/>
      <c r="T72" s="42">
        <f t="shared" si="4"/>
        <v>-34.999999999998366</v>
      </c>
      <c r="U72" s="42"/>
      <c r="V72" t="str">
        <f t="shared" si="7"/>
        <v/>
      </c>
      <c r="W72">
        <f t="shared" si="2"/>
        <v>2</v>
      </c>
      <c r="X72" s="29">
        <f t="shared" si="5"/>
        <v>127597.28931476084</v>
      </c>
      <c r="Y72" s="30">
        <f t="shared" si="6"/>
        <v>7.2820005617201922E-2</v>
      </c>
      <c r="AD72">
        <v>-350</v>
      </c>
      <c r="AE72">
        <v>-350</v>
      </c>
      <c r="AF72">
        <v>-350</v>
      </c>
      <c r="AG72">
        <v>-350</v>
      </c>
      <c r="AH72">
        <v>-350</v>
      </c>
      <c r="AI72">
        <v>-350</v>
      </c>
    </row>
    <row r="73" spans="2:35" ht="15">
      <c r="B73" s="36">
        <v>65</v>
      </c>
      <c r="C73" s="37">
        <f t="shared" si="0"/>
        <v>114756.48437041677</v>
      </c>
      <c r="D73" s="37"/>
      <c r="E73" s="36"/>
      <c r="F73" s="5">
        <v>43655</v>
      </c>
      <c r="G73" s="36" t="s">
        <v>47</v>
      </c>
      <c r="H73" s="38">
        <v>1.2655000000000001</v>
      </c>
      <c r="I73" s="38"/>
      <c r="J73" s="36">
        <v>28</v>
      </c>
      <c r="K73" s="39">
        <f t="shared" si="3"/>
        <v>3442.6945311125032</v>
      </c>
      <c r="L73" s="40"/>
      <c r="M73" s="4">
        <f>IF(J73="","",(K73/J73)/LOOKUP(RIGHT($D$2,3),定数!$A$6:$A$13,定数!$B$6:$B$13))</f>
        <v>1.0246114675930069</v>
      </c>
      <c r="N73" s="36"/>
      <c r="O73" s="5"/>
      <c r="P73" s="38">
        <v>1.2683</v>
      </c>
      <c r="Q73" s="38"/>
      <c r="R73" s="41">
        <f>IF(P73="","",T73*M73*LOOKUP(RIGHT($D$2,3),定数!$A$6:$A$13,定数!$B$6:$B$13))</f>
        <v>3405.8085182791547</v>
      </c>
      <c r="S73" s="41"/>
      <c r="T73" s="42">
        <v>27.7</v>
      </c>
      <c r="U73" s="42"/>
      <c r="V73" t="str">
        <f t="shared" si="7"/>
        <v/>
      </c>
      <c r="W73">
        <f t="shared" si="2"/>
        <v>0</v>
      </c>
      <c r="X73" s="29">
        <f t="shared" si="5"/>
        <v>127597.28931476084</v>
      </c>
      <c r="Y73" s="30">
        <f t="shared" si="6"/>
        <v>0.10063540544868466</v>
      </c>
      <c r="AD73">
        <v>173</v>
      </c>
      <c r="AE73">
        <v>277</v>
      </c>
      <c r="AF73">
        <v>355</v>
      </c>
      <c r="AG73">
        <v>419</v>
      </c>
      <c r="AH73">
        <v>557</v>
      </c>
      <c r="AI73">
        <v>838</v>
      </c>
    </row>
    <row r="74" spans="2:35" ht="15">
      <c r="B74" s="36">
        <v>66</v>
      </c>
      <c r="C74" s="37">
        <f t="shared" ref="C74:C108" si="8">IF(R73="","",C73+R73)</f>
        <v>118162.29288869593</v>
      </c>
      <c r="D74" s="37"/>
      <c r="E74" s="36"/>
      <c r="F74" s="5">
        <v>43658</v>
      </c>
      <c r="G74" s="36" t="s">
        <v>47</v>
      </c>
      <c r="H74" s="38">
        <v>1.256</v>
      </c>
      <c r="I74" s="38"/>
      <c r="J74" s="36">
        <v>17</v>
      </c>
      <c r="K74" s="39">
        <f t="shared" si="3"/>
        <v>3544.8687866608775</v>
      </c>
      <c r="L74" s="40"/>
      <c r="M74" s="4">
        <f>IF(J74="","",(K74/J74)/LOOKUP(RIGHT($D$2,3),定数!$A$6:$A$13,定数!$B$6:$B$13))</f>
        <v>1.7376807777749399</v>
      </c>
      <c r="N74" s="36"/>
      <c r="O74" s="5"/>
      <c r="P74" s="38">
        <v>1.2577</v>
      </c>
      <c r="Q74" s="38"/>
      <c r="R74" s="41">
        <f>IF(P74="","",T74*M74*LOOKUP(RIGHT($D$2,3),定数!$A$6:$A$13,定数!$B$6:$B$13))</f>
        <v>-3544.8687866609498</v>
      </c>
      <c r="S74" s="41"/>
      <c r="T74" s="42">
        <f t="shared" si="4"/>
        <v>-17.000000000000348</v>
      </c>
      <c r="U74" s="42"/>
      <c r="V74" t="str">
        <f t="shared" si="7"/>
        <v/>
      </c>
      <c r="W74">
        <f t="shared" si="7"/>
        <v>1</v>
      </c>
      <c r="X74" s="29">
        <f t="shared" si="5"/>
        <v>127597.28931476084</v>
      </c>
      <c r="Y74" s="30">
        <f t="shared" si="6"/>
        <v>7.3943549088965166E-2</v>
      </c>
      <c r="AD74">
        <v>-170</v>
      </c>
      <c r="AE74">
        <v>-170</v>
      </c>
      <c r="AF74">
        <v>-170</v>
      </c>
      <c r="AG74">
        <v>-170</v>
      </c>
      <c r="AH74">
        <v>-170</v>
      </c>
      <c r="AI74">
        <v>-170</v>
      </c>
    </row>
    <row r="75" spans="2:35" ht="15">
      <c r="B75" s="36">
        <v>67</v>
      </c>
      <c r="C75" s="37">
        <f t="shared" si="8"/>
        <v>114617.42410203497</v>
      </c>
      <c r="D75" s="37"/>
      <c r="E75" s="36"/>
      <c r="F75" s="5">
        <v>43662</v>
      </c>
      <c r="G75" s="36" t="s">
        <v>46</v>
      </c>
      <c r="H75" s="38">
        <v>1.2986</v>
      </c>
      <c r="I75" s="38"/>
      <c r="J75" s="36">
        <v>34</v>
      </c>
      <c r="K75" s="39">
        <f t="shared" ref="K75:K108" si="9">IF(J75="","",C75*0.03)</f>
        <v>3438.522723061049</v>
      </c>
      <c r="L75" s="40"/>
      <c r="M75" s="4">
        <f>IF(J75="","",(K75/J75)/LOOKUP(RIGHT($D$2,3),定数!$A$6:$A$13,定数!$B$6:$B$13))</f>
        <v>0.84277517722084538</v>
      </c>
      <c r="N75" s="36"/>
      <c r="O75" s="5"/>
      <c r="P75" s="38">
        <v>1.2951999999999999</v>
      </c>
      <c r="Q75" s="38"/>
      <c r="R75" s="41">
        <f>IF(P75="","",T75*M75*LOOKUP(RIGHT($D$2,3),定数!$A$6:$A$13,定数!$B$6:$B$13))</f>
        <v>-3438.5227230610494</v>
      </c>
      <c r="S75" s="41"/>
      <c r="T75" s="42">
        <v>-34</v>
      </c>
      <c r="U75" s="42"/>
      <c r="V75" t="str">
        <f t="shared" ref="V75:W90" si="10">IF(S75&lt;&gt;"",IF(S75&lt;0,1+V74,0),"")</f>
        <v/>
      </c>
      <c r="W75">
        <f t="shared" si="10"/>
        <v>2</v>
      </c>
      <c r="X75" s="29">
        <f t="shared" si="5"/>
        <v>127597.28931476084</v>
      </c>
      <c r="Y75" s="30">
        <f t="shared" si="6"/>
        <v>0.1017252426162969</v>
      </c>
      <c r="AD75">
        <v>203</v>
      </c>
      <c r="AE75">
        <v>-340</v>
      </c>
      <c r="AF75">
        <v>-340</v>
      </c>
      <c r="AG75">
        <v>-340</v>
      </c>
      <c r="AH75">
        <v>-340</v>
      </c>
      <c r="AI75">
        <v>-340</v>
      </c>
    </row>
    <row r="76" spans="2:35" ht="15">
      <c r="B76" s="36">
        <v>68</v>
      </c>
      <c r="C76" s="37">
        <f t="shared" si="8"/>
        <v>111178.90137897393</v>
      </c>
      <c r="D76" s="37"/>
      <c r="E76" s="36"/>
      <c r="F76" s="5">
        <v>43668</v>
      </c>
      <c r="G76" s="36" t="s">
        <v>46</v>
      </c>
      <c r="H76" s="38">
        <v>1.2895000000000001</v>
      </c>
      <c r="I76" s="38"/>
      <c r="J76" s="36">
        <v>58</v>
      </c>
      <c r="K76" s="39">
        <f t="shared" si="9"/>
        <v>3335.3670413692175</v>
      </c>
      <c r="L76" s="40"/>
      <c r="M76" s="4">
        <f>IF(J76="","",(K76/J76)/LOOKUP(RIGHT($D$2,3),定数!$A$6:$A$13,定数!$B$6:$B$13))</f>
        <v>0.47921940249557721</v>
      </c>
      <c r="N76" s="36"/>
      <c r="O76" s="5"/>
      <c r="P76" s="38">
        <v>1.2837000000000001</v>
      </c>
      <c r="Q76" s="38"/>
      <c r="R76" s="41">
        <f>IF(P76="","",T76*M76*LOOKUP(RIGHT($D$2,3),定数!$A$6:$A$13,定数!$B$6:$B$13))</f>
        <v>3323.8657757093233</v>
      </c>
      <c r="S76" s="41"/>
      <c r="T76" s="42">
        <v>57.8</v>
      </c>
      <c r="U76" s="42"/>
      <c r="V76" t="str">
        <f t="shared" si="10"/>
        <v/>
      </c>
      <c r="W76">
        <f t="shared" si="10"/>
        <v>0</v>
      </c>
      <c r="X76" s="29">
        <f t="shared" ref="X76:X108" si="11">IF(C76&lt;&gt;"",MAX(X75,C76),"")</f>
        <v>127597.28931476084</v>
      </c>
      <c r="Y76" s="30">
        <f t="shared" ref="Y76:Y108" si="12">IF(X76&lt;&gt;"",1-(C76/X76),"")</f>
        <v>0.12867348533780798</v>
      </c>
      <c r="AB76">
        <v>1</v>
      </c>
      <c r="AC76">
        <v>618</v>
      </c>
      <c r="AD76">
        <v>353</v>
      </c>
      <c r="AE76">
        <v>578</v>
      </c>
      <c r="AF76">
        <v>-580</v>
      </c>
      <c r="AG76">
        <v>-580</v>
      </c>
      <c r="AH76">
        <v>-580</v>
      </c>
      <c r="AI76">
        <v>-580</v>
      </c>
    </row>
    <row r="77" spans="2:35" ht="15">
      <c r="B77" s="36">
        <v>69</v>
      </c>
      <c r="C77" s="37">
        <f t="shared" si="8"/>
        <v>114502.76715468324</v>
      </c>
      <c r="D77" s="37"/>
      <c r="E77" s="36"/>
      <c r="F77" s="5">
        <v>43674</v>
      </c>
      <c r="G77" s="36" t="s">
        <v>46</v>
      </c>
      <c r="H77" s="38">
        <v>1.3022</v>
      </c>
      <c r="I77" s="38"/>
      <c r="J77" s="36">
        <v>18</v>
      </c>
      <c r="K77" s="39">
        <f t="shared" si="9"/>
        <v>3435.0830146404974</v>
      </c>
      <c r="L77" s="40"/>
      <c r="M77" s="4">
        <f>IF(J77="","",(K77/J77)/LOOKUP(RIGHT($D$2,3),定数!$A$6:$A$13,定数!$B$6:$B$13))</f>
        <v>1.5903162104817119</v>
      </c>
      <c r="N77" s="36"/>
      <c r="O77" s="5"/>
      <c r="P77" s="38">
        <v>1.3004</v>
      </c>
      <c r="Q77" s="38"/>
      <c r="R77" s="41">
        <f>IF(P77="","",T77*M77*LOOKUP(RIGHT($D$2,3),定数!$A$6:$A$13,定数!$B$6:$B$13))</f>
        <v>-3435.0830146405433</v>
      </c>
      <c r="S77" s="41"/>
      <c r="T77" s="42">
        <f t="shared" ref="T77:T108" si="13">IF(P77="","",IF(G77="買",(P77-H77),(H77-P77))*IF(RIGHT($D$2,3)="JPY",100,10000))</f>
        <v>-18.000000000000238</v>
      </c>
      <c r="U77" s="42"/>
      <c r="V77" t="str">
        <f t="shared" si="10"/>
        <v/>
      </c>
      <c r="W77">
        <f t="shared" si="10"/>
        <v>1</v>
      </c>
      <c r="X77" s="29">
        <f t="shared" si="11"/>
        <v>127597.28931476084</v>
      </c>
      <c r="Y77" s="30">
        <f t="shared" si="12"/>
        <v>0.10262382712359697</v>
      </c>
      <c r="AD77">
        <v>-180</v>
      </c>
      <c r="AE77">
        <v>-180</v>
      </c>
      <c r="AF77">
        <v>-180</v>
      </c>
      <c r="AG77">
        <v>-180</v>
      </c>
      <c r="AH77">
        <v>-180</v>
      </c>
      <c r="AI77">
        <v>-180</v>
      </c>
    </row>
    <row r="78" spans="2:35" ht="15">
      <c r="B78" s="36">
        <v>70</v>
      </c>
      <c r="C78" s="37">
        <f t="shared" si="8"/>
        <v>111067.68414004269</v>
      </c>
      <c r="D78" s="37"/>
      <c r="E78" s="36"/>
      <c r="F78" s="5">
        <v>43675</v>
      </c>
      <c r="G78" s="36" t="s">
        <v>46</v>
      </c>
      <c r="H78" s="38">
        <v>1.3087</v>
      </c>
      <c r="I78" s="38"/>
      <c r="J78" s="36">
        <v>29</v>
      </c>
      <c r="K78" s="39">
        <f t="shared" si="9"/>
        <v>3332.0305242012805</v>
      </c>
      <c r="L78" s="40"/>
      <c r="M78" s="4">
        <f>IF(J78="","",(K78/J78)/LOOKUP(RIGHT($D$2,3),定数!$A$6:$A$13,定数!$B$6:$B$13))</f>
        <v>0.95748003569002316</v>
      </c>
      <c r="N78" s="36"/>
      <c r="O78" s="5"/>
      <c r="P78" s="38">
        <v>1.3058000000000001</v>
      </c>
      <c r="Q78" s="38"/>
      <c r="R78" s="41">
        <f>IF(P78="","",T78*M78*LOOKUP(RIGHT($D$2,3),定数!$A$6:$A$13,定数!$B$6:$B$13))</f>
        <v>-3332.0305242012805</v>
      </c>
      <c r="S78" s="41"/>
      <c r="T78" s="42">
        <v>-29</v>
      </c>
      <c r="U78" s="42"/>
      <c r="V78" t="str">
        <f t="shared" si="10"/>
        <v/>
      </c>
      <c r="W78">
        <f t="shared" si="10"/>
        <v>2</v>
      </c>
      <c r="X78" s="29">
        <f t="shared" si="11"/>
        <v>127597.28931476084</v>
      </c>
      <c r="Y78" s="30">
        <f t="shared" si="12"/>
        <v>0.12954511230988941</v>
      </c>
      <c r="AD78">
        <v>183</v>
      </c>
      <c r="AE78">
        <v>-290</v>
      </c>
      <c r="AF78">
        <v>-290</v>
      </c>
      <c r="AG78">
        <v>-290</v>
      </c>
      <c r="AH78">
        <v>-290</v>
      </c>
      <c r="AI78">
        <v>-290</v>
      </c>
    </row>
    <row r="79" spans="2:35" ht="15">
      <c r="B79" s="36">
        <v>71</v>
      </c>
      <c r="C79" s="37">
        <f t="shared" si="8"/>
        <v>107735.65361584141</v>
      </c>
      <c r="D79" s="37"/>
      <c r="E79" s="36"/>
      <c r="F79" s="5">
        <v>43682</v>
      </c>
      <c r="G79" s="36" t="s">
        <v>47</v>
      </c>
      <c r="H79" s="38">
        <v>1.3156000000000001</v>
      </c>
      <c r="I79" s="38"/>
      <c r="J79" s="36">
        <v>25</v>
      </c>
      <c r="K79" s="39">
        <f t="shared" si="9"/>
        <v>3232.0696084752421</v>
      </c>
      <c r="L79" s="40"/>
      <c r="M79" s="4">
        <f>IF(J79="","",(K79/J79)/LOOKUP(RIGHT($D$2,3),定数!$A$6:$A$13,定数!$B$6:$B$13))</f>
        <v>1.0773565361584141</v>
      </c>
      <c r="N79" s="36"/>
      <c r="O79" s="5"/>
      <c r="P79" s="38">
        <v>1.3181</v>
      </c>
      <c r="Q79" s="38"/>
      <c r="R79" s="41">
        <f>IF(P79="","",T79*M79*LOOKUP(RIGHT($D$2,3),定数!$A$6:$A$13,定数!$B$6:$B$13))</f>
        <v>-3232.0696084752426</v>
      </c>
      <c r="S79" s="41"/>
      <c r="T79" s="42">
        <v>-25</v>
      </c>
      <c r="U79" s="42"/>
      <c r="V79" t="str">
        <f t="shared" si="10"/>
        <v/>
      </c>
      <c r="W79">
        <f t="shared" si="10"/>
        <v>3</v>
      </c>
      <c r="X79" s="29">
        <f t="shared" si="11"/>
        <v>127597.28931476084</v>
      </c>
      <c r="Y79" s="30">
        <f t="shared" si="12"/>
        <v>0.15565875894059278</v>
      </c>
      <c r="AD79">
        <v>155</v>
      </c>
      <c r="AE79">
        <v>-250</v>
      </c>
      <c r="AF79">
        <v>-250</v>
      </c>
      <c r="AG79">
        <v>-250</v>
      </c>
      <c r="AH79">
        <v>-250</v>
      </c>
      <c r="AI79">
        <v>-250</v>
      </c>
    </row>
    <row r="80" spans="2:35" ht="15">
      <c r="B80" s="36">
        <v>72</v>
      </c>
      <c r="C80" s="37">
        <f t="shared" si="8"/>
        <v>104503.58400736617</v>
      </c>
      <c r="D80" s="37"/>
      <c r="E80" s="36"/>
      <c r="F80" s="5">
        <v>43686</v>
      </c>
      <c r="G80" s="36" t="s">
        <v>47</v>
      </c>
      <c r="H80" s="38">
        <v>1.3231999999999999</v>
      </c>
      <c r="I80" s="38"/>
      <c r="J80" s="36">
        <v>21</v>
      </c>
      <c r="K80" s="39">
        <f t="shared" si="9"/>
        <v>3135.107520220985</v>
      </c>
      <c r="L80" s="40"/>
      <c r="M80" s="4">
        <f>IF(J80="","",(K80/J80)/LOOKUP(RIGHT($D$2,3),定数!$A$6:$A$13,定数!$B$6:$B$13))</f>
        <v>1.2440902858019782</v>
      </c>
      <c r="N80" s="36"/>
      <c r="O80" s="5"/>
      <c r="P80" s="38">
        <v>1.3252999999999999</v>
      </c>
      <c r="Q80" s="38"/>
      <c r="R80" s="41">
        <f>IF(P80="","",T80*M80*LOOKUP(RIGHT($D$2,3),定数!$A$6:$A$13,定数!$B$6:$B$13))</f>
        <v>3164.9656870802328</v>
      </c>
      <c r="S80" s="41"/>
      <c r="T80" s="42">
        <v>21.2</v>
      </c>
      <c r="U80" s="42"/>
      <c r="V80" t="str">
        <f t="shared" si="10"/>
        <v/>
      </c>
      <c r="W80">
        <f t="shared" si="10"/>
        <v>0</v>
      </c>
      <c r="X80" s="29">
        <f t="shared" si="11"/>
        <v>127597.28931476084</v>
      </c>
      <c r="Y80" s="30">
        <f t="shared" si="12"/>
        <v>0.18098899617237496</v>
      </c>
      <c r="AB80">
        <v>-3</v>
      </c>
      <c r="AC80">
        <v>613</v>
      </c>
      <c r="AD80">
        <v>130</v>
      </c>
      <c r="AE80">
        <v>212</v>
      </c>
      <c r="AF80">
        <v>267</v>
      </c>
      <c r="AG80">
        <v>316</v>
      </c>
      <c r="AH80">
        <v>420</v>
      </c>
      <c r="AI80">
        <v>633</v>
      </c>
    </row>
    <row r="81" spans="2:35" ht="15">
      <c r="B81" s="36">
        <v>73</v>
      </c>
      <c r="C81" s="37">
        <f t="shared" si="8"/>
        <v>107668.5496944464</v>
      </c>
      <c r="D81" s="37"/>
      <c r="E81" s="36"/>
      <c r="F81" s="5">
        <v>43688</v>
      </c>
      <c r="G81" s="36" t="s">
        <v>47</v>
      </c>
      <c r="H81" s="38">
        <v>1.2986</v>
      </c>
      <c r="I81" s="38"/>
      <c r="J81" s="36">
        <v>43</v>
      </c>
      <c r="K81" s="39">
        <f t="shared" si="9"/>
        <v>3230.0564908333918</v>
      </c>
      <c r="L81" s="40"/>
      <c r="M81" s="4">
        <f>IF(J81="","",(K81/J81)/LOOKUP(RIGHT($D$2,3),定数!$A$6:$A$13,定数!$B$6:$B$13))</f>
        <v>0.6259799400839906</v>
      </c>
      <c r="N81" s="36"/>
      <c r="O81" s="5"/>
      <c r="P81" s="38">
        <v>1.3028999999999999</v>
      </c>
      <c r="Q81" s="38"/>
      <c r="R81" s="41">
        <f>IF(P81="","",T81*M81*LOOKUP(RIGHT($D$2,3),定数!$A$6:$A$13,定数!$B$6:$B$13))</f>
        <v>3237.5682501143992</v>
      </c>
      <c r="S81" s="41"/>
      <c r="T81" s="42">
        <v>43.1</v>
      </c>
      <c r="U81" s="42"/>
      <c r="V81" t="str">
        <f t="shared" si="10"/>
        <v/>
      </c>
      <c r="W81">
        <f t="shared" si="10"/>
        <v>0</v>
      </c>
      <c r="X81" s="29">
        <f t="shared" si="11"/>
        <v>127597.28931476084</v>
      </c>
      <c r="Y81" s="30">
        <f t="shared" si="12"/>
        <v>0.15618466291359556</v>
      </c>
      <c r="AB81">
        <v>-3</v>
      </c>
      <c r="AC81">
        <v>-3</v>
      </c>
      <c r="AD81">
        <v>263</v>
      </c>
      <c r="AE81">
        <v>431</v>
      </c>
      <c r="AF81">
        <v>550</v>
      </c>
      <c r="AG81">
        <v>646</v>
      </c>
      <c r="AH81">
        <v>862</v>
      </c>
      <c r="AI81">
        <v>1293</v>
      </c>
    </row>
    <row r="82" spans="2:35" ht="15">
      <c r="B82" s="36">
        <v>74</v>
      </c>
      <c r="C82" s="37">
        <f t="shared" si="8"/>
        <v>110906.1179445608</v>
      </c>
      <c r="D82" s="37"/>
      <c r="E82" s="36"/>
      <c r="F82" s="5">
        <v>43693</v>
      </c>
      <c r="G82" s="36" t="s">
        <v>46</v>
      </c>
      <c r="H82" s="38">
        <v>1.2816000000000001</v>
      </c>
      <c r="I82" s="38"/>
      <c r="J82" s="36">
        <v>17</v>
      </c>
      <c r="K82" s="39">
        <f t="shared" si="9"/>
        <v>3327.1835383368239</v>
      </c>
      <c r="L82" s="40"/>
      <c r="M82" s="4">
        <f>IF(J82="","",(K82/J82)/LOOKUP(RIGHT($D$2,3),定数!$A$6:$A$13,定数!$B$6:$B$13))</f>
        <v>1.6309723227141293</v>
      </c>
      <c r="N82" s="36"/>
      <c r="O82" s="5"/>
      <c r="P82" s="38">
        <v>1.2799</v>
      </c>
      <c r="Q82" s="38"/>
      <c r="R82" s="41">
        <f>IF(P82="","",T82*M82*LOOKUP(RIGHT($D$2,3),定数!$A$6:$A$13,定数!$B$6:$B$13))</f>
        <v>3327.1835383368239</v>
      </c>
      <c r="S82" s="41"/>
      <c r="T82" s="42">
        <v>17</v>
      </c>
      <c r="U82" s="42"/>
      <c r="V82" t="str">
        <f t="shared" si="10"/>
        <v/>
      </c>
      <c r="W82">
        <f t="shared" si="10"/>
        <v>0</v>
      </c>
      <c r="X82" s="29">
        <f t="shared" si="11"/>
        <v>127597.28931476084</v>
      </c>
      <c r="Y82" s="30">
        <f t="shared" si="12"/>
        <v>0.13081133196353223</v>
      </c>
      <c r="AB82">
        <v>-3</v>
      </c>
      <c r="AC82">
        <v>-3</v>
      </c>
      <c r="AD82">
        <v>107</v>
      </c>
      <c r="AE82">
        <v>170</v>
      </c>
      <c r="AF82">
        <v>218</v>
      </c>
      <c r="AG82">
        <v>255</v>
      </c>
      <c r="AH82">
        <v>340</v>
      </c>
      <c r="AI82">
        <v>510</v>
      </c>
    </row>
    <row r="83" spans="2:35" ht="15">
      <c r="B83" s="36">
        <v>75</v>
      </c>
      <c r="C83" s="37">
        <f t="shared" si="8"/>
        <v>114233.30148289763</v>
      </c>
      <c r="D83" s="37"/>
      <c r="E83" s="36"/>
      <c r="F83" s="5">
        <v>43696</v>
      </c>
      <c r="G83" s="36" t="s">
        <v>46</v>
      </c>
      <c r="H83" s="38">
        <v>1.2843</v>
      </c>
      <c r="I83" s="38"/>
      <c r="J83" s="36">
        <v>17</v>
      </c>
      <c r="K83" s="39">
        <f t="shared" si="9"/>
        <v>3426.9990444869286</v>
      </c>
      <c r="L83" s="40"/>
      <c r="M83" s="4">
        <f>IF(J83="","",(K83/J83)/LOOKUP(RIGHT($D$2,3),定数!$A$6:$A$13,定数!$B$6:$B$13))</f>
        <v>1.6799014923955533</v>
      </c>
      <c r="N83" s="36"/>
      <c r="O83" s="5"/>
      <c r="P83" s="38">
        <v>1.2826</v>
      </c>
      <c r="Q83" s="38"/>
      <c r="R83" s="41">
        <f>IF(P83="","",T83*M83*LOOKUP(RIGHT($D$2,3),定数!$A$6:$A$13,定数!$B$6:$B$13))</f>
        <v>3426.9990444869291</v>
      </c>
      <c r="S83" s="41"/>
      <c r="T83" s="42">
        <v>17</v>
      </c>
      <c r="U83" s="42"/>
      <c r="V83" t="str">
        <f t="shared" si="10"/>
        <v/>
      </c>
      <c r="W83">
        <f t="shared" si="10"/>
        <v>0</v>
      </c>
      <c r="X83" s="29">
        <f t="shared" si="11"/>
        <v>127597.28931476084</v>
      </c>
      <c r="Y83" s="30">
        <f t="shared" si="12"/>
        <v>0.10473567192243816</v>
      </c>
      <c r="AD83">
        <v>103</v>
      </c>
      <c r="AE83">
        <v>170</v>
      </c>
      <c r="AF83">
        <v>211</v>
      </c>
      <c r="AG83">
        <v>253</v>
      </c>
      <c r="AH83">
        <v>335</v>
      </c>
      <c r="AI83">
        <v>506</v>
      </c>
    </row>
    <row r="84" spans="2:35" ht="15">
      <c r="B84" s="36">
        <v>76</v>
      </c>
      <c r="C84" s="37">
        <f t="shared" si="8"/>
        <v>117660.30052738456</v>
      </c>
      <c r="D84" s="37"/>
      <c r="E84" s="36"/>
      <c r="F84" s="5">
        <v>43701</v>
      </c>
      <c r="G84" s="36" t="s">
        <v>47</v>
      </c>
      <c r="H84" s="38">
        <v>1.2605</v>
      </c>
      <c r="I84" s="38"/>
      <c r="J84" s="36">
        <v>20</v>
      </c>
      <c r="K84" s="39">
        <f t="shared" si="9"/>
        <v>3529.8090158215368</v>
      </c>
      <c r="L84" s="40"/>
      <c r="M84" s="4">
        <f>IF(J84="","",(K84/J84)/LOOKUP(RIGHT($D$2,3),定数!$A$6:$A$13,定数!$B$6:$B$13))</f>
        <v>1.470753756592307</v>
      </c>
      <c r="N84" s="36"/>
      <c r="O84" s="5"/>
      <c r="P84" s="38">
        <v>1.2625</v>
      </c>
      <c r="Q84" s="38"/>
      <c r="R84" s="41">
        <f>IF(P84="","",T84*M84*LOOKUP(RIGHT($D$2,3),定数!$A$6:$A$13,定数!$B$6:$B$13))</f>
        <v>-3529.8090158215368</v>
      </c>
      <c r="S84" s="41"/>
      <c r="T84" s="42">
        <v>-20</v>
      </c>
      <c r="U84" s="42"/>
      <c r="V84" t="str">
        <f t="shared" si="10"/>
        <v/>
      </c>
      <c r="W84">
        <f t="shared" si="10"/>
        <v>1</v>
      </c>
      <c r="X84" s="29">
        <f t="shared" si="11"/>
        <v>127597.28931476084</v>
      </c>
      <c r="Y84" s="30">
        <f t="shared" si="12"/>
        <v>7.7877742080111223E-2</v>
      </c>
      <c r="AD84">
        <v>124</v>
      </c>
      <c r="AE84">
        <v>-200</v>
      </c>
      <c r="AF84">
        <v>-200</v>
      </c>
      <c r="AG84">
        <v>-200</v>
      </c>
      <c r="AH84">
        <v>-200</v>
      </c>
      <c r="AI84">
        <v>-200</v>
      </c>
    </row>
    <row r="85" spans="2:35" ht="15">
      <c r="B85" s="36">
        <v>77</v>
      </c>
      <c r="C85" s="37">
        <f t="shared" si="8"/>
        <v>114130.49151156303</v>
      </c>
      <c r="D85" s="37"/>
      <c r="E85" s="36"/>
      <c r="F85" s="5">
        <v>43707</v>
      </c>
      <c r="G85" s="36" t="s">
        <v>47</v>
      </c>
      <c r="H85" s="38">
        <v>1.2699</v>
      </c>
      <c r="I85" s="38"/>
      <c r="J85" s="36">
        <v>16</v>
      </c>
      <c r="K85" s="39">
        <f t="shared" si="9"/>
        <v>3423.9147453468909</v>
      </c>
      <c r="L85" s="40"/>
      <c r="M85" s="4">
        <f>IF(J85="","",(K85/J85)/LOOKUP(RIGHT($D$2,3),定数!$A$6:$A$13,定数!$B$6:$B$13))</f>
        <v>1.7832889298681722</v>
      </c>
      <c r="N85" s="36"/>
      <c r="O85" s="5"/>
      <c r="P85" s="38">
        <v>1.2715000000000001</v>
      </c>
      <c r="Q85" s="38"/>
      <c r="R85" s="41">
        <f>IF(P85="","",T85*M85*LOOKUP(RIGHT($D$2,3),定数!$A$6:$A$13,定数!$B$6:$B$13))</f>
        <v>3445.3142125053091</v>
      </c>
      <c r="S85" s="41"/>
      <c r="T85" s="42">
        <v>16.100000000000001</v>
      </c>
      <c r="U85" s="42"/>
      <c r="V85" t="str">
        <f t="shared" si="10"/>
        <v/>
      </c>
      <c r="W85">
        <f t="shared" si="10"/>
        <v>0</v>
      </c>
      <c r="X85" s="29">
        <f t="shared" si="11"/>
        <v>127597.28931476084</v>
      </c>
      <c r="Y85" s="30">
        <f t="shared" si="12"/>
        <v>0.10554140981770788</v>
      </c>
      <c r="AD85">
        <v>99</v>
      </c>
      <c r="AE85">
        <v>161</v>
      </c>
      <c r="AF85">
        <v>204</v>
      </c>
      <c r="AG85">
        <v>240</v>
      </c>
      <c r="AH85">
        <v>320</v>
      </c>
      <c r="AI85">
        <v>477</v>
      </c>
    </row>
    <row r="86" spans="2:35" ht="15">
      <c r="B86" s="36">
        <v>78</v>
      </c>
      <c r="C86" s="37">
        <f t="shared" si="8"/>
        <v>117575.80572406834</v>
      </c>
      <c r="D86" s="37"/>
      <c r="E86" s="36"/>
      <c r="F86" s="5">
        <v>43708</v>
      </c>
      <c r="G86" s="36" t="s">
        <v>46</v>
      </c>
      <c r="H86" s="38">
        <v>1.2686999999999999</v>
      </c>
      <c r="I86" s="38"/>
      <c r="J86" s="36">
        <v>23</v>
      </c>
      <c r="K86" s="39">
        <f t="shared" si="9"/>
        <v>3527.2741717220501</v>
      </c>
      <c r="L86" s="40"/>
      <c r="M86" s="4">
        <f>IF(J86="","",(K86/J86)/LOOKUP(RIGHT($D$2,3),定数!$A$6:$A$13,定数!$B$6:$B$13))</f>
        <v>1.2779978883050906</v>
      </c>
      <c r="N86" s="36"/>
      <c r="O86" s="5"/>
      <c r="P86" s="38">
        <v>1.2664</v>
      </c>
      <c r="Q86" s="38"/>
      <c r="R86" s="41">
        <f>IF(P86="","",T86*M86*LOOKUP(RIGHT($D$2,3),定数!$A$6:$A$13,定数!$B$6:$B$13))</f>
        <v>3496.6022224027279</v>
      </c>
      <c r="S86" s="41"/>
      <c r="T86" s="42">
        <v>22.8</v>
      </c>
      <c r="U86" s="42"/>
      <c r="V86" t="str">
        <f t="shared" si="10"/>
        <v/>
      </c>
      <c r="W86">
        <f t="shared" si="10"/>
        <v>0</v>
      </c>
      <c r="X86" s="29">
        <f t="shared" si="11"/>
        <v>127597.28931476084</v>
      </c>
      <c r="Y86" s="30">
        <f t="shared" si="12"/>
        <v>7.8539941126579915E-2</v>
      </c>
      <c r="AD86">
        <v>141</v>
      </c>
      <c r="AE86">
        <v>228</v>
      </c>
      <c r="AF86">
        <v>288</v>
      </c>
      <c r="AG86">
        <v>343</v>
      </c>
      <c r="AH86">
        <v>457</v>
      </c>
      <c r="AI86">
        <v>-230</v>
      </c>
    </row>
    <row r="87" spans="2:35" ht="15">
      <c r="B87" s="36">
        <v>79</v>
      </c>
      <c r="C87" s="37">
        <f t="shared" si="8"/>
        <v>121072.40794647107</v>
      </c>
      <c r="D87" s="37"/>
      <c r="E87" s="36"/>
      <c r="F87" s="5">
        <v>43711</v>
      </c>
      <c r="G87" s="36" t="s">
        <v>46</v>
      </c>
      <c r="H87" s="38">
        <v>1.2842</v>
      </c>
      <c r="I87" s="38"/>
      <c r="J87" s="36">
        <v>27</v>
      </c>
      <c r="K87" s="39">
        <f t="shared" si="9"/>
        <v>3632.1722383941319</v>
      </c>
      <c r="L87" s="40"/>
      <c r="M87" s="4">
        <f>IF(J87="","",(K87/J87)/LOOKUP(RIGHT($D$2,3),定数!$A$6:$A$13,定数!$B$6:$B$13))</f>
        <v>1.1210408143191766</v>
      </c>
      <c r="N87" s="36"/>
      <c r="O87" s="5"/>
      <c r="P87" s="38">
        <v>1.2815000000000001</v>
      </c>
      <c r="Q87" s="38"/>
      <c r="R87" s="41">
        <f>IF(P87="","",T87*M87*LOOKUP(RIGHT($D$2,3),定数!$A$6:$A$13,定数!$B$6:$B$13))</f>
        <v>3632.1722383941324</v>
      </c>
      <c r="S87" s="41"/>
      <c r="T87" s="42">
        <v>27</v>
      </c>
      <c r="U87" s="42"/>
      <c r="V87" t="str">
        <f t="shared" si="10"/>
        <v/>
      </c>
      <c r="W87">
        <f t="shared" si="10"/>
        <v>0</v>
      </c>
      <c r="X87" s="29">
        <f t="shared" si="11"/>
        <v>127597.28931476084</v>
      </c>
      <c r="Y87" s="30">
        <f t="shared" si="12"/>
        <v>5.1136520245300798E-2</v>
      </c>
      <c r="AD87">
        <v>166</v>
      </c>
      <c r="AE87">
        <v>270</v>
      </c>
      <c r="AF87">
        <v>-270</v>
      </c>
      <c r="AG87">
        <v>-270</v>
      </c>
      <c r="AH87">
        <v>-270</v>
      </c>
      <c r="AI87">
        <v>-270</v>
      </c>
    </row>
    <row r="88" spans="2:35" ht="15">
      <c r="B88" s="36">
        <v>80</v>
      </c>
      <c r="C88" s="37">
        <f t="shared" si="8"/>
        <v>124704.5801848652</v>
      </c>
      <c r="D88" s="37"/>
      <c r="E88" s="36"/>
      <c r="F88" s="5">
        <v>43717</v>
      </c>
      <c r="G88" s="36" t="s">
        <v>46</v>
      </c>
      <c r="H88" s="38">
        <v>1.2726999999999999</v>
      </c>
      <c r="I88" s="38"/>
      <c r="J88" s="36">
        <v>21</v>
      </c>
      <c r="K88" s="39">
        <f t="shared" si="9"/>
        <v>3741.137405545956</v>
      </c>
      <c r="L88" s="40"/>
      <c r="M88" s="4">
        <f>IF(J88="","",(K88/J88)/LOOKUP(RIGHT($D$2,3),定数!$A$6:$A$13,定数!$B$6:$B$13))</f>
        <v>1.4845783355341096</v>
      </c>
      <c r="N88" s="36"/>
      <c r="O88" s="5"/>
      <c r="P88" s="38">
        <v>1.2706</v>
      </c>
      <c r="Q88" s="38"/>
      <c r="R88" s="41">
        <f>IF(P88="","",T88*M88*LOOKUP(RIGHT($D$2,3),定数!$A$6:$A$13,定数!$B$6:$B$13))</f>
        <v>3705.5075254931376</v>
      </c>
      <c r="S88" s="41"/>
      <c r="T88" s="42">
        <v>20.8</v>
      </c>
      <c r="U88" s="42"/>
      <c r="V88" t="str">
        <f t="shared" si="10"/>
        <v/>
      </c>
      <c r="W88">
        <f t="shared" si="10"/>
        <v>0</v>
      </c>
      <c r="X88" s="29">
        <f t="shared" si="11"/>
        <v>127597.28931476084</v>
      </c>
      <c r="Y88" s="30">
        <f t="shared" si="12"/>
        <v>2.2670615852659837E-2</v>
      </c>
      <c r="AD88">
        <v>130</v>
      </c>
      <c r="AE88">
        <v>208</v>
      </c>
      <c r="AF88">
        <v>267</v>
      </c>
      <c r="AG88">
        <v>314</v>
      </c>
      <c r="AH88">
        <v>-210</v>
      </c>
      <c r="AI88">
        <v>-210</v>
      </c>
    </row>
    <row r="89" spans="2:35" ht="15">
      <c r="B89" s="36">
        <v>81</v>
      </c>
      <c r="C89" s="37">
        <f t="shared" si="8"/>
        <v>128410.08771035835</v>
      </c>
      <c r="D89" s="37"/>
      <c r="E89" s="36"/>
      <c r="F89" s="5">
        <v>43721</v>
      </c>
      <c r="G89" s="36" t="s">
        <v>46</v>
      </c>
      <c r="H89" s="38">
        <v>1.2816000000000001</v>
      </c>
      <c r="I89" s="38"/>
      <c r="J89" s="36">
        <v>18.5</v>
      </c>
      <c r="K89" s="39">
        <f t="shared" si="9"/>
        <v>3852.3026313107503</v>
      </c>
      <c r="L89" s="40"/>
      <c r="M89" s="4">
        <f>IF(J89="","",(K89/J89)/LOOKUP(RIGHT($D$2,3),定数!$A$6:$A$13,定数!$B$6:$B$13))</f>
        <v>1.735271455545383</v>
      </c>
      <c r="N89" s="36"/>
      <c r="O89" s="5"/>
      <c r="P89" s="38">
        <v>1.2797499999999999</v>
      </c>
      <c r="Q89" s="38"/>
      <c r="R89" s="41">
        <f>IF(P89="","",T89*M89*LOOKUP(RIGHT($D$2,3),定数!$A$6:$A$13,定数!$B$6:$B$13))</f>
        <v>3831.4793738442054</v>
      </c>
      <c r="S89" s="41"/>
      <c r="T89" s="42">
        <v>18.399999999999999</v>
      </c>
      <c r="U89" s="42"/>
      <c r="V89" t="str">
        <f t="shared" si="10"/>
        <v/>
      </c>
      <c r="W89">
        <f t="shared" si="10"/>
        <v>0</v>
      </c>
      <c r="X89" s="29">
        <f t="shared" si="11"/>
        <v>128410.08771035835</v>
      </c>
      <c r="Y89" s="30">
        <f t="shared" si="12"/>
        <v>0</v>
      </c>
      <c r="AD89">
        <v>113</v>
      </c>
      <c r="AE89">
        <v>184</v>
      </c>
      <c r="AF89">
        <v>235</v>
      </c>
      <c r="AG89">
        <v>278</v>
      </c>
      <c r="AH89">
        <v>368</v>
      </c>
      <c r="AI89">
        <v>556</v>
      </c>
    </row>
    <row r="90" spans="2:35" ht="15">
      <c r="B90" s="36">
        <v>82</v>
      </c>
      <c r="C90" s="37">
        <f t="shared" si="8"/>
        <v>132241.56708420254</v>
      </c>
      <c r="D90" s="37"/>
      <c r="E90" s="36"/>
      <c r="F90" s="5">
        <v>43722</v>
      </c>
      <c r="G90" s="36" t="s">
        <v>47</v>
      </c>
      <c r="H90" s="38">
        <v>1.2848999999999999</v>
      </c>
      <c r="I90" s="38"/>
      <c r="J90" s="36">
        <v>21</v>
      </c>
      <c r="K90" s="39">
        <f t="shared" si="9"/>
        <v>3967.2470125260761</v>
      </c>
      <c r="L90" s="40"/>
      <c r="M90" s="4">
        <f>IF(J90="","",(K90/J90)/LOOKUP(RIGHT($D$2,3),定数!$A$6:$A$13,定数!$B$6:$B$13))</f>
        <v>1.5743043700500301</v>
      </c>
      <c r="N90" s="36"/>
      <c r="O90" s="5"/>
      <c r="P90" s="38">
        <v>1.2869999999999999</v>
      </c>
      <c r="Q90" s="38"/>
      <c r="R90" s="41">
        <f>IF(P90="","",T90*M90*LOOKUP(RIGHT($D$2,3),定数!$A$6:$A$13,定数!$B$6:$B$13))</f>
        <v>-3967.2470125260588</v>
      </c>
      <c r="S90" s="41"/>
      <c r="T90" s="42">
        <f t="shared" si="13"/>
        <v>-20.999999999999908</v>
      </c>
      <c r="U90" s="42"/>
      <c r="V90" t="str">
        <f t="shared" si="10"/>
        <v/>
      </c>
      <c r="W90">
        <f t="shared" si="10"/>
        <v>1</v>
      </c>
      <c r="X90" s="29">
        <f t="shared" si="11"/>
        <v>132241.56708420254</v>
      </c>
      <c r="Y90" s="30">
        <f t="shared" si="12"/>
        <v>0</v>
      </c>
      <c r="AD90">
        <v>-210</v>
      </c>
      <c r="AE90">
        <v>-210</v>
      </c>
      <c r="AF90">
        <v>-210</v>
      </c>
      <c r="AG90">
        <v>-210</v>
      </c>
      <c r="AH90">
        <v>-210</v>
      </c>
      <c r="AI90">
        <v>-210</v>
      </c>
    </row>
    <row r="91" spans="2:35" ht="15">
      <c r="B91" s="36">
        <v>83</v>
      </c>
      <c r="C91" s="37">
        <f t="shared" si="8"/>
        <v>128274.32007167648</v>
      </c>
      <c r="D91" s="37"/>
      <c r="E91" s="36"/>
      <c r="F91" s="5">
        <v>43723</v>
      </c>
      <c r="G91" s="36" t="s">
        <v>46</v>
      </c>
      <c r="H91" s="38">
        <v>1.2995000000000001</v>
      </c>
      <c r="I91" s="38"/>
      <c r="J91" s="36">
        <v>21</v>
      </c>
      <c r="K91" s="39">
        <f t="shared" si="9"/>
        <v>3848.2296021502943</v>
      </c>
      <c r="L91" s="40"/>
      <c r="M91" s="4">
        <f>IF(J91="","",(K91/J91)/LOOKUP(RIGHT($D$2,3),定数!$A$6:$A$13,定数!$B$6:$B$13))</f>
        <v>1.5270752389485296</v>
      </c>
      <c r="N91" s="36"/>
      <c r="O91" s="5"/>
      <c r="P91" s="38">
        <v>1.2974000000000001</v>
      </c>
      <c r="Q91" s="38"/>
      <c r="R91" s="41">
        <f>IF(P91="","",T91*M91*LOOKUP(RIGHT($D$2,3),定数!$A$6:$A$13,定数!$B$6:$B$13))</f>
        <v>3811.5797964155299</v>
      </c>
      <c r="S91" s="41"/>
      <c r="T91" s="42">
        <v>20.8</v>
      </c>
      <c r="U91" s="42"/>
      <c r="V91" t="str">
        <f t="shared" ref="V91:W106" si="14">IF(S91&lt;&gt;"",IF(S91&lt;0,1+V90,0),"")</f>
        <v/>
      </c>
      <c r="W91">
        <f t="shared" si="14"/>
        <v>0</v>
      </c>
      <c r="X91" s="29">
        <f t="shared" si="11"/>
        <v>132241.56708420254</v>
      </c>
      <c r="Y91" s="30">
        <f t="shared" si="12"/>
        <v>2.9999999999999916E-2</v>
      </c>
      <c r="AB91">
        <v>-3</v>
      </c>
      <c r="AC91">
        <v>1.5</v>
      </c>
      <c r="AD91">
        <v>128</v>
      </c>
      <c r="AE91">
        <v>208</v>
      </c>
      <c r="AF91">
        <v>265</v>
      </c>
      <c r="AG91">
        <v>314</v>
      </c>
      <c r="AH91">
        <v>421</v>
      </c>
      <c r="AI91">
        <v>629</v>
      </c>
    </row>
    <row r="92" spans="2:35" ht="15">
      <c r="B92" s="36">
        <v>84</v>
      </c>
      <c r="C92" s="37">
        <f t="shared" si="8"/>
        <v>132085.899868092</v>
      </c>
      <c r="D92" s="37"/>
      <c r="E92" s="36"/>
      <c r="F92" s="5">
        <v>43729</v>
      </c>
      <c r="G92" s="36" t="s">
        <v>46</v>
      </c>
      <c r="H92" s="38">
        <v>1.3136000000000001</v>
      </c>
      <c r="I92" s="38"/>
      <c r="J92" s="36">
        <v>17</v>
      </c>
      <c r="K92" s="39">
        <f t="shared" si="9"/>
        <v>3962.5769960427601</v>
      </c>
      <c r="L92" s="40"/>
      <c r="M92" s="4">
        <f>IF(J92="","",(K92/J92)/LOOKUP(RIGHT($D$2,3),定数!$A$6:$A$13,定数!$B$6:$B$13))</f>
        <v>1.9424397039425294</v>
      </c>
      <c r="N92" s="36"/>
      <c r="O92" s="5"/>
      <c r="P92" s="38">
        <v>1.3119000000000001</v>
      </c>
      <c r="Q92" s="38"/>
      <c r="R92" s="41">
        <f>IF(P92="","",T92*M92*LOOKUP(RIGHT($D$2,3),定数!$A$6:$A$13,定数!$B$6:$B$13))</f>
        <v>-3962.5769960428415</v>
      </c>
      <c r="S92" s="41"/>
      <c r="T92" s="42">
        <f t="shared" si="13"/>
        <v>-17.000000000000348</v>
      </c>
      <c r="U92" s="42"/>
      <c r="V92" t="str">
        <f t="shared" si="14"/>
        <v/>
      </c>
      <c r="W92">
        <f t="shared" si="14"/>
        <v>1</v>
      </c>
      <c r="X92" s="29">
        <f t="shared" si="11"/>
        <v>132241.56708420254</v>
      </c>
      <c r="Y92" s="30">
        <f t="shared" si="12"/>
        <v>1.1771428571427656E-3</v>
      </c>
      <c r="AD92">
        <v>-170</v>
      </c>
      <c r="AE92">
        <v>-170</v>
      </c>
      <c r="AF92">
        <v>-170</v>
      </c>
      <c r="AG92">
        <v>-170</v>
      </c>
      <c r="AH92">
        <v>-170</v>
      </c>
      <c r="AI92">
        <v>-170</v>
      </c>
    </row>
    <row r="93" spans="2:35" ht="15">
      <c r="B93" s="36">
        <v>85</v>
      </c>
      <c r="C93" s="37">
        <f t="shared" si="8"/>
        <v>128123.32287204916</v>
      </c>
      <c r="D93" s="37"/>
      <c r="E93" s="36"/>
      <c r="F93" s="5">
        <v>43730</v>
      </c>
      <c r="G93" s="36" t="s">
        <v>46</v>
      </c>
      <c r="H93" s="38">
        <v>1.3380000000000001</v>
      </c>
      <c r="I93" s="38"/>
      <c r="J93" s="36">
        <v>21</v>
      </c>
      <c r="K93" s="39">
        <f t="shared" si="9"/>
        <v>3843.6996861614748</v>
      </c>
      <c r="L93" s="40"/>
      <c r="M93" s="4">
        <f>IF(J93="","",(K93/J93)/LOOKUP(RIGHT($D$2,3),定数!$A$6:$A$13,定数!$B$6:$B$13))</f>
        <v>1.5252776532386805</v>
      </c>
      <c r="N93" s="36"/>
      <c r="O93" s="5"/>
      <c r="P93" s="38">
        <v>1.3359000000000001</v>
      </c>
      <c r="Q93" s="38"/>
      <c r="R93" s="41">
        <f>IF(P93="","",T93*M93*LOOKUP(RIGHT($D$2,3),定数!$A$6:$A$13,定数!$B$6:$B$13))</f>
        <v>3807.0930224837466</v>
      </c>
      <c r="S93" s="41"/>
      <c r="T93" s="42">
        <v>20.8</v>
      </c>
      <c r="U93" s="42"/>
      <c r="V93" t="str">
        <f t="shared" si="14"/>
        <v/>
      </c>
      <c r="W93">
        <f t="shared" si="14"/>
        <v>0</v>
      </c>
      <c r="X93" s="29">
        <f t="shared" si="11"/>
        <v>132241.56708420254</v>
      </c>
      <c r="Y93" s="30">
        <f t="shared" si="12"/>
        <v>3.1141828571429109E-2</v>
      </c>
      <c r="AD93">
        <v>128</v>
      </c>
      <c r="AE93">
        <v>208</v>
      </c>
      <c r="AF93">
        <v>262</v>
      </c>
      <c r="AG93">
        <v>310</v>
      </c>
      <c r="AH93">
        <v>417</v>
      </c>
      <c r="AI93">
        <v>-210</v>
      </c>
    </row>
    <row r="94" spans="2:35" ht="15">
      <c r="B94" s="36">
        <v>86</v>
      </c>
      <c r="C94" s="37">
        <f t="shared" si="8"/>
        <v>131930.4158945329</v>
      </c>
      <c r="D94" s="37"/>
      <c r="E94" s="36"/>
      <c r="F94" s="5">
        <v>43732</v>
      </c>
      <c r="G94" s="36" t="s">
        <v>46</v>
      </c>
      <c r="H94" s="38">
        <v>1.3453999999999999</v>
      </c>
      <c r="I94" s="38"/>
      <c r="J94" s="36">
        <v>52</v>
      </c>
      <c r="K94" s="39">
        <f t="shared" si="9"/>
        <v>3957.9124768359866</v>
      </c>
      <c r="L94" s="40"/>
      <c r="M94" s="4">
        <f>IF(J94="","",(K94/J94)/LOOKUP(RIGHT($D$2,3),定数!$A$6:$A$13,定数!$B$6:$B$13))</f>
        <v>0.63428084564679266</v>
      </c>
      <c r="N94" s="36"/>
      <c r="O94" s="5"/>
      <c r="P94" s="38">
        <v>1.3402000000000001</v>
      </c>
      <c r="Q94" s="38"/>
      <c r="R94" s="41">
        <f>IF(P94="","",T94*M94*LOOKUP(RIGHT($D$2,3),定数!$A$6:$A$13,定数!$B$6:$B$13))</f>
        <v>-3957.9124768359861</v>
      </c>
      <c r="S94" s="41"/>
      <c r="T94" s="42">
        <v>-52</v>
      </c>
      <c r="U94" s="42"/>
      <c r="V94" t="str">
        <f t="shared" si="14"/>
        <v/>
      </c>
      <c r="W94">
        <f t="shared" si="14"/>
        <v>1</v>
      </c>
      <c r="X94" s="29">
        <f t="shared" si="11"/>
        <v>132241.56708420254</v>
      </c>
      <c r="Y94" s="30">
        <f t="shared" si="12"/>
        <v>2.3529000489802554E-3</v>
      </c>
      <c r="AD94">
        <v>322</v>
      </c>
      <c r="AE94">
        <v>-520</v>
      </c>
      <c r="AF94">
        <v>-520</v>
      </c>
      <c r="AG94">
        <v>-520</v>
      </c>
      <c r="AH94">
        <v>-520</v>
      </c>
      <c r="AI94">
        <v>-520</v>
      </c>
    </row>
    <row r="95" spans="2:35" ht="15">
      <c r="B95" s="36">
        <v>87</v>
      </c>
      <c r="C95" s="37">
        <f t="shared" si="8"/>
        <v>127972.50341769691</v>
      </c>
      <c r="D95" s="37"/>
      <c r="E95" s="36"/>
      <c r="F95" s="5">
        <v>43674</v>
      </c>
      <c r="G95" s="36" t="s">
        <v>47</v>
      </c>
      <c r="H95" s="38">
        <v>1.3004</v>
      </c>
      <c r="I95" s="38"/>
      <c r="J95" s="36">
        <v>24</v>
      </c>
      <c r="K95" s="39">
        <f t="shared" si="9"/>
        <v>3839.1751025309072</v>
      </c>
      <c r="L95" s="40"/>
      <c r="M95" s="4">
        <f>IF(J95="","",(K95/J95)/LOOKUP(RIGHT($D$2,3),定数!$A$6:$A$13,定数!$B$6:$B$13))</f>
        <v>1.3330469106010094</v>
      </c>
      <c r="N95" s="36"/>
      <c r="O95" s="5"/>
      <c r="P95" s="38">
        <v>1.3028</v>
      </c>
      <c r="Q95" s="38"/>
      <c r="R95" s="41">
        <f>IF(P95="","",T95*M95*LOOKUP(RIGHT($D$2,3),定数!$A$6:$A$13,定数!$B$6:$B$13))</f>
        <v>3823.1785396036948</v>
      </c>
      <c r="S95" s="41"/>
      <c r="T95" s="42">
        <v>23.9</v>
      </c>
      <c r="U95" s="42"/>
      <c r="V95" t="str">
        <f t="shared" si="14"/>
        <v/>
      </c>
      <c r="W95">
        <f t="shared" si="14"/>
        <v>0</v>
      </c>
      <c r="X95" s="29">
        <f t="shared" si="11"/>
        <v>132241.56708420254</v>
      </c>
      <c r="Y95" s="30">
        <f t="shared" si="12"/>
        <v>3.2282313047510836E-2</v>
      </c>
      <c r="AB95">
        <v>1.5</v>
      </c>
      <c r="AC95">
        <v>618</v>
      </c>
      <c r="AD95">
        <v>148</v>
      </c>
      <c r="AE95">
        <v>239</v>
      </c>
      <c r="AF95">
        <v>304</v>
      </c>
      <c r="AG95">
        <v>360</v>
      </c>
      <c r="AH95">
        <v>-240</v>
      </c>
      <c r="AI95">
        <v>-240</v>
      </c>
    </row>
    <row r="96" spans="2:35" ht="15">
      <c r="B96" s="36">
        <v>88</v>
      </c>
      <c r="C96" s="37">
        <f t="shared" si="8"/>
        <v>131795.68195730061</v>
      </c>
      <c r="D96" s="37"/>
      <c r="E96" s="36"/>
      <c r="F96" s="5">
        <v>43675</v>
      </c>
      <c r="G96" s="36" t="s">
        <v>46</v>
      </c>
      <c r="H96" s="38">
        <v>1.3087</v>
      </c>
      <c r="I96" s="38"/>
      <c r="J96" s="36">
        <v>29</v>
      </c>
      <c r="K96" s="39">
        <f t="shared" si="9"/>
        <v>3953.8704587190182</v>
      </c>
      <c r="L96" s="40"/>
      <c r="M96" s="4">
        <f>IF(J96="","",(K96/J96)/LOOKUP(RIGHT($D$2,3),定数!$A$6:$A$13,定数!$B$6:$B$13))</f>
        <v>1.1361696720456949</v>
      </c>
      <c r="N96" s="36"/>
      <c r="O96" s="5"/>
      <c r="P96" s="38">
        <v>1.3058000000000001</v>
      </c>
      <c r="Q96" s="38"/>
      <c r="R96" s="41">
        <f>IF(P96="","",T96*M96*LOOKUP(RIGHT($D$2,3),定数!$A$6:$A$13,定数!$B$6:$B$13))</f>
        <v>-3953.8704587190186</v>
      </c>
      <c r="S96" s="41"/>
      <c r="T96" s="42">
        <v>-29</v>
      </c>
      <c r="U96" s="42"/>
      <c r="V96" t="str">
        <f t="shared" si="14"/>
        <v/>
      </c>
      <c r="W96">
        <f t="shared" si="14"/>
        <v>1</v>
      </c>
      <c r="X96" s="29">
        <f t="shared" si="11"/>
        <v>132241.56708420254</v>
      </c>
      <c r="Y96" s="30">
        <f t="shared" si="12"/>
        <v>3.3717471498052598E-3</v>
      </c>
      <c r="AD96">
        <v>177</v>
      </c>
      <c r="AE96">
        <v>-290</v>
      </c>
      <c r="AF96">
        <v>-290</v>
      </c>
      <c r="AG96">
        <v>-290</v>
      </c>
      <c r="AH96">
        <v>-290</v>
      </c>
      <c r="AI96">
        <v>-290</v>
      </c>
    </row>
    <row r="97" spans="2:36" ht="15">
      <c r="B97" s="36">
        <v>89</v>
      </c>
      <c r="C97" s="37">
        <f t="shared" si="8"/>
        <v>127841.81149858159</v>
      </c>
      <c r="D97" s="37"/>
      <c r="E97" s="36"/>
      <c r="F97" s="5">
        <v>43680</v>
      </c>
      <c r="G97" s="36" t="s">
        <v>47</v>
      </c>
      <c r="H97" s="38">
        <v>1.3199000000000001</v>
      </c>
      <c r="I97" s="38"/>
      <c r="J97" s="36">
        <v>24</v>
      </c>
      <c r="K97" s="39">
        <f t="shared" si="9"/>
        <v>3835.2543449574478</v>
      </c>
      <c r="L97" s="40"/>
      <c r="M97" s="4">
        <f>IF(J97="","",(K97/J97)/LOOKUP(RIGHT($D$2,3),定数!$A$6:$A$13,定数!$B$6:$B$13))</f>
        <v>1.3316855364435582</v>
      </c>
      <c r="N97" s="36"/>
      <c r="O97" s="5"/>
      <c r="P97" s="38">
        <v>1.3223</v>
      </c>
      <c r="Q97" s="38"/>
      <c r="R97" s="41">
        <f>IF(P97="","",T97*M97*LOOKUP(RIGHT($D$2,3),定数!$A$6:$A$13,定数!$B$6:$B$13))</f>
        <v>-3835.2543449574478</v>
      </c>
      <c r="S97" s="41"/>
      <c r="T97" s="42">
        <v>-24</v>
      </c>
      <c r="U97" s="42"/>
      <c r="V97" t="str">
        <f t="shared" si="14"/>
        <v/>
      </c>
      <c r="W97">
        <f t="shared" si="14"/>
        <v>2</v>
      </c>
      <c r="X97" s="29">
        <f t="shared" si="11"/>
        <v>132241.56708420254</v>
      </c>
      <c r="Y97" s="30">
        <f t="shared" si="12"/>
        <v>3.3270594735311021E-2</v>
      </c>
      <c r="AD97">
        <v>146</v>
      </c>
      <c r="AE97">
        <v>-240</v>
      </c>
      <c r="AF97">
        <v>-240</v>
      </c>
      <c r="AG97">
        <v>-240</v>
      </c>
      <c r="AH97">
        <v>-240</v>
      </c>
      <c r="AI97">
        <v>-240</v>
      </c>
    </row>
    <row r="98" spans="2:36" ht="15">
      <c r="B98" s="36">
        <v>90</v>
      </c>
      <c r="C98" s="37">
        <f t="shared" si="8"/>
        <v>124006.55715362415</v>
      </c>
      <c r="D98" s="37"/>
      <c r="E98" s="36"/>
      <c r="F98" s="5">
        <v>43682</v>
      </c>
      <c r="G98" s="36" t="s">
        <v>47</v>
      </c>
      <c r="H98" s="38">
        <v>1.3156000000000001</v>
      </c>
      <c r="I98" s="38"/>
      <c r="J98" s="36">
        <v>25</v>
      </c>
      <c r="K98" s="39">
        <f t="shared" si="9"/>
        <v>3720.1967146087245</v>
      </c>
      <c r="L98" s="40"/>
      <c r="M98" s="4">
        <f>IF(J98="","",(K98/J98)/LOOKUP(RIGHT($D$2,3),定数!$A$6:$A$13,定数!$B$6:$B$13))</f>
        <v>1.2400655715362414</v>
      </c>
      <c r="N98" s="36"/>
      <c r="O98" s="5"/>
      <c r="P98" s="38">
        <v>1.3181</v>
      </c>
      <c r="Q98" s="38"/>
      <c r="R98" s="41">
        <f>IF(P98="","",T98*M98*LOOKUP(RIGHT($D$2,3),定数!$A$6:$A$13,定数!$B$6:$B$13))</f>
        <v>-3720.1967146087245</v>
      </c>
      <c r="S98" s="41"/>
      <c r="T98" s="42">
        <v>-25</v>
      </c>
      <c r="U98" s="42"/>
      <c r="V98" t="str">
        <f t="shared" si="14"/>
        <v/>
      </c>
      <c r="W98">
        <f t="shared" si="14"/>
        <v>3</v>
      </c>
      <c r="X98" s="29">
        <f t="shared" si="11"/>
        <v>132241.56708420254</v>
      </c>
      <c r="Y98" s="30">
        <f t="shared" si="12"/>
        <v>6.227247689325166E-2</v>
      </c>
      <c r="AD98">
        <v>153</v>
      </c>
      <c r="AE98">
        <v>-250</v>
      </c>
      <c r="AF98">
        <v>-250</v>
      </c>
      <c r="AG98">
        <v>-250</v>
      </c>
      <c r="AH98">
        <v>-250</v>
      </c>
      <c r="AI98">
        <v>-250</v>
      </c>
    </row>
    <row r="99" spans="2:36" ht="15">
      <c r="B99" s="36">
        <v>91</v>
      </c>
      <c r="C99" s="37">
        <f t="shared" si="8"/>
        <v>120286.36043901542</v>
      </c>
      <c r="D99" s="37"/>
      <c r="E99" s="36"/>
      <c r="F99" s="5">
        <v>43688</v>
      </c>
      <c r="G99" s="36" t="s">
        <v>47</v>
      </c>
      <c r="H99" s="38">
        <v>1.2986</v>
      </c>
      <c r="I99" s="38"/>
      <c r="J99" s="36">
        <v>43</v>
      </c>
      <c r="K99" s="39">
        <f t="shared" si="9"/>
        <v>3608.5908131704623</v>
      </c>
      <c r="L99" s="40"/>
      <c r="M99" s="4">
        <f>IF(J99="","",(K99/J99)/LOOKUP(RIGHT($D$2,3),定数!$A$6:$A$13,定数!$B$6:$B$13))</f>
        <v>0.69933930487799656</v>
      </c>
      <c r="N99" s="36"/>
      <c r="O99" s="5"/>
      <c r="P99" s="38">
        <v>1.3028999999999999</v>
      </c>
      <c r="Q99" s="38"/>
      <c r="R99" s="41">
        <f>IF(P99="","",T99*M99*LOOKUP(RIGHT($D$2,3),定数!$A$6:$A$13,定数!$B$6:$B$13))</f>
        <v>3600.1987415119261</v>
      </c>
      <c r="S99" s="41"/>
      <c r="T99" s="42">
        <v>42.9</v>
      </c>
      <c r="U99" s="42"/>
      <c r="V99" t="str">
        <f t="shared" si="14"/>
        <v/>
      </c>
      <c r="W99">
        <f t="shared" si="14"/>
        <v>0</v>
      </c>
      <c r="X99" s="29">
        <f t="shared" si="11"/>
        <v>132241.56708420254</v>
      </c>
      <c r="Y99" s="30">
        <f t="shared" si="12"/>
        <v>9.0404302586454155E-2</v>
      </c>
      <c r="AB99">
        <v>-3</v>
      </c>
      <c r="AC99">
        <v>-3</v>
      </c>
      <c r="AD99">
        <v>268</v>
      </c>
      <c r="AE99">
        <v>429</v>
      </c>
      <c r="AF99">
        <v>543</v>
      </c>
      <c r="AG99">
        <v>643</v>
      </c>
      <c r="AH99">
        <v>858</v>
      </c>
      <c r="AI99">
        <v>1287</v>
      </c>
    </row>
    <row r="100" spans="2:36" ht="15">
      <c r="B100" s="36">
        <v>92</v>
      </c>
      <c r="C100" s="37">
        <f t="shared" si="8"/>
        <v>123886.55918052734</v>
      </c>
      <c r="D100" s="37"/>
      <c r="E100" s="36"/>
      <c r="F100" s="5">
        <v>43693</v>
      </c>
      <c r="G100" s="36" t="s">
        <v>46</v>
      </c>
      <c r="H100" s="38">
        <v>1.2816000000000001</v>
      </c>
      <c r="I100" s="38"/>
      <c r="J100" s="36">
        <v>17</v>
      </c>
      <c r="K100" s="39">
        <f t="shared" si="9"/>
        <v>3716.59677541582</v>
      </c>
      <c r="L100" s="40"/>
      <c r="M100" s="4">
        <f>IF(J100="","",(K100/J100)/LOOKUP(RIGHT($D$2,3),定数!$A$6:$A$13,定数!$B$6:$B$13))</f>
        <v>1.8218611644195197</v>
      </c>
      <c r="N100" s="36"/>
      <c r="O100" s="5"/>
      <c r="P100" s="38">
        <v>1.2799</v>
      </c>
      <c r="Q100" s="38"/>
      <c r="R100" s="41">
        <f>IF(P100="","",T100*M100*LOOKUP(RIGHT($D$2,3),定数!$A$6:$A$13,定数!$B$6:$B$13))</f>
        <v>3716.59677541582</v>
      </c>
      <c r="S100" s="41"/>
      <c r="T100" s="42">
        <v>17</v>
      </c>
      <c r="U100" s="42"/>
      <c r="V100" t="str">
        <f t="shared" si="14"/>
        <v/>
      </c>
      <c r="W100">
        <f t="shared" si="14"/>
        <v>0</v>
      </c>
      <c r="X100" s="29">
        <f t="shared" si="11"/>
        <v>132241.56708420254</v>
      </c>
      <c r="Y100" s="30">
        <f t="shared" si="12"/>
        <v>6.3179891828983648E-2</v>
      </c>
      <c r="AB100">
        <v>-3</v>
      </c>
      <c r="AC100">
        <v>-3</v>
      </c>
      <c r="AD100">
        <v>105</v>
      </c>
      <c r="AE100">
        <v>170</v>
      </c>
      <c r="AF100">
        <v>217</v>
      </c>
      <c r="AG100">
        <v>254</v>
      </c>
      <c r="AH100">
        <v>338</v>
      </c>
      <c r="AI100">
        <v>509</v>
      </c>
    </row>
    <row r="101" spans="2:36" ht="15">
      <c r="B101" s="36">
        <v>93</v>
      </c>
      <c r="C101" s="37">
        <f t="shared" si="8"/>
        <v>127603.15595594316</v>
      </c>
      <c r="D101" s="37"/>
      <c r="E101" s="36"/>
      <c r="F101" s="5">
        <v>43696</v>
      </c>
      <c r="G101" s="36" t="s">
        <v>46</v>
      </c>
      <c r="H101" s="38">
        <v>1.2843</v>
      </c>
      <c r="I101" s="38"/>
      <c r="J101" s="36">
        <v>17</v>
      </c>
      <c r="K101" s="39">
        <f t="shared" si="9"/>
        <v>3828.0946786782947</v>
      </c>
      <c r="L101" s="40"/>
      <c r="M101" s="4">
        <f>IF(J101="","",(K101/J101)/LOOKUP(RIGHT($D$2,3),定数!$A$6:$A$13,定数!$B$6:$B$13))</f>
        <v>1.8765169993521054</v>
      </c>
      <c r="N101" s="36"/>
      <c r="O101" s="5"/>
      <c r="P101" s="38">
        <v>1.2826</v>
      </c>
      <c r="Q101" s="38"/>
      <c r="R101" s="41">
        <f>IF(P101="","",T101*M101*LOOKUP(RIGHT($D$2,3),定数!$A$6:$A$13,定数!$B$6:$B$13))</f>
        <v>3805.5764746860696</v>
      </c>
      <c r="S101" s="41"/>
      <c r="T101" s="42">
        <v>16.899999999999999</v>
      </c>
      <c r="U101" s="42"/>
      <c r="V101" t="str">
        <f t="shared" si="14"/>
        <v/>
      </c>
      <c r="W101">
        <f t="shared" si="14"/>
        <v>0</v>
      </c>
      <c r="X101" s="29">
        <f t="shared" si="11"/>
        <v>132241.56708420254</v>
      </c>
      <c r="Y101" s="30">
        <f t="shared" si="12"/>
        <v>3.5075288583853115E-2</v>
      </c>
      <c r="AB101">
        <v>-3</v>
      </c>
      <c r="AC101">
        <v>-3</v>
      </c>
      <c r="AD101">
        <v>104</v>
      </c>
      <c r="AE101">
        <v>169</v>
      </c>
      <c r="AF101">
        <v>216</v>
      </c>
      <c r="AG101">
        <v>255</v>
      </c>
      <c r="AH101">
        <v>338</v>
      </c>
      <c r="AI101">
        <v>511</v>
      </c>
    </row>
    <row r="102" spans="2:36" ht="15">
      <c r="B102" s="36">
        <v>94</v>
      </c>
      <c r="C102" s="37">
        <f t="shared" si="8"/>
        <v>131408.73243062923</v>
      </c>
      <c r="D102" s="37"/>
      <c r="E102" s="36"/>
      <c r="F102" s="5">
        <v>43701</v>
      </c>
      <c r="G102" s="36" t="s">
        <v>47</v>
      </c>
      <c r="H102" s="38">
        <v>1.2605</v>
      </c>
      <c r="I102" s="38"/>
      <c r="J102" s="36">
        <v>20</v>
      </c>
      <c r="K102" s="39">
        <f t="shared" si="9"/>
        <v>3942.2619729188768</v>
      </c>
      <c r="L102" s="40"/>
      <c r="M102" s="4">
        <f>IF(J102="","",(K102/J102)/LOOKUP(RIGHT($D$2,3),定数!$A$6:$A$13,定数!$B$6:$B$13))</f>
        <v>1.6426091553828652</v>
      </c>
      <c r="N102" s="36"/>
      <c r="O102" s="5"/>
      <c r="P102" s="38">
        <v>1.2625</v>
      </c>
      <c r="Q102" s="38"/>
      <c r="R102" s="41">
        <f>IF(P102="","",T102*M102*LOOKUP(RIGHT($D$2,3),定数!$A$6:$A$13,定数!$B$6:$B$13))</f>
        <v>3863.4167334604995</v>
      </c>
      <c r="S102" s="41"/>
      <c r="T102" s="42">
        <v>19.600000000000001</v>
      </c>
      <c r="U102" s="42"/>
      <c r="V102" t="str">
        <f t="shared" si="14"/>
        <v/>
      </c>
      <c r="W102">
        <f t="shared" si="14"/>
        <v>0</v>
      </c>
      <c r="X102" s="29">
        <f t="shared" si="11"/>
        <v>132241.56708420254</v>
      </c>
      <c r="Y102" s="30">
        <f t="shared" si="12"/>
        <v>6.2978280727951086E-3</v>
      </c>
      <c r="AB102">
        <v>-1</v>
      </c>
      <c r="AC102">
        <v>-1</v>
      </c>
      <c r="AD102">
        <v>122</v>
      </c>
      <c r="AE102">
        <v>196</v>
      </c>
      <c r="AF102">
        <v>-200</v>
      </c>
      <c r="AG102">
        <v>-200</v>
      </c>
      <c r="AH102">
        <v>-200</v>
      </c>
      <c r="AI102">
        <v>-200</v>
      </c>
    </row>
    <row r="103" spans="2:36" ht="15">
      <c r="B103" s="36">
        <v>95</v>
      </c>
      <c r="C103" s="37">
        <f t="shared" si="8"/>
        <v>135272.14916408973</v>
      </c>
      <c r="D103" s="37"/>
      <c r="E103" s="36"/>
      <c r="F103" s="5">
        <v>43707</v>
      </c>
      <c r="G103" s="36" t="s">
        <v>47</v>
      </c>
      <c r="H103" s="38">
        <v>1.2699</v>
      </c>
      <c r="I103" s="38"/>
      <c r="J103" s="36">
        <v>16</v>
      </c>
      <c r="K103" s="39">
        <f t="shared" si="9"/>
        <v>4058.1644749226916</v>
      </c>
      <c r="L103" s="40"/>
      <c r="M103" s="4">
        <f>IF(J103="","",(K103/J103)/LOOKUP(RIGHT($D$2,3),定数!$A$6:$A$13,定数!$B$6:$B$13))</f>
        <v>2.1136273306889017</v>
      </c>
      <c r="N103" s="36"/>
      <c r="O103" s="5"/>
      <c r="P103" s="38">
        <v>1.2715000000000001</v>
      </c>
      <c r="Q103" s="38"/>
      <c r="R103" s="41">
        <f>IF(P103="","",T103*M103*LOOKUP(RIGHT($D$2,3),定数!$A$6:$A$13,定数!$B$6:$B$13))</f>
        <v>4108.891530859225</v>
      </c>
      <c r="S103" s="41"/>
      <c r="T103" s="42">
        <v>16.2</v>
      </c>
      <c r="U103" s="42"/>
      <c r="V103" t="str">
        <f t="shared" si="14"/>
        <v/>
      </c>
      <c r="W103">
        <f t="shared" si="14"/>
        <v>0</v>
      </c>
      <c r="X103" s="29">
        <f t="shared" si="11"/>
        <v>135272.14916408973</v>
      </c>
      <c r="Y103" s="30">
        <f t="shared" si="12"/>
        <v>0</v>
      </c>
      <c r="AB103">
        <v>-3</v>
      </c>
      <c r="AC103">
        <v>-3</v>
      </c>
      <c r="AD103">
        <v>101</v>
      </c>
      <c r="AE103">
        <v>162</v>
      </c>
      <c r="AF103">
        <v>203</v>
      </c>
      <c r="AG103">
        <v>239</v>
      </c>
      <c r="AH103">
        <v>320</v>
      </c>
      <c r="AI103">
        <v>479</v>
      </c>
    </row>
    <row r="104" spans="2:36" ht="15">
      <c r="B104" s="36">
        <v>96</v>
      </c>
      <c r="C104" s="37">
        <f t="shared" si="8"/>
        <v>139381.04069494896</v>
      </c>
      <c r="D104" s="37"/>
      <c r="E104" s="36"/>
      <c r="F104" s="5">
        <v>43708</v>
      </c>
      <c r="G104" s="36" t="s">
        <v>46</v>
      </c>
      <c r="H104" s="38">
        <v>1.2686999999999999</v>
      </c>
      <c r="I104" s="38"/>
      <c r="J104" s="36">
        <v>23</v>
      </c>
      <c r="K104" s="39">
        <f t="shared" si="9"/>
        <v>4181.4312208484689</v>
      </c>
      <c r="L104" s="40"/>
      <c r="M104" s="4">
        <f>IF(J104="","",(K104/J104)/LOOKUP(RIGHT($D$2,3),定数!$A$6:$A$13,定数!$B$6:$B$13))</f>
        <v>1.5150113119016193</v>
      </c>
      <c r="N104" s="36"/>
      <c r="O104" s="5"/>
      <c r="P104" s="38">
        <v>1.2664</v>
      </c>
      <c r="Q104" s="38"/>
      <c r="R104" s="41">
        <f>IF(P104="","",T104*M104*LOOKUP(RIGHT($D$2,3),定数!$A$6:$A$13,定数!$B$6:$B$13))</f>
        <v>4181.4312208484698</v>
      </c>
      <c r="S104" s="41"/>
      <c r="T104" s="42">
        <v>23</v>
      </c>
      <c r="U104" s="42"/>
      <c r="V104" t="str">
        <f t="shared" si="14"/>
        <v/>
      </c>
      <c r="W104">
        <f t="shared" si="14"/>
        <v>0</v>
      </c>
      <c r="X104" s="29">
        <f t="shared" si="11"/>
        <v>139381.04069494896</v>
      </c>
      <c r="Y104" s="30">
        <f t="shared" si="12"/>
        <v>0</v>
      </c>
      <c r="AB104">
        <v>-2</v>
      </c>
      <c r="AC104">
        <v>-2</v>
      </c>
      <c r="AD104">
        <v>142</v>
      </c>
      <c r="AE104">
        <v>230</v>
      </c>
      <c r="AF104">
        <v>292</v>
      </c>
      <c r="AG104">
        <v>346</v>
      </c>
      <c r="AH104">
        <v>461</v>
      </c>
      <c r="AI104">
        <v>-230</v>
      </c>
    </row>
    <row r="105" spans="2:36" ht="15">
      <c r="B105" s="36">
        <v>97</v>
      </c>
      <c r="C105" s="37">
        <f t="shared" si="8"/>
        <v>143562.47191579742</v>
      </c>
      <c r="D105" s="37"/>
      <c r="E105" s="36"/>
      <c r="F105" s="5">
        <v>43711</v>
      </c>
      <c r="G105" s="36" t="s">
        <v>46</v>
      </c>
      <c r="H105" s="38">
        <v>1.2842</v>
      </c>
      <c r="I105" s="38"/>
      <c r="J105" s="36">
        <v>27</v>
      </c>
      <c r="K105" s="39">
        <f t="shared" si="9"/>
        <v>4306.8741574739224</v>
      </c>
      <c r="L105" s="40"/>
      <c r="M105" s="4">
        <f>IF(J105="","",(K105/J105)/LOOKUP(RIGHT($D$2,3),定数!$A$6:$A$13,定数!$B$6:$B$13))</f>
        <v>1.3292821473684946</v>
      </c>
      <c r="N105" s="36"/>
      <c r="O105" s="5"/>
      <c r="P105" s="38">
        <v>1.2815000000000001</v>
      </c>
      <c r="Q105" s="38"/>
      <c r="R105" s="41">
        <f>IF(P105="","",T105*M105*LOOKUP(RIGHT($D$2,3),定数!$A$6:$A$13,定数!$B$6:$B$13))</f>
        <v>4259.0200001686571</v>
      </c>
      <c r="S105" s="41"/>
      <c r="T105" s="42">
        <v>26.7</v>
      </c>
      <c r="U105" s="42"/>
      <c r="V105" t="str">
        <f t="shared" si="14"/>
        <v/>
      </c>
      <c r="W105">
        <f t="shared" si="14"/>
        <v>0</v>
      </c>
      <c r="X105" s="29">
        <f t="shared" si="11"/>
        <v>143562.47191579742</v>
      </c>
      <c r="Y105" s="30">
        <f t="shared" si="12"/>
        <v>0</v>
      </c>
      <c r="AD105">
        <v>164</v>
      </c>
      <c r="AE105">
        <v>267</v>
      </c>
      <c r="AF105">
        <v>-270</v>
      </c>
      <c r="AG105">
        <v>-270</v>
      </c>
      <c r="AH105">
        <v>-270</v>
      </c>
      <c r="AI105">
        <v>-270</v>
      </c>
    </row>
    <row r="106" spans="2:36" ht="15">
      <c r="B106" s="36">
        <v>98</v>
      </c>
      <c r="C106" s="37">
        <f t="shared" si="8"/>
        <v>147821.49191596606</v>
      </c>
      <c r="D106" s="37"/>
      <c r="E106" s="36"/>
      <c r="F106" s="5">
        <v>43717</v>
      </c>
      <c r="G106" s="36" t="s">
        <v>46</v>
      </c>
      <c r="H106" s="38">
        <v>1.2726999999999999</v>
      </c>
      <c r="I106" s="38"/>
      <c r="J106" s="36">
        <v>21</v>
      </c>
      <c r="K106" s="39">
        <f t="shared" si="9"/>
        <v>4434.6447574789818</v>
      </c>
      <c r="L106" s="40"/>
      <c r="M106" s="4">
        <f>IF(J106="","",(K106/J106)/LOOKUP(RIGHT($D$2,3),定数!$A$6:$A$13,定数!$B$6:$B$13))</f>
        <v>1.7597796656662625</v>
      </c>
      <c r="N106" s="36"/>
      <c r="O106" s="5"/>
      <c r="P106" s="38">
        <v>1.2706</v>
      </c>
      <c r="Q106" s="38"/>
      <c r="R106" s="41">
        <f>IF(P106="","",T106*M106*LOOKUP(RIGHT($D$2,3),定数!$A$6:$A$13,定数!$B$6:$B$13))</f>
        <v>4413.5274014909864</v>
      </c>
      <c r="S106" s="41"/>
      <c r="T106" s="42">
        <v>20.9</v>
      </c>
      <c r="U106" s="42"/>
      <c r="V106" t="str">
        <f t="shared" si="14"/>
        <v/>
      </c>
      <c r="W106">
        <f t="shared" si="14"/>
        <v>0</v>
      </c>
      <c r="X106" s="29">
        <f t="shared" si="11"/>
        <v>147821.49191596606</v>
      </c>
      <c r="Y106" s="30">
        <f t="shared" si="12"/>
        <v>0</v>
      </c>
      <c r="AD106">
        <v>131</v>
      </c>
      <c r="AE106">
        <v>209</v>
      </c>
      <c r="AF106">
        <v>267</v>
      </c>
      <c r="AG106">
        <v>314</v>
      </c>
      <c r="AH106">
        <v>-210</v>
      </c>
      <c r="AI106">
        <v>-210</v>
      </c>
    </row>
    <row r="107" spans="2:36" ht="15">
      <c r="B107" s="36">
        <v>99</v>
      </c>
      <c r="C107" s="37">
        <f t="shared" si="8"/>
        <v>152235.01931745704</v>
      </c>
      <c r="D107" s="37"/>
      <c r="E107" s="36"/>
      <c r="F107" s="5">
        <v>43721</v>
      </c>
      <c r="G107" s="36" t="s">
        <v>46</v>
      </c>
      <c r="H107" s="38">
        <v>1.2816000000000001</v>
      </c>
      <c r="I107" s="38"/>
      <c r="J107" s="36">
        <v>18.5</v>
      </c>
      <c r="K107" s="39">
        <f t="shared" si="9"/>
        <v>4567.0505795237113</v>
      </c>
      <c r="L107" s="40"/>
      <c r="M107" s="4">
        <f>IF(J107="","",(K107/J107)/LOOKUP(RIGHT($D$2,3),定数!$A$6:$A$13,定数!$B$6:$B$13))</f>
        <v>2.0572299907764466</v>
      </c>
      <c r="N107" s="36"/>
      <c r="O107" s="5"/>
      <c r="P107" s="38">
        <v>1.2797499999999999</v>
      </c>
      <c r="Q107" s="38"/>
      <c r="R107" s="41">
        <f>IF(P107="","",T107*M107*LOOKUP(RIGHT($D$2,3),定数!$A$6:$A$13,定数!$B$6:$B$13))</f>
        <v>4542.3638196343945</v>
      </c>
      <c r="S107" s="41"/>
      <c r="T107" s="42">
        <v>18.399999999999999</v>
      </c>
      <c r="U107" s="42"/>
      <c r="V107" t="str">
        <f>IF(S107&lt;&gt;"",IF(S107&lt;0,1+V106,0),"")</f>
        <v/>
      </c>
      <c r="W107">
        <f>IF(T107&lt;&gt;"",IF(T107&lt;0,1+W106,0),"")</f>
        <v>0</v>
      </c>
      <c r="X107" s="29">
        <f t="shared" si="11"/>
        <v>152235.01931745704</v>
      </c>
      <c r="Y107" s="30">
        <f t="shared" si="12"/>
        <v>0</v>
      </c>
      <c r="AD107">
        <v>111</v>
      </c>
      <c r="AE107">
        <v>184</v>
      </c>
      <c r="AF107">
        <v>233</v>
      </c>
      <c r="AG107">
        <v>276</v>
      </c>
      <c r="AH107">
        <v>368</v>
      </c>
      <c r="AI107">
        <v>553</v>
      </c>
    </row>
    <row r="108" spans="2:36" ht="15">
      <c r="B108" s="36">
        <v>100</v>
      </c>
      <c r="C108" s="37">
        <f t="shared" si="8"/>
        <v>156777.38313709144</v>
      </c>
      <c r="D108" s="37"/>
      <c r="E108" s="36"/>
      <c r="F108" s="5">
        <v>43722</v>
      </c>
      <c r="G108" s="36" t="s">
        <v>47</v>
      </c>
      <c r="H108" s="38">
        <v>1.2848999999999999</v>
      </c>
      <c r="I108" s="38"/>
      <c r="J108" s="36">
        <v>21</v>
      </c>
      <c r="K108" s="39">
        <f t="shared" si="9"/>
        <v>4703.3214941127435</v>
      </c>
      <c r="L108" s="40"/>
      <c r="M108" s="4">
        <f>IF(J108="","",(K108/J108)/LOOKUP(RIGHT($D$2,3),定数!$A$6:$A$13,定数!$B$6:$B$13))</f>
        <v>1.8663974182987078</v>
      </c>
      <c r="N108" s="36"/>
      <c r="O108" s="5"/>
      <c r="P108" s="38">
        <v>1.2869999999999999</v>
      </c>
      <c r="Q108" s="38"/>
      <c r="R108" s="41">
        <f>IF(P108="","",T108*M108*LOOKUP(RIGHT($D$2,3),定数!$A$6:$A$13,定数!$B$6:$B$13))</f>
        <v>-4703.3214941127226</v>
      </c>
      <c r="S108" s="41"/>
      <c r="T108" s="42">
        <f t="shared" si="13"/>
        <v>-20.999999999999908</v>
      </c>
      <c r="U108" s="42"/>
      <c r="V108" t="str">
        <f>IF(S108&lt;&gt;"",IF(S108&lt;0,1+V107,0),"")</f>
        <v/>
      </c>
      <c r="W108">
        <f>IF(T108&lt;&gt;"",IF(T108&lt;0,1+W107,0),"")</f>
        <v>1</v>
      </c>
      <c r="X108" s="29">
        <f t="shared" si="11"/>
        <v>156777.38313709144</v>
      </c>
      <c r="Y108" s="30">
        <f t="shared" si="12"/>
        <v>0</v>
      </c>
      <c r="AB108">
        <f>SUM(AB61:AB107)</f>
        <v>-27.5</v>
      </c>
      <c r="AD108">
        <v>-210</v>
      </c>
      <c r="AE108">
        <v>-210</v>
      </c>
      <c r="AF108">
        <v>-210</v>
      </c>
      <c r="AG108">
        <v>-210</v>
      </c>
      <c r="AH108">
        <v>-210</v>
      </c>
      <c r="AI108">
        <v>-210</v>
      </c>
    </row>
    <row r="109" spans="2:36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AA109">
        <f>SUM(AA9:AA108)</f>
        <v>105</v>
      </c>
      <c r="AD109">
        <f>SUM(AD9:AD108)</f>
        <v>2743</v>
      </c>
      <c r="AE109">
        <f>SUM(AE9:AE108)</f>
        <v>3162</v>
      </c>
      <c r="AF109">
        <f>SUM(AF9:AF108)</f>
        <v>2056</v>
      </c>
      <c r="AG109">
        <f>SUM(AG9:AG108)</f>
        <v>2758</v>
      </c>
      <c r="AH109">
        <f>SUM(AH9:AH108)</f>
        <v>814</v>
      </c>
      <c r="AI109">
        <f>SUM(AI9:AI108)</f>
        <v>-2127</v>
      </c>
      <c r="AJ109" t="s">
        <v>48</v>
      </c>
    </row>
    <row r="112" spans="2:36">
      <c r="AD112">
        <v>2923</v>
      </c>
      <c r="AE112">
        <v>6632</v>
      </c>
      <c r="AF112">
        <v>7886</v>
      </c>
      <c r="AG112">
        <v>9488</v>
      </c>
      <c r="AH112">
        <v>10204</v>
      </c>
      <c r="AI112">
        <v>10345</v>
      </c>
    </row>
  </sheetData>
  <mergeCells count="635"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G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G9:G108" xr:uid="{3B6CEA7A-0B35-4CFF-8642-1F8A8AB7C9AB}">
      <formula1>"買,売"</formula1>
    </dataValidation>
  </dataValidation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CD285-DECD-4242-91D0-CDE0CE69BFBC}">
  <dimension ref="B2:AI112"/>
  <sheetViews>
    <sheetView zoomScale="115" zoomScaleNormal="115" workbookViewId="0" xr3:uid="{28FDB0BD-18FA-58AC-BA8A-7216080A28C0}">
      <pane ySplit="8" topLeftCell="A93" activePane="bottomLeft" state="frozen"/>
      <selection pane="bottomLeft" activeCell="S3" sqref="S3"/>
    </sheetView>
  </sheetViews>
  <sheetFormatPr defaultRowHeight="13.5"/>
  <cols>
    <col min="1" max="1" width="2.875" customWidth="1"/>
    <col min="2" max="18" width="6.625" customWidth="1"/>
    <col min="22" max="22" width="10.875" style="16" hidden="1" customWidth="1"/>
    <col min="23" max="23" width="0" hidden="1" customWidth="1"/>
  </cols>
  <sheetData>
    <row r="2" spans="2:35" ht="15">
      <c r="B2" s="55" t="s">
        <v>10</v>
      </c>
      <c r="C2" s="55"/>
      <c r="D2" s="75" t="s">
        <v>11</v>
      </c>
      <c r="E2" s="75"/>
      <c r="F2" s="55" t="s">
        <v>12</v>
      </c>
      <c r="G2" s="55"/>
      <c r="H2" s="71" t="s">
        <v>13</v>
      </c>
      <c r="I2" s="71"/>
      <c r="J2" s="55" t="s">
        <v>14</v>
      </c>
      <c r="K2" s="55"/>
      <c r="L2" s="76">
        <v>100000</v>
      </c>
      <c r="M2" s="75"/>
      <c r="N2" s="55" t="s">
        <v>15</v>
      </c>
      <c r="O2" s="55"/>
      <c r="P2" s="72">
        <f>SUM(L2,D4)</f>
        <v>223954.83177760051</v>
      </c>
      <c r="Q2" s="71"/>
      <c r="R2" s="1"/>
      <c r="S2" s="1"/>
      <c r="T2" s="1"/>
    </row>
    <row r="3" spans="2:35" ht="57" customHeight="1">
      <c r="B3" s="55" t="s">
        <v>16</v>
      </c>
      <c r="C3" s="55"/>
      <c r="D3" s="73" t="s">
        <v>49</v>
      </c>
      <c r="E3" s="73"/>
      <c r="F3" s="73"/>
      <c r="G3" s="73"/>
      <c r="H3" s="73"/>
      <c r="I3" s="73"/>
      <c r="J3" s="55" t="s">
        <v>18</v>
      </c>
      <c r="K3" s="55"/>
      <c r="L3" s="73" t="s">
        <v>50</v>
      </c>
      <c r="M3" s="74"/>
      <c r="N3" s="74"/>
      <c r="O3" s="74"/>
      <c r="P3" s="74"/>
      <c r="Q3" s="74"/>
      <c r="R3" s="1"/>
      <c r="S3" s="1"/>
    </row>
    <row r="4" spans="2:35" ht="15">
      <c r="B4" s="55" t="s">
        <v>20</v>
      </c>
      <c r="C4" s="55"/>
      <c r="D4" s="69">
        <f>SUM($R$9:$S$993)</f>
        <v>123954.83177760053</v>
      </c>
      <c r="E4" s="69"/>
      <c r="F4" s="55" t="s">
        <v>21</v>
      </c>
      <c r="G4" s="55"/>
      <c r="H4" s="70">
        <f>SUM($T$9:$U$108)</f>
        <v>571.69999999999618</v>
      </c>
      <c r="I4" s="71"/>
      <c r="J4" s="52"/>
      <c r="K4" s="52"/>
      <c r="L4" s="72"/>
      <c r="M4" s="72"/>
      <c r="N4" s="52" t="s">
        <v>22</v>
      </c>
      <c r="O4" s="52"/>
      <c r="P4" s="53">
        <f>MAX(Y:Y)</f>
        <v>0.23976894134543736</v>
      </c>
      <c r="Q4" s="53"/>
      <c r="R4" s="1"/>
      <c r="S4" s="1"/>
      <c r="T4" s="1"/>
    </row>
    <row r="5" spans="2:35" ht="15">
      <c r="B5" s="34" t="s">
        <v>23</v>
      </c>
      <c r="C5" s="32">
        <f>COUNTIF($R$9:$R$990,"&gt;0")</f>
        <v>20</v>
      </c>
      <c r="D5" s="31" t="s">
        <v>24</v>
      </c>
      <c r="E5" s="12">
        <f>COUNTIF($R$9:$R$990,"&lt;0")</f>
        <v>30</v>
      </c>
      <c r="F5" s="31" t="s">
        <v>25</v>
      </c>
      <c r="G5" s="32">
        <f>COUNTIF($R$9:$R$990,"=0")</f>
        <v>50</v>
      </c>
      <c r="H5" s="31" t="s">
        <v>26</v>
      </c>
      <c r="I5" s="33">
        <f>C5/SUM(C5,E5,G5)</f>
        <v>0.2</v>
      </c>
      <c r="J5" s="54" t="s">
        <v>27</v>
      </c>
      <c r="K5" s="55"/>
      <c r="L5" s="56">
        <f>MAX(V9:V993)</f>
        <v>1</v>
      </c>
      <c r="M5" s="57"/>
      <c r="N5" s="14" t="s">
        <v>28</v>
      </c>
      <c r="O5" s="6"/>
      <c r="P5" s="56">
        <f>MAX(W9:W993)</f>
        <v>3</v>
      </c>
      <c r="Q5" s="57"/>
      <c r="R5" s="1"/>
      <c r="S5" s="1"/>
      <c r="T5" s="1"/>
    </row>
    <row r="6" spans="2:35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5"/>
      <c r="R6" s="1"/>
      <c r="S6" s="1"/>
      <c r="T6" s="1"/>
    </row>
    <row r="7" spans="2:35" ht="15">
      <c r="B7" s="58" t="s">
        <v>29</v>
      </c>
      <c r="C7" s="60" t="s">
        <v>30</v>
      </c>
      <c r="D7" s="61"/>
      <c r="E7" s="64" t="s">
        <v>31</v>
      </c>
      <c r="F7" s="65"/>
      <c r="G7" s="65"/>
      <c r="H7" s="65"/>
      <c r="I7" s="48"/>
      <c r="J7" s="66" t="s">
        <v>32</v>
      </c>
      <c r="K7" s="67"/>
      <c r="L7" s="50"/>
      <c r="M7" s="68" t="s">
        <v>33</v>
      </c>
      <c r="N7" s="43" t="s">
        <v>34</v>
      </c>
      <c r="O7" s="44"/>
      <c r="P7" s="44"/>
      <c r="Q7" s="45"/>
      <c r="R7" s="46" t="s">
        <v>35</v>
      </c>
      <c r="S7" s="46"/>
      <c r="T7" s="46"/>
      <c r="U7" s="46"/>
    </row>
    <row r="8" spans="2:35" ht="15">
      <c r="B8" s="59"/>
      <c r="C8" s="62"/>
      <c r="D8" s="63"/>
      <c r="E8" s="15" t="s">
        <v>36</v>
      </c>
      <c r="F8" s="15" t="s">
        <v>37</v>
      </c>
      <c r="G8" s="15" t="s">
        <v>38</v>
      </c>
      <c r="H8" s="47" t="s">
        <v>39</v>
      </c>
      <c r="I8" s="48"/>
      <c r="J8" s="2" t="s">
        <v>40</v>
      </c>
      <c r="K8" s="49" t="s">
        <v>41</v>
      </c>
      <c r="L8" s="50"/>
      <c r="M8" s="68"/>
      <c r="N8" s="3" t="s">
        <v>36</v>
      </c>
      <c r="O8" s="3" t="s">
        <v>37</v>
      </c>
      <c r="P8" s="51" t="s">
        <v>39</v>
      </c>
      <c r="Q8" s="45"/>
      <c r="R8" s="46" t="s">
        <v>42</v>
      </c>
      <c r="S8" s="46"/>
      <c r="T8" s="46" t="s">
        <v>40</v>
      </c>
      <c r="U8" s="46"/>
      <c r="Y8" t="s">
        <v>43</v>
      </c>
      <c r="AB8" t="s">
        <v>44</v>
      </c>
      <c r="AC8" t="s">
        <v>45</v>
      </c>
      <c r="AD8">
        <v>618</v>
      </c>
      <c r="AE8">
        <v>1</v>
      </c>
      <c r="AF8">
        <v>1.27</v>
      </c>
      <c r="AG8">
        <v>-1.5</v>
      </c>
      <c r="AH8">
        <v>-2</v>
      </c>
      <c r="AI8">
        <v>-3</v>
      </c>
    </row>
    <row r="9" spans="2:35" ht="15">
      <c r="B9" s="36">
        <v>1</v>
      </c>
      <c r="C9" s="37">
        <f>L2</f>
        <v>100000</v>
      </c>
      <c r="D9" s="37"/>
      <c r="E9" s="36">
        <v>2010</v>
      </c>
      <c r="F9" s="5">
        <v>43469</v>
      </c>
      <c r="G9" s="36" t="s">
        <v>46</v>
      </c>
      <c r="H9" s="38">
        <v>1.44011</v>
      </c>
      <c r="I9" s="38"/>
      <c r="J9" s="36">
        <v>15.2</v>
      </c>
      <c r="K9" s="37">
        <f>IF(J9="","",C9*0.03)</f>
        <v>3000</v>
      </c>
      <c r="L9" s="37"/>
      <c r="M9" s="4">
        <f>IF(J9="","",(K9/J9)/LOOKUP(RIGHT($D$2,3),定数!$A$6:$A$13,定数!$B$6:$B$13))</f>
        <v>1.6447368421052633</v>
      </c>
      <c r="N9" s="36">
        <v>2010</v>
      </c>
      <c r="O9" s="5">
        <v>43469</v>
      </c>
      <c r="P9" s="38">
        <v>1.44234</v>
      </c>
      <c r="Q9" s="38"/>
      <c r="R9" s="41">
        <f>IF(P9="","",T9*M9*LOOKUP(RIGHT($D$2,3),定数!$A$6:$A$13,定数!$B$6:$B$13))</f>
        <v>8881.5789473684217</v>
      </c>
      <c r="S9" s="41"/>
      <c r="T9" s="42">
        <v>45</v>
      </c>
      <c r="U9" s="42"/>
      <c r="V9" s="1">
        <f>IF(T9&lt;&gt;"",IF(T9&gt;0,1+V8,0),"")</f>
        <v>1</v>
      </c>
      <c r="W9">
        <f>IF(T9&lt;&gt;"",IF(T9&lt;0,1+W8,0),"")</f>
        <v>0</v>
      </c>
      <c r="AA9">
        <v>45</v>
      </c>
      <c r="AB9">
        <v>45</v>
      </c>
      <c r="AC9">
        <v>45</v>
      </c>
      <c r="AD9">
        <v>90</v>
      </c>
      <c r="AE9">
        <v>150</v>
      </c>
      <c r="AF9">
        <v>190</v>
      </c>
      <c r="AG9">
        <v>223</v>
      </c>
      <c r="AH9">
        <v>300</v>
      </c>
      <c r="AI9">
        <v>450</v>
      </c>
    </row>
    <row r="10" spans="2:35" ht="15">
      <c r="B10" s="36">
        <v>2</v>
      </c>
      <c r="C10" s="37">
        <f t="shared" ref="C10:C73" si="0">IF(R9="","",C9+R9)</f>
        <v>108881.57894736843</v>
      </c>
      <c r="D10" s="37"/>
      <c r="E10" s="36"/>
      <c r="F10" s="5">
        <v>43471</v>
      </c>
      <c r="G10" s="36" t="s">
        <v>46</v>
      </c>
      <c r="H10" s="38">
        <v>1.4365000000000001</v>
      </c>
      <c r="I10" s="38"/>
      <c r="J10" s="36">
        <v>23</v>
      </c>
      <c r="K10" s="39">
        <f>IF(J10="","",C10*0.03)</f>
        <v>3266.4473684210525</v>
      </c>
      <c r="L10" s="40"/>
      <c r="M10" s="4">
        <f>IF(J10="","",(K10/J10)/LOOKUP(RIGHT($D$2,3),定数!$A$6:$A$13,定数!$B$6:$B$13))</f>
        <v>1.1834954233409611</v>
      </c>
      <c r="N10" s="36"/>
      <c r="O10" s="5"/>
      <c r="P10" s="38">
        <v>1.4341999999999999</v>
      </c>
      <c r="Q10" s="38"/>
      <c r="R10" s="41">
        <f>IF(P10="","",T10*M10*LOOKUP(RIGHT($D$2,3),定数!$A$6:$A$13,定数!$B$6:$B$13))</f>
        <v>-3266.447368421324</v>
      </c>
      <c r="S10" s="41"/>
      <c r="T10" s="42">
        <f>IF(P10="","",IF(G10="買",(P10-H10),(H10-P10))*IF(RIGHT($D$2,3)="JPY",100,10000))</f>
        <v>-23.000000000001908</v>
      </c>
      <c r="U10" s="42"/>
      <c r="V10" s="16">
        <f t="shared" ref="V10:V22" si="1">IF(T10&lt;&gt;"",IF(T10&gt;0,1+V9,0),"")</f>
        <v>0</v>
      </c>
      <c r="W10">
        <f t="shared" ref="W10:W73" si="2">IF(T10&lt;&gt;"",IF(T10&lt;0,1+W9,0),"")</f>
        <v>1</v>
      </c>
      <c r="X10" s="29">
        <f>IF(C10&lt;&gt;"",MAX(C10,C9),"")</f>
        <v>108881.57894736843</v>
      </c>
      <c r="AA10">
        <v>-23</v>
      </c>
      <c r="AB10">
        <v>-23</v>
      </c>
      <c r="AC10">
        <v>-23</v>
      </c>
      <c r="AD10">
        <v>-230</v>
      </c>
      <c r="AE10">
        <v>-230</v>
      </c>
      <c r="AF10">
        <v>-230</v>
      </c>
      <c r="AG10">
        <v>-230</v>
      </c>
      <c r="AH10">
        <v>-230</v>
      </c>
      <c r="AI10">
        <v>-230</v>
      </c>
    </row>
    <row r="11" spans="2:35" ht="15">
      <c r="B11" s="36">
        <v>3</v>
      </c>
      <c r="C11" s="37">
        <f t="shared" si="0"/>
        <v>105615.1315789471</v>
      </c>
      <c r="D11" s="37"/>
      <c r="E11" s="36"/>
      <c r="F11" s="5">
        <v>43472</v>
      </c>
      <c r="G11" s="36" t="s">
        <v>47</v>
      </c>
      <c r="H11" s="38">
        <v>1.4314</v>
      </c>
      <c r="I11" s="38"/>
      <c r="J11" s="36">
        <v>36</v>
      </c>
      <c r="K11" s="39">
        <f t="shared" ref="K11:K74" si="3">IF(J11="","",C11*0.03)</f>
        <v>3168.4539473684126</v>
      </c>
      <c r="L11" s="40"/>
      <c r="M11" s="4">
        <f>IF(J11="","",(K11/J11)/LOOKUP(RIGHT($D$2,3),定数!$A$6:$A$13,定数!$B$6:$B$13))</f>
        <v>0.73343841374268803</v>
      </c>
      <c r="N11" s="36"/>
      <c r="O11" s="5"/>
      <c r="P11" s="38">
        <v>1.4350000000000001</v>
      </c>
      <c r="Q11" s="38"/>
      <c r="R11" s="41">
        <f>IF(P11="","",T11*M11*LOOKUP(RIGHT($D$2,3),定数!$A$6:$A$13,定数!$B$6:$B$13))</f>
        <v>0</v>
      </c>
      <c r="S11" s="41"/>
      <c r="T11" s="42">
        <v>0</v>
      </c>
      <c r="U11" s="42"/>
      <c r="V11" s="16">
        <f t="shared" si="1"/>
        <v>0</v>
      </c>
      <c r="W11">
        <f t="shared" si="2"/>
        <v>0</v>
      </c>
      <c r="X11" s="29">
        <f>IF(C11&lt;&gt;"",MAX(X10,C11),"")</f>
        <v>108881.57894736843</v>
      </c>
      <c r="Y11" s="30">
        <f>IF(X11&lt;&gt;"",1-(C11/X11),"")</f>
        <v>3.000000000000258E-2</v>
      </c>
      <c r="AA11">
        <v>22.2</v>
      </c>
      <c r="AB11">
        <v>222</v>
      </c>
      <c r="AC11">
        <v>222</v>
      </c>
      <c r="AD11">
        <v>222</v>
      </c>
      <c r="AE11">
        <v>0</v>
      </c>
      <c r="AF11">
        <v>0</v>
      </c>
      <c r="AG11">
        <v>0</v>
      </c>
      <c r="AH11">
        <v>0</v>
      </c>
      <c r="AI11">
        <v>0</v>
      </c>
    </row>
    <row r="12" spans="2:35" ht="15">
      <c r="B12" s="36">
        <v>4</v>
      </c>
      <c r="C12" s="37">
        <f t="shared" si="0"/>
        <v>105615.1315789471</v>
      </c>
      <c r="D12" s="37"/>
      <c r="E12" s="36"/>
      <c r="F12" s="5">
        <v>43477</v>
      </c>
      <c r="G12" s="36" t="s">
        <v>46</v>
      </c>
      <c r="H12" s="38">
        <v>1.4501999999999999</v>
      </c>
      <c r="I12" s="38"/>
      <c r="J12" s="36">
        <v>23</v>
      </c>
      <c r="K12" s="39">
        <f t="shared" si="3"/>
        <v>3168.4539473684126</v>
      </c>
      <c r="L12" s="40"/>
      <c r="M12" s="4">
        <f>IF(J12="","",(K12/J12)/LOOKUP(RIGHT($D$2,3),定数!$A$6:$A$13,定数!$B$6:$B$13))</f>
        <v>1.1479905606407292</v>
      </c>
      <c r="N12" s="36"/>
      <c r="O12" s="5"/>
      <c r="P12" s="38">
        <v>1.4479</v>
      </c>
      <c r="Q12" s="38"/>
      <c r="R12" s="41">
        <f>IF(P12="","",T12*M12*LOOKUP(RIGHT($D$2,3),定数!$A$6:$A$13,定数!$B$6:$B$13))</f>
        <v>-3168.4539473683694</v>
      </c>
      <c r="S12" s="41"/>
      <c r="T12" s="42">
        <f t="shared" ref="T12:T75" si="4">IF(P12="","",IF(G12="買",(P12-H12),(H12-P12))*IF(RIGHT($D$2,3)="JPY",100,10000))</f>
        <v>-22.999999999999687</v>
      </c>
      <c r="U12" s="42"/>
      <c r="V12" s="16">
        <f t="shared" si="1"/>
        <v>0</v>
      </c>
      <c r="W12">
        <f t="shared" si="2"/>
        <v>1</v>
      </c>
      <c r="X12" s="29">
        <f t="shared" ref="X12:X75" si="5">IF(C12&lt;&gt;"",MAX(X11,C12),"")</f>
        <v>108881.57894736843</v>
      </c>
      <c r="Y12" s="30">
        <f t="shared" ref="Y12:Y75" si="6">IF(X12&lt;&gt;"",1-(C12/X12),"")</f>
        <v>3.000000000000258E-2</v>
      </c>
      <c r="AA12">
        <v>-23</v>
      </c>
      <c r="AB12">
        <v>-23</v>
      </c>
      <c r="AD12">
        <v>-230</v>
      </c>
      <c r="AE12">
        <v>-230</v>
      </c>
      <c r="AF12">
        <v>-230</v>
      </c>
      <c r="AG12">
        <v>-230</v>
      </c>
      <c r="AH12">
        <v>-230</v>
      </c>
      <c r="AI12">
        <v>-230</v>
      </c>
    </row>
    <row r="13" spans="2:35" ht="15">
      <c r="B13" s="36">
        <v>5</v>
      </c>
      <c r="C13" s="37">
        <f t="shared" si="0"/>
        <v>102446.67763157873</v>
      </c>
      <c r="D13" s="37"/>
      <c r="E13" s="36"/>
      <c r="F13" s="5">
        <v>43479</v>
      </c>
      <c r="G13" s="36" t="s">
        <v>47</v>
      </c>
      <c r="H13" s="38">
        <v>1.44659</v>
      </c>
      <c r="I13" s="38"/>
      <c r="J13" s="36">
        <v>53.2</v>
      </c>
      <c r="K13" s="39">
        <f t="shared" si="3"/>
        <v>3073.4003289473617</v>
      </c>
      <c r="L13" s="40"/>
      <c r="M13" s="4">
        <f>IF(J13="","",(K13/J13)/LOOKUP(RIGHT($D$2,3),定数!$A$6:$A$13,定数!$B$6:$B$13))</f>
        <v>0.48142235729125338</v>
      </c>
      <c r="N13" s="36"/>
      <c r="O13" s="5"/>
      <c r="P13" s="38">
        <v>1.4432799999999999</v>
      </c>
      <c r="Q13" s="38"/>
      <c r="R13" s="41">
        <f>IF(P13="","",T13*M13*LOOKUP(RIGHT($D$2,3),定数!$A$6:$A$13,定数!$B$6:$B$13))</f>
        <v>0</v>
      </c>
      <c r="S13" s="41"/>
      <c r="T13" s="42">
        <v>0</v>
      </c>
      <c r="U13" s="42"/>
      <c r="V13" s="16">
        <f t="shared" si="1"/>
        <v>0</v>
      </c>
      <c r="W13">
        <f t="shared" si="2"/>
        <v>0</v>
      </c>
      <c r="X13" s="29">
        <f t="shared" si="5"/>
        <v>108881.57894736843</v>
      </c>
      <c r="Y13" s="30">
        <f t="shared" si="6"/>
        <v>5.910000000000204E-2</v>
      </c>
      <c r="AA13">
        <v>105.8</v>
      </c>
      <c r="AB13">
        <v>-2</v>
      </c>
      <c r="AC13">
        <v>-2</v>
      </c>
      <c r="AD13">
        <v>331</v>
      </c>
      <c r="AE13">
        <v>526</v>
      </c>
      <c r="AF13">
        <v>673</v>
      </c>
      <c r="AG13">
        <v>795</v>
      </c>
      <c r="AH13">
        <v>1058</v>
      </c>
      <c r="AI13">
        <v>0</v>
      </c>
    </row>
    <row r="14" spans="2:35" ht="15">
      <c r="B14" s="36">
        <v>6</v>
      </c>
      <c r="C14" s="37">
        <f t="shared" si="0"/>
        <v>102446.67763157873</v>
      </c>
      <c r="D14" s="37"/>
      <c r="E14" s="36"/>
      <c r="F14" s="5">
        <v>43483</v>
      </c>
      <c r="G14" s="36" t="s">
        <v>46</v>
      </c>
      <c r="H14" s="38">
        <v>1.4381999999999999</v>
      </c>
      <c r="I14" s="38"/>
      <c r="J14" s="36">
        <v>11</v>
      </c>
      <c r="K14" s="39">
        <f t="shared" si="3"/>
        <v>3073.4003289473617</v>
      </c>
      <c r="L14" s="40"/>
      <c r="M14" s="4">
        <f>IF(J14="","",(K14/J14)/LOOKUP(RIGHT($D$2,3),定数!$A$6:$A$13,定数!$B$6:$B$13))</f>
        <v>2.3283335825358802</v>
      </c>
      <c r="N14" s="36"/>
      <c r="O14" s="5"/>
      <c r="P14" s="38">
        <v>1.4371</v>
      </c>
      <c r="Q14" s="38"/>
      <c r="R14" s="41">
        <f>IF(P14="","",T14*M14*LOOKUP(RIGHT($D$2,3),定数!$A$6:$A$13,定数!$B$6:$B$13))</f>
        <v>-3073.4003289470234</v>
      </c>
      <c r="S14" s="41"/>
      <c r="T14" s="42">
        <f t="shared" si="4"/>
        <v>-10.999999999998789</v>
      </c>
      <c r="U14" s="42"/>
      <c r="V14" s="16">
        <f t="shared" si="1"/>
        <v>0</v>
      </c>
      <c r="W14">
        <f t="shared" si="2"/>
        <v>1</v>
      </c>
      <c r="X14" s="29">
        <f t="shared" si="5"/>
        <v>108881.57894736843</v>
      </c>
      <c r="Y14" s="30">
        <f t="shared" si="6"/>
        <v>5.910000000000204E-2</v>
      </c>
      <c r="AA14">
        <v>-11</v>
      </c>
      <c r="AD14">
        <v>-110</v>
      </c>
      <c r="AE14">
        <v>-110</v>
      </c>
      <c r="AF14">
        <v>-110</v>
      </c>
      <c r="AG14">
        <v>-110</v>
      </c>
      <c r="AH14">
        <v>-110</v>
      </c>
      <c r="AI14">
        <v>-110</v>
      </c>
    </row>
    <row r="15" spans="2:35" ht="15">
      <c r="B15" s="36">
        <v>7</v>
      </c>
      <c r="C15" s="37">
        <f t="shared" si="0"/>
        <v>99373.277302631701</v>
      </c>
      <c r="D15" s="37"/>
      <c r="E15" s="36"/>
      <c r="F15" s="5">
        <v>43483</v>
      </c>
      <c r="G15" s="36" t="s">
        <v>46</v>
      </c>
      <c r="H15" s="38">
        <v>1.4391</v>
      </c>
      <c r="I15" s="38"/>
      <c r="J15" s="36">
        <v>11</v>
      </c>
      <c r="K15" s="39">
        <f t="shared" si="3"/>
        <v>2981.198319078951</v>
      </c>
      <c r="L15" s="40"/>
      <c r="M15" s="4">
        <f>IF(J15="","",(K15/J15)/LOOKUP(RIGHT($D$2,3),定数!$A$6:$A$13,定数!$B$6:$B$13))</f>
        <v>2.2584835750598113</v>
      </c>
      <c r="N15" s="36"/>
      <c r="O15" s="5"/>
      <c r="P15" s="38">
        <v>1.4379999999999999</v>
      </c>
      <c r="Q15" s="38"/>
      <c r="R15" s="41">
        <f>IF(P15="","",T15*M15*LOOKUP(RIGHT($D$2,3),定数!$A$6:$A$13,定数!$B$6:$B$13))</f>
        <v>-2981.1983190792243</v>
      </c>
      <c r="S15" s="41"/>
      <c r="T15" s="42">
        <f>IF(P15="","",IF(G15="買",(P15-H15),(H15-P15))*IF(RIGHT($D$2,3)="JPY",100,10000))</f>
        <v>-11.000000000001009</v>
      </c>
      <c r="U15" s="42"/>
      <c r="V15" s="16">
        <f t="shared" si="1"/>
        <v>0</v>
      </c>
      <c r="W15">
        <f t="shared" si="2"/>
        <v>2</v>
      </c>
      <c r="X15" s="29">
        <f t="shared" si="5"/>
        <v>108881.57894736843</v>
      </c>
      <c r="Y15" s="30">
        <f t="shared" si="6"/>
        <v>8.7326999999998933E-2</v>
      </c>
      <c r="AA15">
        <v>-11</v>
      </c>
      <c r="AD15">
        <v>-110</v>
      </c>
      <c r="AE15">
        <v>-110</v>
      </c>
      <c r="AF15">
        <v>-110</v>
      </c>
      <c r="AG15">
        <v>-110</v>
      </c>
      <c r="AH15">
        <v>-110</v>
      </c>
      <c r="AI15">
        <v>-110</v>
      </c>
    </row>
    <row r="16" spans="2:35" ht="15">
      <c r="B16" s="36">
        <v>8</v>
      </c>
      <c r="C16" s="37">
        <f t="shared" si="0"/>
        <v>96392.078983552477</v>
      </c>
      <c r="D16" s="37"/>
      <c r="E16" s="36"/>
      <c r="F16" s="5">
        <v>43484</v>
      </c>
      <c r="G16" s="36" t="s">
        <v>47</v>
      </c>
      <c r="H16" s="38">
        <v>1.4282999999999999</v>
      </c>
      <c r="I16" s="38"/>
      <c r="J16" s="36">
        <v>23</v>
      </c>
      <c r="K16" s="39">
        <f t="shared" si="3"/>
        <v>2891.762369506574</v>
      </c>
      <c r="L16" s="40"/>
      <c r="M16" s="4">
        <f>IF(J16="","",(K16/J16)/LOOKUP(RIGHT($D$2,3),定数!$A$6:$A$13,定数!$B$6:$B$13))</f>
        <v>1.0477399889516572</v>
      </c>
      <c r="N16" s="36"/>
      <c r="O16" s="5"/>
      <c r="P16" s="38">
        <v>1.4268700000000001</v>
      </c>
      <c r="Q16" s="38"/>
      <c r="R16" s="41">
        <f>IF(P16="","",T16*M16*LOOKUP(RIGHT($D$2,3),定数!$A$6:$A$13,定数!$B$6:$B$13))</f>
        <v>8675.2871085197203</v>
      </c>
      <c r="S16" s="41"/>
      <c r="T16" s="42">
        <v>69</v>
      </c>
      <c r="U16" s="42"/>
      <c r="V16" s="16">
        <f t="shared" si="1"/>
        <v>1</v>
      </c>
      <c r="W16">
        <f t="shared" si="2"/>
        <v>0</v>
      </c>
      <c r="X16" s="29">
        <f t="shared" si="5"/>
        <v>108881.57894736843</v>
      </c>
      <c r="Y16" s="30">
        <f t="shared" si="6"/>
        <v>0.11470719000000151</v>
      </c>
      <c r="AD16">
        <v>143</v>
      </c>
      <c r="AE16">
        <v>226</v>
      </c>
      <c r="AF16">
        <v>290</v>
      </c>
      <c r="AG16">
        <v>342</v>
      </c>
      <c r="AH16">
        <v>485</v>
      </c>
      <c r="AI16">
        <v>690</v>
      </c>
    </row>
    <row r="17" spans="2:35" ht="15">
      <c r="B17" s="36">
        <v>9</v>
      </c>
      <c r="C17" s="37">
        <f t="shared" si="0"/>
        <v>105067.3660920722</v>
      </c>
      <c r="D17" s="37"/>
      <c r="E17" s="36"/>
      <c r="F17" s="5">
        <v>43487</v>
      </c>
      <c r="G17" s="36" t="s">
        <v>47</v>
      </c>
      <c r="H17" s="38">
        <v>1.4103000000000001</v>
      </c>
      <c r="I17" s="38"/>
      <c r="J17" s="36">
        <v>34</v>
      </c>
      <c r="K17" s="39">
        <f t="shared" si="3"/>
        <v>3152.0209827621661</v>
      </c>
      <c r="L17" s="40"/>
      <c r="M17" s="4">
        <f>IF(J17="","",(K17/J17)/LOOKUP(RIGHT($D$2,3),定数!$A$6:$A$13,定数!$B$6:$B$13))</f>
        <v>0.77255416244170738</v>
      </c>
      <c r="N17" s="36"/>
      <c r="O17" s="5"/>
      <c r="P17" s="38">
        <v>1.4137</v>
      </c>
      <c r="Q17" s="38"/>
      <c r="R17" s="41">
        <f>IF(P17="","",T17*M17*LOOKUP(RIGHT($D$2,3),定数!$A$6:$A$13,定数!$B$6:$B$13))</f>
        <v>-3152.0209827620251</v>
      </c>
      <c r="S17" s="41"/>
      <c r="T17" s="42">
        <f t="shared" si="4"/>
        <v>-33.999999999998479</v>
      </c>
      <c r="U17" s="42"/>
      <c r="V17" s="16">
        <f t="shared" si="1"/>
        <v>0</v>
      </c>
      <c r="W17">
        <f t="shared" si="2"/>
        <v>1</v>
      </c>
      <c r="X17" s="29">
        <f t="shared" si="5"/>
        <v>108881.57894736843</v>
      </c>
      <c r="Y17" s="30">
        <f t="shared" si="6"/>
        <v>3.5030837100001544E-2</v>
      </c>
      <c r="AD17">
        <v>-340</v>
      </c>
      <c r="AE17">
        <v>-340</v>
      </c>
      <c r="AF17">
        <v>-340</v>
      </c>
      <c r="AG17">
        <v>-340</v>
      </c>
      <c r="AH17">
        <v>-340</v>
      </c>
      <c r="AI17">
        <v>-340</v>
      </c>
    </row>
    <row r="18" spans="2:35" ht="15">
      <c r="B18" s="36">
        <v>10</v>
      </c>
      <c r="C18" s="37">
        <f t="shared" si="0"/>
        <v>101915.34510931018</v>
      </c>
      <c r="D18" s="37"/>
      <c r="E18" s="36"/>
      <c r="F18" s="5">
        <v>43491</v>
      </c>
      <c r="G18" s="36" t="s">
        <v>47</v>
      </c>
      <c r="H18" s="38">
        <v>1.405</v>
      </c>
      <c r="I18" s="38"/>
      <c r="J18" s="36">
        <v>24</v>
      </c>
      <c r="K18" s="39">
        <f t="shared" si="3"/>
        <v>3057.4603532793053</v>
      </c>
      <c r="L18" s="40"/>
      <c r="M18" s="4">
        <f>IF(J18="","",(K18/J18)/LOOKUP(RIGHT($D$2,3),定数!$A$6:$A$13,定数!$B$6:$B$13))</f>
        <v>1.0616181782219811</v>
      </c>
      <c r="N18" s="36"/>
      <c r="O18" s="5"/>
      <c r="P18" s="38">
        <v>1.4074</v>
      </c>
      <c r="Q18" s="38"/>
      <c r="R18" s="41">
        <f>IF(P18="","",T18*M18*LOOKUP(RIGHT($D$2,3),定数!$A$6:$A$13,定数!$B$6:$B$13))</f>
        <v>-3057.4603532792516</v>
      </c>
      <c r="S18" s="41"/>
      <c r="T18" s="42">
        <f t="shared" si="4"/>
        <v>-23.999999999999577</v>
      </c>
      <c r="U18" s="42"/>
      <c r="V18" s="16">
        <f t="shared" si="1"/>
        <v>0</v>
      </c>
      <c r="W18">
        <f t="shared" si="2"/>
        <v>2</v>
      </c>
      <c r="X18" s="29">
        <f t="shared" si="5"/>
        <v>108881.57894736843</v>
      </c>
      <c r="Y18" s="30">
        <f t="shared" si="6"/>
        <v>6.397991198700026E-2</v>
      </c>
      <c r="AD18">
        <v>-240</v>
      </c>
      <c r="AE18">
        <v>-240</v>
      </c>
      <c r="AF18">
        <v>-240</v>
      </c>
      <c r="AG18">
        <v>-240</v>
      </c>
      <c r="AH18">
        <v>-240</v>
      </c>
      <c r="AI18">
        <v>-240</v>
      </c>
    </row>
    <row r="19" spans="2:35" ht="15">
      <c r="B19" s="36">
        <v>11</v>
      </c>
      <c r="C19" s="37">
        <f t="shared" si="0"/>
        <v>98857.884756030922</v>
      </c>
      <c r="D19" s="37"/>
      <c r="E19" s="36"/>
      <c r="F19" s="5">
        <v>43492</v>
      </c>
      <c r="G19" s="36" t="s">
        <v>47</v>
      </c>
      <c r="H19" s="38">
        <v>1.4040999999999999</v>
      </c>
      <c r="I19" s="38"/>
      <c r="J19" s="36">
        <v>20</v>
      </c>
      <c r="K19" s="39">
        <f t="shared" si="3"/>
        <v>2965.7365426809274</v>
      </c>
      <c r="L19" s="40"/>
      <c r="M19" s="4">
        <f>IF(J19="","",(K19/J19)/LOOKUP(RIGHT($D$2,3),定数!$A$6:$A$13,定数!$B$6:$B$13))</f>
        <v>1.2357235594503864</v>
      </c>
      <c r="N19" s="36"/>
      <c r="O19" s="5"/>
      <c r="P19" s="38">
        <v>1.4060999999999999</v>
      </c>
      <c r="Q19" s="38"/>
      <c r="R19" s="41">
        <f>IF(P19="","",T19*M19*LOOKUP(RIGHT($D$2,3),定数!$A$6:$A$13,定数!$B$6:$B$13))</f>
        <v>0</v>
      </c>
      <c r="S19" s="41"/>
      <c r="T19" s="42">
        <v>0</v>
      </c>
      <c r="U19" s="42"/>
      <c r="V19" s="16">
        <f t="shared" si="1"/>
        <v>0</v>
      </c>
      <c r="W19">
        <f t="shared" si="2"/>
        <v>0</v>
      </c>
      <c r="X19" s="29">
        <f t="shared" si="5"/>
        <v>108881.57894736843</v>
      </c>
      <c r="Y19" s="30">
        <f t="shared" si="6"/>
        <v>9.2060514627389733E-2</v>
      </c>
      <c r="AC19">
        <v>618</v>
      </c>
      <c r="AD19">
        <v>124</v>
      </c>
      <c r="AE19">
        <v>0</v>
      </c>
      <c r="AF19">
        <v>0</v>
      </c>
      <c r="AG19">
        <v>0</v>
      </c>
      <c r="AH19">
        <v>0</v>
      </c>
      <c r="AI19">
        <v>0</v>
      </c>
    </row>
    <row r="20" spans="2:35" ht="15">
      <c r="B20" s="36">
        <v>12</v>
      </c>
      <c r="C20" s="37">
        <f t="shared" si="0"/>
        <v>98857.884756030922</v>
      </c>
      <c r="D20" s="37"/>
      <c r="E20" s="36"/>
      <c r="F20" s="5">
        <v>43493</v>
      </c>
      <c r="G20" s="36" t="s">
        <v>47</v>
      </c>
      <c r="H20" s="38">
        <v>1.4001999999999999</v>
      </c>
      <c r="I20" s="38"/>
      <c r="J20" s="36">
        <v>25</v>
      </c>
      <c r="K20" s="39">
        <f t="shared" si="3"/>
        <v>2965.7365426809274</v>
      </c>
      <c r="L20" s="40"/>
      <c r="M20" s="4">
        <f>IF(J20="","",(K20/J20)/LOOKUP(RIGHT($D$2,3),定数!$A$6:$A$13,定数!$B$6:$B$13))</f>
        <v>0.98857884756030912</v>
      </c>
      <c r="N20" s="36"/>
      <c r="O20" s="5"/>
      <c r="P20" s="38">
        <v>1.4027000000000001</v>
      </c>
      <c r="Q20" s="38"/>
      <c r="R20" s="41">
        <f>IF(P20="","",T20*M20*LOOKUP(RIGHT($D$2,3),定数!$A$6:$A$13,定数!$B$6:$B$13))</f>
        <v>0</v>
      </c>
      <c r="S20" s="41"/>
      <c r="T20" s="42">
        <v>0</v>
      </c>
      <c r="U20" s="42"/>
      <c r="V20" s="16">
        <f t="shared" si="1"/>
        <v>0</v>
      </c>
      <c r="W20">
        <f t="shared" si="2"/>
        <v>0</v>
      </c>
      <c r="X20" s="29">
        <f t="shared" si="5"/>
        <v>108881.57894736843</v>
      </c>
      <c r="Y20" s="30">
        <f t="shared" si="6"/>
        <v>9.2060514627389733E-2</v>
      </c>
      <c r="AC20">
        <v>1.27</v>
      </c>
      <c r="AD20">
        <v>155</v>
      </c>
      <c r="AE20">
        <v>248</v>
      </c>
      <c r="AF20">
        <v>315</v>
      </c>
      <c r="AG20">
        <v>0</v>
      </c>
      <c r="AH20">
        <v>0</v>
      </c>
      <c r="AI20">
        <v>0</v>
      </c>
    </row>
    <row r="21" spans="2:35" ht="15">
      <c r="B21" s="36">
        <v>13</v>
      </c>
      <c r="C21" s="37">
        <f t="shared" si="0"/>
        <v>98857.884756030922</v>
      </c>
      <c r="D21" s="37"/>
      <c r="E21" s="36"/>
      <c r="F21" s="5">
        <v>43497</v>
      </c>
      <c r="G21" s="36" t="s">
        <v>46</v>
      </c>
      <c r="H21" s="38">
        <v>1.3904000000000001</v>
      </c>
      <c r="I21" s="38"/>
      <c r="J21" s="36">
        <v>13</v>
      </c>
      <c r="K21" s="39">
        <f t="shared" si="3"/>
        <v>2965.7365426809274</v>
      </c>
      <c r="L21" s="40"/>
      <c r="M21" s="4">
        <f>IF(J21="","",(K21/J21)/LOOKUP(RIGHT($D$2,3),定数!$A$6:$A$13,定数!$B$6:$B$13))</f>
        <v>1.9011131683852098</v>
      </c>
      <c r="N21" s="36"/>
      <c r="O21" s="5"/>
      <c r="P21" s="38">
        <v>1.3891</v>
      </c>
      <c r="Q21" s="38"/>
      <c r="R21" s="41">
        <f>IF(P21="","",T21*M21*LOOKUP(RIGHT($D$2,3),定数!$A$6:$A$13,定数!$B$6:$B$13))</f>
        <v>0</v>
      </c>
      <c r="S21" s="41"/>
      <c r="T21" s="42">
        <v>0</v>
      </c>
      <c r="U21" s="42"/>
      <c r="V21" s="16">
        <f t="shared" si="1"/>
        <v>0</v>
      </c>
      <c r="W21">
        <f t="shared" si="2"/>
        <v>0</v>
      </c>
      <c r="X21" s="29">
        <f t="shared" si="5"/>
        <v>108881.57894736843</v>
      </c>
      <c r="Y21" s="30">
        <f t="shared" si="6"/>
        <v>9.2060514627389733E-2</v>
      </c>
      <c r="AB21">
        <v>-2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</row>
    <row r="22" spans="2:35" ht="15">
      <c r="B22" s="36">
        <v>14</v>
      </c>
      <c r="C22" s="37">
        <f t="shared" si="0"/>
        <v>98857.884756030922</v>
      </c>
      <c r="D22" s="37"/>
      <c r="E22" s="36"/>
      <c r="F22" s="5">
        <v>43498</v>
      </c>
      <c r="G22" s="36" t="s">
        <v>46</v>
      </c>
      <c r="H22" s="38">
        <v>1.3954</v>
      </c>
      <c r="I22" s="38"/>
      <c r="J22" s="36">
        <v>24</v>
      </c>
      <c r="K22" s="39">
        <f t="shared" si="3"/>
        <v>2965.7365426809274</v>
      </c>
      <c r="L22" s="40"/>
      <c r="M22" s="4">
        <f>IF(J22="","",(K22/J22)/LOOKUP(RIGHT($D$2,3),定数!$A$6:$A$13,定数!$B$6:$B$13))</f>
        <v>1.0297696328753221</v>
      </c>
      <c r="N22" s="36"/>
      <c r="O22" s="5"/>
      <c r="P22" s="38">
        <v>1.393</v>
      </c>
      <c r="Q22" s="38"/>
      <c r="R22" s="41">
        <f>IF(P22="","",T22*M22*LOOKUP(RIGHT($D$2,3),定数!$A$6:$A$13,定数!$B$6:$B$13))</f>
        <v>-2965.7365426808756</v>
      </c>
      <c r="S22" s="41"/>
      <c r="T22" s="42">
        <f t="shared" si="4"/>
        <v>-23.999999999999577</v>
      </c>
      <c r="U22" s="42"/>
      <c r="V22" s="16">
        <f t="shared" si="1"/>
        <v>0</v>
      </c>
      <c r="W22">
        <f t="shared" si="2"/>
        <v>1</v>
      </c>
      <c r="X22" s="29">
        <f t="shared" si="5"/>
        <v>108881.57894736843</v>
      </c>
      <c r="Y22" s="30">
        <f t="shared" si="6"/>
        <v>9.2060514627389733E-2</v>
      </c>
      <c r="AD22">
        <v>-240</v>
      </c>
      <c r="AE22">
        <v>-240</v>
      </c>
      <c r="AF22">
        <v>-240</v>
      </c>
      <c r="AG22">
        <v>-240</v>
      </c>
      <c r="AH22">
        <v>-240</v>
      </c>
      <c r="AI22">
        <v>-240</v>
      </c>
    </row>
    <row r="23" spans="2:35" ht="15">
      <c r="B23" s="36">
        <v>15</v>
      </c>
      <c r="C23" s="37">
        <f t="shared" si="0"/>
        <v>95892.148213350039</v>
      </c>
      <c r="D23" s="37"/>
      <c r="E23" s="36"/>
      <c r="F23" s="5">
        <v>43500</v>
      </c>
      <c r="G23" s="36" t="s">
        <v>47</v>
      </c>
      <c r="H23" s="38">
        <v>1.3817999999999999</v>
      </c>
      <c r="I23" s="38"/>
      <c r="J23" s="36">
        <v>34</v>
      </c>
      <c r="K23" s="39">
        <f t="shared" si="3"/>
        <v>2876.7644464005011</v>
      </c>
      <c r="L23" s="40"/>
      <c r="M23" s="4">
        <f>IF(J23="","",(K23/J23)/LOOKUP(RIGHT($D$2,3),定数!$A$6:$A$13,定数!$B$6:$B$13))</f>
        <v>0.70508932509816213</v>
      </c>
      <c r="N23" s="36"/>
      <c r="O23" s="5"/>
      <c r="P23" s="38">
        <v>1.3852</v>
      </c>
      <c r="Q23" s="38"/>
      <c r="R23" s="41">
        <f>IF(P23="","",T23*M23*LOOKUP(RIGHT($D$2,3),定数!$A$6:$A$13,定数!$B$6:$B$13))</f>
        <v>8647.2154830038598</v>
      </c>
      <c r="S23" s="41"/>
      <c r="T23" s="42">
        <v>102.2</v>
      </c>
      <c r="U23" s="42"/>
      <c r="V23" t="str">
        <f t="shared" ref="V23:W74" si="7">IF(S23&lt;&gt;"",IF(S23&lt;0,1+V22,0),"")</f>
        <v/>
      </c>
      <c r="W23">
        <f t="shared" si="2"/>
        <v>0</v>
      </c>
      <c r="X23" s="29">
        <f t="shared" si="5"/>
        <v>108881.57894736843</v>
      </c>
      <c r="Y23" s="30">
        <f t="shared" si="6"/>
        <v>0.11929869918856761</v>
      </c>
      <c r="AD23">
        <v>208</v>
      </c>
      <c r="AE23">
        <v>338</v>
      </c>
      <c r="AF23">
        <v>434</v>
      </c>
      <c r="AG23">
        <v>511</v>
      </c>
      <c r="AH23">
        <v>683</v>
      </c>
      <c r="AI23">
        <v>1022</v>
      </c>
    </row>
    <row r="24" spans="2:35" ht="15">
      <c r="B24" s="36">
        <v>16</v>
      </c>
      <c r="C24" s="37">
        <f t="shared" si="0"/>
        <v>104539.3636963539</v>
      </c>
      <c r="D24" s="37"/>
      <c r="E24" s="36"/>
      <c r="F24" s="5">
        <v>43505</v>
      </c>
      <c r="G24" s="36" t="s">
        <v>46</v>
      </c>
      <c r="H24" s="38">
        <v>1.3747</v>
      </c>
      <c r="I24" s="38"/>
      <c r="J24" s="36">
        <v>18</v>
      </c>
      <c r="K24" s="39">
        <f t="shared" si="3"/>
        <v>3136.1809108906168</v>
      </c>
      <c r="L24" s="40"/>
      <c r="M24" s="4">
        <f>IF(J24="","",(K24/J24)/LOOKUP(RIGHT($D$2,3),定数!$A$6:$A$13,定数!$B$6:$B$13))</f>
        <v>1.4519356068938041</v>
      </c>
      <c r="N24" s="36"/>
      <c r="O24" s="5"/>
      <c r="P24" s="38">
        <v>1.3729</v>
      </c>
      <c r="Q24" s="38"/>
      <c r="R24" s="41">
        <f>IF(P24="","",T24*M24*LOOKUP(RIGHT($D$2,3),定数!$A$6:$A$13,定数!$B$6:$B$13))</f>
        <v>0</v>
      </c>
      <c r="S24" s="41"/>
      <c r="T24" s="42">
        <v>0</v>
      </c>
      <c r="U24" s="42"/>
      <c r="V24" t="str">
        <f t="shared" si="7"/>
        <v/>
      </c>
      <c r="W24">
        <f t="shared" si="2"/>
        <v>0</v>
      </c>
      <c r="X24" s="29">
        <f t="shared" si="5"/>
        <v>108881.57894736843</v>
      </c>
      <c r="Y24" s="30">
        <f t="shared" si="6"/>
        <v>3.9880164238924931E-2</v>
      </c>
      <c r="AB24">
        <v>-18</v>
      </c>
      <c r="AC24">
        <v>618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</row>
    <row r="25" spans="2:35" ht="15">
      <c r="B25" s="36">
        <v>17</v>
      </c>
      <c r="C25" s="37">
        <f t="shared" si="0"/>
        <v>104539.3636963539</v>
      </c>
      <c r="D25" s="37"/>
      <c r="E25" s="36"/>
      <c r="F25" s="5">
        <v>43512</v>
      </c>
      <c r="G25" s="36" t="s">
        <v>47</v>
      </c>
      <c r="H25" s="38">
        <v>1.3633</v>
      </c>
      <c r="I25" s="38"/>
      <c r="J25" s="36">
        <v>29</v>
      </c>
      <c r="K25" s="39">
        <f t="shared" si="3"/>
        <v>3136.1809108906168</v>
      </c>
      <c r="L25" s="40"/>
      <c r="M25" s="4">
        <f>IF(J25="","",(K25/J25)/LOOKUP(RIGHT($D$2,3),定数!$A$6:$A$13,定数!$B$6:$B$13))</f>
        <v>0.9012014111754646</v>
      </c>
      <c r="N25" s="36"/>
      <c r="O25" s="5"/>
      <c r="P25" s="38">
        <v>1.3662000000000001</v>
      </c>
      <c r="Q25" s="38"/>
      <c r="R25" s="41">
        <f>IF(P25="","",T25*M25*LOOKUP(RIGHT($D$2,3),定数!$A$6:$A$13,定数!$B$6:$B$13))</f>
        <v>-3136.1809108907519</v>
      </c>
      <c r="S25" s="41"/>
      <c r="T25" s="42">
        <f t="shared" si="4"/>
        <v>-29.000000000001247</v>
      </c>
      <c r="U25" s="42"/>
      <c r="V25" t="str">
        <f t="shared" si="7"/>
        <v/>
      </c>
      <c r="W25">
        <f t="shared" si="2"/>
        <v>1</v>
      </c>
      <c r="X25" s="29">
        <f t="shared" si="5"/>
        <v>108881.57894736843</v>
      </c>
      <c r="Y25" s="30">
        <f t="shared" si="6"/>
        <v>3.9880164238924931E-2</v>
      </c>
      <c r="AD25">
        <v>-290</v>
      </c>
      <c r="AE25">
        <v>-290</v>
      </c>
      <c r="AF25">
        <v>-290</v>
      </c>
      <c r="AG25">
        <v>-290</v>
      </c>
      <c r="AH25">
        <v>-290</v>
      </c>
      <c r="AI25">
        <v>-290</v>
      </c>
    </row>
    <row r="26" spans="2:35" ht="15">
      <c r="B26" s="36">
        <v>18</v>
      </c>
      <c r="C26" s="37">
        <f t="shared" si="0"/>
        <v>101403.18278546316</v>
      </c>
      <c r="D26" s="37"/>
      <c r="E26" s="36"/>
      <c r="F26" s="5">
        <v>43512</v>
      </c>
      <c r="G26" s="36" t="s">
        <v>46</v>
      </c>
      <c r="H26" s="38">
        <v>1.3658999999999999</v>
      </c>
      <c r="I26" s="38"/>
      <c r="J26" s="36">
        <v>14</v>
      </c>
      <c r="K26" s="39">
        <f t="shared" si="3"/>
        <v>3042.0954835638945</v>
      </c>
      <c r="L26" s="40"/>
      <c r="M26" s="4">
        <f>IF(J26="","",(K26/J26)/LOOKUP(RIGHT($D$2,3),定数!$A$6:$A$13,定数!$B$6:$B$13))</f>
        <v>1.8107711211689848</v>
      </c>
      <c r="N26" s="36"/>
      <c r="O26" s="5"/>
      <c r="P26" s="38">
        <v>1.3645</v>
      </c>
      <c r="Q26" s="38"/>
      <c r="R26" s="41">
        <f>IF(P26="","",T26*M26*LOOKUP(RIGHT($D$2,3),定数!$A$6:$A$13,定数!$B$6:$B$13))</f>
        <v>9082.8279437836281</v>
      </c>
      <c r="S26" s="41"/>
      <c r="T26" s="42">
        <v>41.8</v>
      </c>
      <c r="U26" s="42"/>
      <c r="V26" t="str">
        <f t="shared" si="7"/>
        <v/>
      </c>
      <c r="W26">
        <f t="shared" si="2"/>
        <v>0</v>
      </c>
      <c r="X26" s="29">
        <f t="shared" si="5"/>
        <v>108881.57894736843</v>
      </c>
      <c r="Y26" s="30">
        <f t="shared" si="6"/>
        <v>6.8683759311758408E-2</v>
      </c>
      <c r="AD26">
        <v>85</v>
      </c>
      <c r="AE26">
        <v>138</v>
      </c>
      <c r="AF26">
        <v>177</v>
      </c>
      <c r="AG26">
        <v>209</v>
      </c>
      <c r="AH26">
        <v>279</v>
      </c>
      <c r="AI26">
        <v>418</v>
      </c>
    </row>
    <row r="27" spans="2:35" ht="15">
      <c r="B27" s="36">
        <v>19</v>
      </c>
      <c r="C27" s="37">
        <f t="shared" si="0"/>
        <v>110486.01072924679</v>
      </c>
      <c r="D27" s="37"/>
      <c r="E27" s="36"/>
      <c r="F27" s="5">
        <v>43515</v>
      </c>
      <c r="G27" s="36" t="s">
        <v>46</v>
      </c>
      <c r="H27" s="38">
        <v>1.3516999999999999</v>
      </c>
      <c r="I27" s="38"/>
      <c r="J27" s="36">
        <v>35</v>
      </c>
      <c r="K27" s="39">
        <f t="shared" si="3"/>
        <v>3314.5803218774035</v>
      </c>
      <c r="L27" s="40"/>
      <c r="M27" s="4">
        <f>IF(J27="","",(K27/J27)/LOOKUP(RIGHT($D$2,3),定数!$A$6:$A$13,定数!$B$6:$B$13))</f>
        <v>0.7891857909231913</v>
      </c>
      <c r="N27" s="36"/>
      <c r="O27" s="5"/>
      <c r="P27" s="38">
        <v>1.3482000000000001</v>
      </c>
      <c r="Q27" s="38"/>
      <c r="R27" s="41">
        <f>IF(P27="","",T27*M27*LOOKUP(RIGHT($D$2,3),定数!$A$6:$A$13,定数!$B$6:$B$13))</f>
        <v>9905.8600476678967</v>
      </c>
      <c r="S27" s="41"/>
      <c r="T27" s="42">
        <v>104.6</v>
      </c>
      <c r="U27" s="42"/>
      <c r="V27" t="str">
        <f t="shared" si="7"/>
        <v/>
      </c>
      <c r="W27">
        <f t="shared" si="2"/>
        <v>0</v>
      </c>
      <c r="X27" s="29">
        <f t="shared" si="5"/>
        <v>110486.01072924679</v>
      </c>
      <c r="Y27" s="30">
        <f t="shared" si="6"/>
        <v>0</v>
      </c>
      <c r="AD27">
        <v>215</v>
      </c>
      <c r="AE27">
        <v>350</v>
      </c>
      <c r="AF27">
        <v>444</v>
      </c>
      <c r="AG27">
        <v>520</v>
      </c>
      <c r="AH27">
        <v>695</v>
      </c>
      <c r="AI27">
        <v>1046</v>
      </c>
    </row>
    <row r="28" spans="2:35" ht="15">
      <c r="B28" s="36">
        <v>20</v>
      </c>
      <c r="C28" s="37">
        <f t="shared" si="0"/>
        <v>120391.87077691469</v>
      </c>
      <c r="D28" s="37"/>
      <c r="E28" s="36"/>
      <c r="F28" s="5">
        <v>43522</v>
      </c>
      <c r="G28" s="36" t="s">
        <v>46</v>
      </c>
      <c r="H28" s="38">
        <v>1.3601000000000001</v>
      </c>
      <c r="I28" s="38"/>
      <c r="J28" s="36">
        <v>44</v>
      </c>
      <c r="K28" s="39">
        <f t="shared" si="3"/>
        <v>3611.7561233074402</v>
      </c>
      <c r="L28" s="40"/>
      <c r="M28" s="4">
        <f>IF(J28="","",(K28/J28)/LOOKUP(RIGHT($D$2,3),定数!$A$6:$A$13,定数!$B$6:$B$13))</f>
        <v>0.68404472032337893</v>
      </c>
      <c r="N28" s="36"/>
      <c r="O28" s="5"/>
      <c r="P28" s="38">
        <v>1.3556999999999999</v>
      </c>
      <c r="Q28" s="38"/>
      <c r="R28" s="41">
        <f>IF(P28="","",T28*M28*LOOKUP(RIGHT($D$2,3),定数!$A$6:$A$13,定数!$B$6:$B$13))</f>
        <v>0</v>
      </c>
      <c r="S28" s="41"/>
      <c r="T28" s="42">
        <v>0</v>
      </c>
      <c r="U28" s="42"/>
      <c r="V28" t="str">
        <f t="shared" si="7"/>
        <v/>
      </c>
      <c r="W28">
        <f t="shared" si="2"/>
        <v>0</v>
      </c>
      <c r="X28" s="29">
        <f t="shared" si="5"/>
        <v>120391.87077691469</v>
      </c>
      <c r="Y28" s="30">
        <f t="shared" si="6"/>
        <v>0</v>
      </c>
      <c r="AB28">
        <v>1.5</v>
      </c>
      <c r="AC28">
        <v>1.5</v>
      </c>
      <c r="AD28">
        <v>273</v>
      </c>
      <c r="AE28">
        <v>440</v>
      </c>
      <c r="AF28">
        <v>560</v>
      </c>
      <c r="AG28">
        <v>662</v>
      </c>
      <c r="AH28">
        <v>0</v>
      </c>
      <c r="AI28">
        <v>0</v>
      </c>
    </row>
    <row r="29" spans="2:35" ht="15">
      <c r="B29" s="36">
        <v>21</v>
      </c>
      <c r="C29" s="37">
        <f t="shared" si="0"/>
        <v>120391.87077691469</v>
      </c>
      <c r="D29" s="37"/>
      <c r="E29" s="36"/>
      <c r="F29" s="5">
        <v>43525</v>
      </c>
      <c r="G29" s="36" t="s">
        <v>47</v>
      </c>
      <c r="H29" s="38">
        <v>1.3505</v>
      </c>
      <c r="I29" s="38"/>
      <c r="J29" s="36">
        <v>42</v>
      </c>
      <c r="K29" s="39">
        <f t="shared" si="3"/>
        <v>3611.7561233074402</v>
      </c>
      <c r="L29" s="40"/>
      <c r="M29" s="4">
        <f>IF(J29="","",(K29/J29)/LOOKUP(RIGHT($D$2,3),定数!$A$6:$A$13,定数!$B$6:$B$13))</f>
        <v>0.71661827843401593</v>
      </c>
      <c r="N29" s="36"/>
      <c r="O29" s="5"/>
      <c r="P29" s="38">
        <v>1.3547</v>
      </c>
      <c r="Q29" s="38"/>
      <c r="R29" s="41">
        <f>IF(P29="","",T29*M29*LOOKUP(RIGHT($D$2,3),定数!$A$6:$A$13,定数!$B$6:$B$13))</f>
        <v>0</v>
      </c>
      <c r="S29" s="41"/>
      <c r="T29" s="42">
        <v>0</v>
      </c>
      <c r="U29" s="42"/>
      <c r="V29" t="str">
        <f t="shared" si="7"/>
        <v/>
      </c>
      <c r="W29">
        <f t="shared" si="2"/>
        <v>0</v>
      </c>
      <c r="X29" s="29">
        <f t="shared" si="5"/>
        <v>120391.87077691469</v>
      </c>
      <c r="Y29" s="30">
        <f t="shared" si="6"/>
        <v>0</v>
      </c>
      <c r="AD29">
        <v>261</v>
      </c>
      <c r="AE29">
        <v>417</v>
      </c>
      <c r="AF29">
        <v>0</v>
      </c>
      <c r="AG29">
        <v>0</v>
      </c>
      <c r="AH29">
        <v>0</v>
      </c>
      <c r="AI29">
        <v>0</v>
      </c>
    </row>
    <row r="30" spans="2:35" ht="15">
      <c r="B30" s="36">
        <v>22</v>
      </c>
      <c r="C30" s="37">
        <f t="shared" si="0"/>
        <v>120391.87077691469</v>
      </c>
      <c r="D30" s="37"/>
      <c r="E30" s="36"/>
      <c r="F30" s="5">
        <v>43527</v>
      </c>
      <c r="G30" s="36" t="s">
        <v>46</v>
      </c>
      <c r="H30" s="38">
        <v>1.3661000000000001</v>
      </c>
      <c r="I30" s="38"/>
      <c r="J30" s="36">
        <v>37</v>
      </c>
      <c r="K30" s="39">
        <f t="shared" si="3"/>
        <v>3611.7561233074402</v>
      </c>
      <c r="L30" s="40"/>
      <c r="M30" s="4">
        <f>IF(J30="","",(K30/J30)/LOOKUP(RIGHT($D$2,3),定数!$A$6:$A$13,定数!$B$6:$B$13))</f>
        <v>0.81345858633050461</v>
      </c>
      <c r="N30" s="36"/>
      <c r="O30" s="5"/>
      <c r="P30" s="38">
        <v>1.3624000000000001</v>
      </c>
      <c r="Q30" s="38"/>
      <c r="R30" s="41">
        <f>IF(P30="","",T30*M30*LOOKUP(RIGHT($D$2,3),定数!$A$6:$A$13,定数!$B$6:$B$13))</f>
        <v>0</v>
      </c>
      <c r="S30" s="41"/>
      <c r="T30" s="42">
        <v>0</v>
      </c>
      <c r="U30" s="42"/>
      <c r="V30" t="str">
        <f t="shared" si="7"/>
        <v/>
      </c>
      <c r="W30">
        <f t="shared" si="2"/>
        <v>0</v>
      </c>
      <c r="X30" s="29">
        <f t="shared" si="5"/>
        <v>120391.87077691469</v>
      </c>
      <c r="Y30" s="30">
        <f t="shared" si="6"/>
        <v>0</v>
      </c>
      <c r="AD30">
        <v>229</v>
      </c>
      <c r="AE30">
        <v>368</v>
      </c>
      <c r="AF30">
        <v>466</v>
      </c>
      <c r="AG30">
        <v>548</v>
      </c>
      <c r="AH30">
        <v>0</v>
      </c>
      <c r="AI30">
        <v>0</v>
      </c>
    </row>
    <row r="31" spans="2:35" ht="15">
      <c r="B31" s="36">
        <v>23</v>
      </c>
      <c r="C31" s="37">
        <f t="shared" si="0"/>
        <v>120391.87077691469</v>
      </c>
      <c r="D31" s="37"/>
      <c r="E31" s="36"/>
      <c r="F31" s="5">
        <v>43529</v>
      </c>
      <c r="G31" s="36" t="s">
        <v>47</v>
      </c>
      <c r="H31" s="38">
        <v>1.3577999999999999</v>
      </c>
      <c r="I31" s="38"/>
      <c r="J31" s="36">
        <v>10</v>
      </c>
      <c r="K31" s="39">
        <f t="shared" si="3"/>
        <v>3611.7561233074402</v>
      </c>
      <c r="L31" s="40"/>
      <c r="M31" s="4">
        <f>IF(J31="","",(K31/J31)/LOOKUP(RIGHT($D$2,3),定数!$A$6:$A$13,定数!$B$6:$B$13))</f>
        <v>3.0097967694228669</v>
      </c>
      <c r="N31" s="36"/>
      <c r="O31" s="5"/>
      <c r="P31" s="38">
        <v>1.3588</v>
      </c>
      <c r="Q31" s="38"/>
      <c r="R31" s="41">
        <f>IF(P31="","",T31*M31*LOOKUP(RIGHT($D$2,3),定数!$A$6:$A$13,定数!$B$6:$B$13))</f>
        <v>0</v>
      </c>
      <c r="S31" s="41"/>
      <c r="T31" s="42">
        <v>0</v>
      </c>
      <c r="U31" s="42"/>
      <c r="V31" t="str">
        <f t="shared" si="7"/>
        <v/>
      </c>
      <c r="W31">
        <f t="shared" si="2"/>
        <v>0</v>
      </c>
      <c r="X31" s="29">
        <f t="shared" si="5"/>
        <v>120391.87077691469</v>
      </c>
      <c r="Y31" s="30">
        <f t="shared" si="6"/>
        <v>0</v>
      </c>
      <c r="AB31">
        <v>-3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</row>
    <row r="32" spans="2:35" ht="15">
      <c r="B32" s="36">
        <v>24</v>
      </c>
      <c r="C32" s="37">
        <f t="shared" si="0"/>
        <v>120391.87077691469</v>
      </c>
      <c r="D32" s="37"/>
      <c r="E32" s="36"/>
      <c r="F32" s="5">
        <v>43534</v>
      </c>
      <c r="G32" s="36" t="s">
        <v>46</v>
      </c>
      <c r="H32" s="38">
        <v>1.3615999999999999</v>
      </c>
      <c r="I32" s="38"/>
      <c r="J32" s="36">
        <v>22</v>
      </c>
      <c r="K32" s="39">
        <f t="shared" si="3"/>
        <v>3611.7561233074402</v>
      </c>
      <c r="L32" s="40"/>
      <c r="M32" s="4">
        <f>IF(J32="","",(K32/J32)/LOOKUP(RIGHT($D$2,3),定数!$A$6:$A$13,定数!$B$6:$B$13))</f>
        <v>1.3680894406467579</v>
      </c>
      <c r="N32" s="36"/>
      <c r="O32" s="5"/>
      <c r="P32" s="38">
        <v>1.3593999999999999</v>
      </c>
      <c r="Q32" s="38"/>
      <c r="R32" s="41">
        <f>IF(P32="","",T32*M32*LOOKUP(RIGHT($D$2,3),定数!$A$6:$A$13,定数!$B$6:$B$13))</f>
        <v>0</v>
      </c>
      <c r="S32" s="41"/>
      <c r="T32" s="42">
        <v>0</v>
      </c>
      <c r="U32" s="42"/>
      <c r="V32" t="str">
        <f t="shared" si="7"/>
        <v/>
      </c>
      <c r="W32">
        <f t="shared" si="2"/>
        <v>0</v>
      </c>
      <c r="X32" s="29">
        <f t="shared" si="5"/>
        <v>120391.87077691469</v>
      </c>
      <c r="Y32" s="30">
        <f t="shared" si="6"/>
        <v>0</v>
      </c>
      <c r="AB32">
        <v>-3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</row>
    <row r="33" spans="2:35" ht="15">
      <c r="B33" s="36">
        <v>25</v>
      </c>
      <c r="C33" s="37">
        <f t="shared" si="0"/>
        <v>120391.87077691469</v>
      </c>
      <c r="D33" s="37"/>
      <c r="E33" s="36"/>
      <c r="F33" s="5">
        <v>43535</v>
      </c>
      <c r="G33" s="36" t="s">
        <v>46</v>
      </c>
      <c r="H33" s="38">
        <v>1.3665</v>
      </c>
      <c r="I33" s="38"/>
      <c r="J33" s="36">
        <v>13</v>
      </c>
      <c r="K33" s="39">
        <f t="shared" si="3"/>
        <v>3611.7561233074402</v>
      </c>
      <c r="L33" s="40"/>
      <c r="M33" s="4">
        <f>IF(J33="","",(K33/J33)/LOOKUP(RIGHT($D$2,3),定数!$A$6:$A$13,定数!$B$6:$B$13))</f>
        <v>2.3152282841714364</v>
      </c>
      <c r="N33" s="36"/>
      <c r="O33" s="5"/>
      <c r="P33" s="38">
        <v>1.3652</v>
      </c>
      <c r="Q33" s="38"/>
      <c r="R33" s="41">
        <f>IF(P33="","",T33*M33*LOOKUP(RIGHT($D$2,3),定数!$A$6:$A$13,定数!$B$6:$B$13))</f>
        <v>0</v>
      </c>
      <c r="S33" s="41"/>
      <c r="T33" s="42">
        <v>0</v>
      </c>
      <c r="U33" s="42"/>
      <c r="V33" t="str">
        <f t="shared" si="7"/>
        <v/>
      </c>
      <c r="W33">
        <f t="shared" si="2"/>
        <v>0</v>
      </c>
      <c r="X33" s="29">
        <f t="shared" si="5"/>
        <v>120391.87077691469</v>
      </c>
      <c r="Y33" s="30">
        <f t="shared" si="6"/>
        <v>0</v>
      </c>
      <c r="AD33">
        <v>80</v>
      </c>
      <c r="AE33">
        <v>131</v>
      </c>
      <c r="AF33">
        <v>166</v>
      </c>
      <c r="AG33">
        <v>195</v>
      </c>
      <c r="AH33">
        <v>0</v>
      </c>
      <c r="AI33">
        <v>0</v>
      </c>
    </row>
    <row r="34" spans="2:35" ht="15">
      <c r="B34" s="36">
        <v>26</v>
      </c>
      <c r="C34" s="37">
        <f t="shared" si="0"/>
        <v>120391.87077691469</v>
      </c>
      <c r="D34" s="37"/>
      <c r="E34" s="36"/>
      <c r="F34" s="5">
        <v>43539</v>
      </c>
      <c r="G34" s="36" t="s">
        <v>47</v>
      </c>
      <c r="H34" s="38">
        <v>1.37</v>
      </c>
      <c r="I34" s="38"/>
      <c r="J34" s="36">
        <v>17</v>
      </c>
      <c r="K34" s="39">
        <f t="shared" si="3"/>
        <v>3611.7561233074402</v>
      </c>
      <c r="L34" s="40"/>
      <c r="M34" s="4">
        <f>IF(J34="","",(K34/J34)/LOOKUP(RIGHT($D$2,3),定数!$A$6:$A$13,定数!$B$6:$B$13))</f>
        <v>1.770468687895804</v>
      </c>
      <c r="N34" s="36"/>
      <c r="O34" s="5"/>
      <c r="P34" s="38">
        <v>1.3716999999999999</v>
      </c>
      <c r="Q34" s="38"/>
      <c r="R34" s="41">
        <f>IF(P34="","",T34*M34*LOOKUP(RIGHT($D$2,3),定数!$A$6:$A$13,定数!$B$6:$B$13))</f>
        <v>10835.26836992232</v>
      </c>
      <c r="S34" s="41"/>
      <c r="T34" s="42">
        <v>51</v>
      </c>
      <c r="U34" s="42"/>
      <c r="V34" t="str">
        <f t="shared" si="7"/>
        <v/>
      </c>
      <c r="W34">
        <f t="shared" si="2"/>
        <v>0</v>
      </c>
      <c r="X34" s="29">
        <f t="shared" si="5"/>
        <v>120391.87077691469</v>
      </c>
      <c r="Y34" s="30">
        <f t="shared" si="6"/>
        <v>0</v>
      </c>
      <c r="AD34">
        <v>105</v>
      </c>
      <c r="AE34">
        <v>171</v>
      </c>
      <c r="AF34">
        <v>216</v>
      </c>
      <c r="AG34">
        <v>256</v>
      </c>
      <c r="AH34">
        <v>341</v>
      </c>
      <c r="AI34">
        <v>510</v>
      </c>
    </row>
    <row r="35" spans="2:35" ht="15">
      <c r="B35" s="36">
        <v>27</v>
      </c>
      <c r="C35" s="37">
        <f t="shared" si="0"/>
        <v>131227.139146837</v>
      </c>
      <c r="D35" s="37"/>
      <c r="E35" s="36"/>
      <c r="F35" s="5">
        <v>43540</v>
      </c>
      <c r="G35" s="36" t="s">
        <v>46</v>
      </c>
      <c r="H35" s="38">
        <v>1.3720000000000001</v>
      </c>
      <c r="I35" s="38"/>
      <c r="J35" s="36">
        <v>40</v>
      </c>
      <c r="K35" s="39">
        <f t="shared" si="3"/>
        <v>3936.81417440511</v>
      </c>
      <c r="L35" s="40"/>
      <c r="M35" s="4">
        <f>IF(J35="","",(K35/J35)/LOOKUP(RIGHT($D$2,3),定数!$A$6:$A$13,定数!$B$6:$B$13))</f>
        <v>0.82016961966773116</v>
      </c>
      <c r="N35" s="36"/>
      <c r="O35" s="5"/>
      <c r="P35" s="38">
        <v>1.3680000000000001</v>
      </c>
      <c r="Q35" s="38"/>
      <c r="R35" s="41">
        <f>IF(P35="","",T35*M35*LOOKUP(RIGHT($D$2,3),定数!$A$6:$A$13,定数!$B$6:$B$13))</f>
        <v>0</v>
      </c>
      <c r="S35" s="41"/>
      <c r="T35" s="42">
        <v>0</v>
      </c>
      <c r="U35" s="42"/>
      <c r="V35" t="str">
        <f t="shared" si="7"/>
        <v/>
      </c>
      <c r="W35">
        <f t="shared" si="2"/>
        <v>0</v>
      </c>
      <c r="X35" s="29">
        <f t="shared" si="5"/>
        <v>131227.139146837</v>
      </c>
      <c r="Y35" s="30">
        <f t="shared" si="6"/>
        <v>0</v>
      </c>
      <c r="AB35">
        <v>-2</v>
      </c>
      <c r="AC35">
        <v>-1</v>
      </c>
      <c r="AD35">
        <v>244</v>
      </c>
      <c r="AE35">
        <v>398</v>
      </c>
      <c r="AF35">
        <v>0</v>
      </c>
      <c r="AG35">
        <v>0</v>
      </c>
      <c r="AH35">
        <v>0</v>
      </c>
      <c r="AI35">
        <v>0</v>
      </c>
    </row>
    <row r="36" spans="2:35" ht="15">
      <c r="B36" s="36">
        <v>28</v>
      </c>
      <c r="C36" s="37">
        <f t="shared" si="0"/>
        <v>131227.139146837</v>
      </c>
      <c r="D36" s="37"/>
      <c r="E36" s="36"/>
      <c r="F36" s="5">
        <v>43542</v>
      </c>
      <c r="G36" s="36" t="s">
        <v>47</v>
      </c>
      <c r="H36" s="38">
        <v>1.3667</v>
      </c>
      <c r="I36" s="38"/>
      <c r="J36" s="36">
        <v>8</v>
      </c>
      <c r="K36" s="39">
        <f t="shared" si="3"/>
        <v>3936.81417440511</v>
      </c>
      <c r="L36" s="40"/>
      <c r="M36" s="4">
        <f>IF(J36="","",(K36/J36)/LOOKUP(RIGHT($D$2,3),定数!$A$6:$A$13,定数!$B$6:$B$13))</f>
        <v>4.1008480983386564</v>
      </c>
      <c r="N36" s="36"/>
      <c r="O36" s="5"/>
      <c r="P36" s="38">
        <v>1.3674999999999999</v>
      </c>
      <c r="Q36" s="38"/>
      <c r="R36" s="41">
        <f>IF(P36="","",T36*M36*LOOKUP(RIGHT($D$2,3),定数!$A$6:$A$13,定数!$B$6:$B$13))</f>
        <v>-3936.8141744046761</v>
      </c>
      <c r="S36" s="41"/>
      <c r="T36" s="42">
        <f t="shared" si="4"/>
        <v>-7.9999999999991189</v>
      </c>
      <c r="U36" s="42"/>
      <c r="V36" t="str">
        <f t="shared" si="7"/>
        <v/>
      </c>
      <c r="W36">
        <f t="shared" si="2"/>
        <v>1</v>
      </c>
      <c r="X36" s="29">
        <f t="shared" si="5"/>
        <v>131227.139146837</v>
      </c>
      <c r="Y36" s="30">
        <f t="shared" si="6"/>
        <v>0</v>
      </c>
      <c r="AD36">
        <v>-80</v>
      </c>
      <c r="AE36">
        <v>-80</v>
      </c>
      <c r="AF36">
        <v>-80</v>
      </c>
      <c r="AG36">
        <v>-80</v>
      </c>
      <c r="AH36">
        <v>-80</v>
      </c>
      <c r="AI36">
        <v>-80</v>
      </c>
    </row>
    <row r="37" spans="2:35" ht="15">
      <c r="B37" s="36">
        <v>29</v>
      </c>
      <c r="C37" s="37">
        <f t="shared" si="0"/>
        <v>127290.32497243233</v>
      </c>
      <c r="D37" s="37"/>
      <c r="E37" s="36"/>
      <c r="F37" s="5">
        <v>43542</v>
      </c>
      <c r="G37" s="36" t="s">
        <v>47</v>
      </c>
      <c r="H37" s="38">
        <v>1.3664000000000001</v>
      </c>
      <c r="I37" s="38"/>
      <c r="J37" s="36">
        <v>21</v>
      </c>
      <c r="K37" s="39">
        <f t="shared" si="3"/>
        <v>3818.7097491729696</v>
      </c>
      <c r="L37" s="40"/>
      <c r="M37" s="4">
        <f>IF(J37="","",(K37/J37)/LOOKUP(RIGHT($D$2,3),定数!$A$6:$A$13,定数!$B$6:$B$13))</f>
        <v>1.5153610115765754</v>
      </c>
      <c r="N37" s="36"/>
      <c r="O37" s="5"/>
      <c r="P37" s="38">
        <v>1.3685</v>
      </c>
      <c r="Q37" s="38"/>
      <c r="R37" s="41">
        <f>IF(P37="","",T37*M37*LOOKUP(RIGHT($D$2,3),定数!$A$6:$A$13,定数!$B$6:$B$13))</f>
        <v>-3818.7097491729533</v>
      </c>
      <c r="S37" s="41"/>
      <c r="T37" s="42">
        <f t="shared" si="4"/>
        <v>-20.999999999999908</v>
      </c>
      <c r="U37" s="42"/>
      <c r="V37" t="str">
        <f t="shared" si="7"/>
        <v/>
      </c>
      <c r="W37">
        <f t="shared" si="2"/>
        <v>2</v>
      </c>
      <c r="X37" s="29">
        <f t="shared" si="5"/>
        <v>131227.139146837</v>
      </c>
      <c r="Y37" s="30">
        <f t="shared" si="6"/>
        <v>2.9999999999996696E-2</v>
      </c>
      <c r="AD37">
        <v>-210</v>
      </c>
      <c r="AE37">
        <v>-210</v>
      </c>
      <c r="AF37">
        <v>-210</v>
      </c>
      <c r="AG37">
        <v>-210</v>
      </c>
      <c r="AH37">
        <v>-210</v>
      </c>
      <c r="AI37">
        <v>-210</v>
      </c>
    </row>
    <row r="38" spans="2:35" ht="15">
      <c r="B38" s="36">
        <v>30</v>
      </c>
      <c r="C38" s="37">
        <f t="shared" si="0"/>
        <v>123471.61522325937</v>
      </c>
      <c r="D38" s="37"/>
      <c r="E38" s="36"/>
      <c r="F38" s="5">
        <v>43546</v>
      </c>
      <c r="G38" s="36" t="s">
        <v>47</v>
      </c>
      <c r="H38" s="38">
        <v>1.3469</v>
      </c>
      <c r="I38" s="38"/>
      <c r="J38" s="36">
        <v>52</v>
      </c>
      <c r="K38" s="39">
        <f t="shared" si="3"/>
        <v>3704.1484566977811</v>
      </c>
      <c r="L38" s="40"/>
      <c r="M38" s="4">
        <f>IF(J38="","",(K38/J38)/LOOKUP(RIGHT($D$2,3),定数!$A$6:$A$13,定数!$B$6:$B$13))</f>
        <v>0.59361353472720846</v>
      </c>
      <c r="N38" s="36"/>
      <c r="O38" s="5"/>
      <c r="P38" s="38">
        <v>1.3521000000000001</v>
      </c>
      <c r="Q38" s="38"/>
      <c r="R38" s="41">
        <f>IF(P38="","",T38*M38*LOOKUP(RIGHT($D$2,3),定数!$A$6:$A$13,定数!$B$6:$B$13))</f>
        <v>-3704.1484566978475</v>
      </c>
      <c r="S38" s="41"/>
      <c r="T38" s="42">
        <f t="shared" si="4"/>
        <v>-52.000000000000938</v>
      </c>
      <c r="U38" s="42"/>
      <c r="V38" t="str">
        <f t="shared" si="7"/>
        <v/>
      </c>
      <c r="W38">
        <f t="shared" si="2"/>
        <v>3</v>
      </c>
      <c r="X38" s="29">
        <f t="shared" si="5"/>
        <v>131227.139146837</v>
      </c>
      <c r="Y38" s="30">
        <f t="shared" si="6"/>
        <v>5.90999999999966E-2</v>
      </c>
      <c r="AD38">
        <v>-520</v>
      </c>
      <c r="AE38">
        <v>-520</v>
      </c>
      <c r="AF38">
        <v>-520</v>
      </c>
      <c r="AG38">
        <v>-520</v>
      </c>
      <c r="AH38">
        <v>-520</v>
      </c>
      <c r="AI38">
        <v>-520</v>
      </c>
    </row>
    <row r="39" spans="2:35" ht="15">
      <c r="B39" s="36">
        <v>31</v>
      </c>
      <c r="C39" s="37">
        <f t="shared" si="0"/>
        <v>119767.46676656153</v>
      </c>
      <c r="D39" s="37"/>
      <c r="E39" s="36"/>
      <c r="F39" s="5">
        <v>43554</v>
      </c>
      <c r="G39" s="36" t="s">
        <v>47</v>
      </c>
      <c r="H39" s="38">
        <v>1.3462000000000001</v>
      </c>
      <c r="I39" s="38"/>
      <c r="J39" s="36">
        <v>15</v>
      </c>
      <c r="K39" s="39">
        <f t="shared" si="3"/>
        <v>3593.0240029968459</v>
      </c>
      <c r="L39" s="40"/>
      <c r="M39" s="4">
        <f>IF(J39="","",(K39/J39)/LOOKUP(RIGHT($D$2,3),定数!$A$6:$A$13,定数!$B$6:$B$13))</f>
        <v>1.9961244461093588</v>
      </c>
      <c r="N39" s="36"/>
      <c r="O39" s="5"/>
      <c r="P39" s="38">
        <v>1.3476999999999999</v>
      </c>
      <c r="Q39" s="38"/>
      <c r="R39" s="41">
        <f>IF(P39="","",T39*M39*LOOKUP(RIGHT($D$2,3),定数!$A$6:$A$13,定数!$B$6:$B$13))</f>
        <v>10731.165022283913</v>
      </c>
      <c r="S39" s="41"/>
      <c r="T39" s="42">
        <v>44.8</v>
      </c>
      <c r="U39" s="42"/>
      <c r="V39" t="str">
        <f t="shared" si="7"/>
        <v/>
      </c>
      <c r="W39">
        <f t="shared" si="2"/>
        <v>0</v>
      </c>
      <c r="X39" s="29">
        <f t="shared" si="5"/>
        <v>131227.139146837</v>
      </c>
      <c r="Y39" s="30">
        <f t="shared" si="6"/>
        <v>8.7326999999997268E-2</v>
      </c>
      <c r="AD39">
        <v>93</v>
      </c>
      <c r="AE39">
        <v>149</v>
      </c>
      <c r="AF39">
        <v>190</v>
      </c>
      <c r="AG39">
        <v>224</v>
      </c>
      <c r="AH39">
        <v>299</v>
      </c>
      <c r="AI39">
        <v>448</v>
      </c>
    </row>
    <row r="40" spans="2:35" ht="15">
      <c r="B40" s="36">
        <v>32</v>
      </c>
      <c r="C40" s="37">
        <f t="shared" si="0"/>
        <v>130498.63178884544</v>
      </c>
      <c r="D40" s="37"/>
      <c r="E40" s="36"/>
      <c r="F40" s="5">
        <v>43556</v>
      </c>
      <c r="G40" s="36" t="s">
        <v>46</v>
      </c>
      <c r="H40" s="38">
        <v>1.3515999999999999</v>
      </c>
      <c r="I40" s="38"/>
      <c r="J40" s="36">
        <v>26</v>
      </c>
      <c r="K40" s="39">
        <f t="shared" si="3"/>
        <v>3914.958953665363</v>
      </c>
      <c r="L40" s="40"/>
      <c r="M40" s="4">
        <f>IF(J40="","",(K40/J40)/LOOKUP(RIGHT($D$2,3),定数!$A$6:$A$13,定数!$B$6:$B$13))</f>
        <v>1.2547945364312061</v>
      </c>
      <c r="N40" s="36"/>
      <c r="O40" s="5"/>
      <c r="P40" s="38">
        <v>1.349</v>
      </c>
      <c r="Q40" s="38"/>
      <c r="R40" s="41">
        <f>IF(P40="","",T40*M40*LOOKUP(RIGHT($D$2,3),定数!$A$6:$A$13,定数!$B$6:$B$13))</f>
        <v>0</v>
      </c>
      <c r="S40" s="41"/>
      <c r="T40" s="42">
        <v>0</v>
      </c>
      <c r="U40" s="42"/>
      <c r="V40" t="str">
        <f t="shared" si="7"/>
        <v/>
      </c>
      <c r="W40">
        <f t="shared" si="2"/>
        <v>0</v>
      </c>
      <c r="X40" s="29">
        <f t="shared" si="5"/>
        <v>131227.139146837</v>
      </c>
      <c r="Y40" s="30">
        <f t="shared" si="6"/>
        <v>5.5514991999969787E-3</v>
      </c>
      <c r="AD40">
        <v>160</v>
      </c>
      <c r="AE40">
        <v>260</v>
      </c>
      <c r="AF40">
        <v>332</v>
      </c>
      <c r="AG40">
        <v>390</v>
      </c>
      <c r="AH40">
        <v>520</v>
      </c>
      <c r="AI40">
        <v>0</v>
      </c>
    </row>
    <row r="41" spans="2:35" ht="15">
      <c r="B41" s="36">
        <v>33</v>
      </c>
      <c r="C41" s="37">
        <f t="shared" si="0"/>
        <v>130498.63178884544</v>
      </c>
      <c r="D41" s="37"/>
      <c r="E41" s="36"/>
      <c r="F41" s="5">
        <v>43557</v>
      </c>
      <c r="G41" s="36" t="s">
        <v>47</v>
      </c>
      <c r="H41" s="38">
        <v>1.3545</v>
      </c>
      <c r="I41" s="38"/>
      <c r="J41" s="36">
        <v>15</v>
      </c>
      <c r="K41" s="39">
        <f t="shared" si="3"/>
        <v>3914.958953665363</v>
      </c>
      <c r="L41" s="40"/>
      <c r="M41" s="4">
        <f>IF(J41="","",(K41/J41)/LOOKUP(RIGHT($D$2,3),定数!$A$6:$A$13,定数!$B$6:$B$13))</f>
        <v>2.1749771964807576</v>
      </c>
      <c r="N41" s="36"/>
      <c r="O41" s="5"/>
      <c r="P41" s="38">
        <v>1.3560000000000001</v>
      </c>
      <c r="Q41" s="38"/>
      <c r="R41" s="41">
        <f>IF(P41="","",T41*M41*LOOKUP(RIGHT($D$2,3),定数!$A$6:$A$13,定数!$B$6:$B$13))</f>
        <v>-3914.9589536655117</v>
      </c>
      <c r="S41" s="41"/>
      <c r="T41" s="42">
        <f t="shared" si="4"/>
        <v>-15.000000000000568</v>
      </c>
      <c r="U41" s="42"/>
      <c r="V41" t="str">
        <f t="shared" si="7"/>
        <v/>
      </c>
      <c r="W41">
        <f t="shared" si="2"/>
        <v>1</v>
      </c>
      <c r="X41" s="29">
        <f t="shared" si="5"/>
        <v>131227.139146837</v>
      </c>
      <c r="Y41" s="30">
        <f t="shared" si="6"/>
        <v>5.5514991999969787E-3</v>
      </c>
      <c r="AD41">
        <v>-150</v>
      </c>
      <c r="AE41">
        <v>-150</v>
      </c>
      <c r="AF41">
        <v>-150</v>
      </c>
      <c r="AG41">
        <v>-150</v>
      </c>
      <c r="AH41">
        <v>-150</v>
      </c>
      <c r="AI41">
        <v>-150</v>
      </c>
    </row>
    <row r="42" spans="2:35" ht="15">
      <c r="B42" s="36">
        <v>34</v>
      </c>
      <c r="C42" s="37">
        <f t="shared" si="0"/>
        <v>126583.67283517992</v>
      </c>
      <c r="D42" s="37"/>
      <c r="E42" s="36"/>
      <c r="F42" s="5">
        <v>43561</v>
      </c>
      <c r="G42" s="36" t="s">
        <v>47</v>
      </c>
      <c r="H42" s="38">
        <v>1.3395999999999999</v>
      </c>
      <c r="I42" s="38"/>
      <c r="J42" s="36">
        <v>23</v>
      </c>
      <c r="K42" s="39">
        <f t="shared" si="3"/>
        <v>3797.5101850553974</v>
      </c>
      <c r="L42" s="40"/>
      <c r="M42" s="4">
        <f>IF(J42="","",(K42/J42)/LOOKUP(RIGHT($D$2,3),定数!$A$6:$A$13,定数!$B$6:$B$13))</f>
        <v>1.3759094873389122</v>
      </c>
      <c r="N42" s="36"/>
      <c r="O42" s="5"/>
      <c r="P42" s="38">
        <v>1.3419000000000001</v>
      </c>
      <c r="Q42" s="38"/>
      <c r="R42" s="41">
        <f>IF(P42="","",T42*M42*LOOKUP(RIGHT($D$2,3),定数!$A$6:$A$13,定数!$B$6:$B$13))</f>
        <v>0</v>
      </c>
      <c r="S42" s="41"/>
      <c r="T42" s="42">
        <v>0</v>
      </c>
      <c r="U42" s="42"/>
      <c r="V42" t="str">
        <f t="shared" si="7"/>
        <v/>
      </c>
      <c r="W42">
        <f t="shared" si="2"/>
        <v>0</v>
      </c>
      <c r="X42" s="29">
        <f t="shared" si="5"/>
        <v>131227.139146837</v>
      </c>
      <c r="Y42" s="30">
        <f t="shared" si="6"/>
        <v>3.5384954223998233E-2</v>
      </c>
      <c r="AB42">
        <v>-2</v>
      </c>
      <c r="AC42">
        <v>1.5</v>
      </c>
      <c r="AD42">
        <v>141</v>
      </c>
      <c r="AE42">
        <v>228</v>
      </c>
      <c r="AF42">
        <v>291</v>
      </c>
      <c r="AG42">
        <v>343</v>
      </c>
      <c r="AH42">
        <v>0</v>
      </c>
      <c r="AI42">
        <v>0</v>
      </c>
    </row>
    <row r="43" spans="2:35" ht="15">
      <c r="B43" s="36">
        <v>35</v>
      </c>
      <c r="C43" s="37">
        <f t="shared" si="0"/>
        <v>126583.67283517992</v>
      </c>
      <c r="D43" s="37"/>
      <c r="E43" s="36"/>
      <c r="F43" s="5">
        <v>43563</v>
      </c>
      <c r="G43" s="36" t="s">
        <v>46</v>
      </c>
      <c r="H43" s="38">
        <v>1.3342000000000001</v>
      </c>
      <c r="I43" s="38"/>
      <c r="J43" s="36">
        <v>42</v>
      </c>
      <c r="K43" s="39">
        <f t="shared" si="3"/>
        <v>3797.5101850553974</v>
      </c>
      <c r="L43" s="40"/>
      <c r="M43" s="4">
        <f>IF(J43="","",(K43/J43)/LOOKUP(RIGHT($D$2,3),定数!$A$6:$A$13,定数!$B$6:$B$13))</f>
        <v>0.75347424306654709</v>
      </c>
      <c r="N43" s="36"/>
      <c r="O43" s="5"/>
      <c r="P43" s="38">
        <v>1.33</v>
      </c>
      <c r="Q43" s="38"/>
      <c r="R43" s="41">
        <f>IF(P43="","",T43*M43*LOOKUP(RIGHT($D$2,3),定数!$A$6:$A$13,定数!$B$6:$B$13))</f>
        <v>0</v>
      </c>
      <c r="S43" s="41"/>
      <c r="T43" s="42">
        <v>0</v>
      </c>
      <c r="U43" s="42"/>
      <c r="V43" t="str">
        <f t="shared" si="7"/>
        <v/>
      </c>
      <c r="W43">
        <f t="shared" si="2"/>
        <v>0</v>
      </c>
      <c r="X43" s="29">
        <f t="shared" si="5"/>
        <v>131227.139146837</v>
      </c>
      <c r="Y43" s="30">
        <f t="shared" si="6"/>
        <v>3.5384954223998233E-2</v>
      </c>
      <c r="AB43">
        <v>-1.5</v>
      </c>
      <c r="AC43">
        <v>618</v>
      </c>
      <c r="AD43">
        <v>262</v>
      </c>
      <c r="AE43">
        <v>0</v>
      </c>
      <c r="AF43">
        <v>0</v>
      </c>
      <c r="AG43">
        <v>0</v>
      </c>
      <c r="AH43">
        <v>0</v>
      </c>
      <c r="AI43">
        <v>0</v>
      </c>
    </row>
    <row r="44" spans="2:35" ht="15">
      <c r="B44" s="36">
        <v>36</v>
      </c>
      <c r="C44" s="37">
        <f t="shared" si="0"/>
        <v>126583.67283517992</v>
      </c>
      <c r="D44" s="37"/>
      <c r="E44" s="36"/>
      <c r="F44" s="5">
        <v>43569</v>
      </c>
      <c r="G44" s="36" t="s">
        <v>46</v>
      </c>
      <c r="H44" s="38">
        <v>1.3671</v>
      </c>
      <c r="I44" s="38"/>
      <c r="J44" s="36">
        <v>55</v>
      </c>
      <c r="K44" s="39">
        <f t="shared" si="3"/>
        <v>3797.5101850553974</v>
      </c>
      <c r="L44" s="40"/>
      <c r="M44" s="4">
        <f>IF(J44="","",(K44/J44)/LOOKUP(RIGHT($D$2,3),定数!$A$6:$A$13,定数!$B$6:$B$13))</f>
        <v>0.57538033106899955</v>
      </c>
      <c r="N44" s="36"/>
      <c r="O44" s="5"/>
      <c r="P44" s="38">
        <v>1.3615999999999999</v>
      </c>
      <c r="Q44" s="38"/>
      <c r="R44" s="41">
        <f>IF(P44="","",T44*M44*LOOKUP(RIGHT($D$2,3),定数!$A$6:$A$13,定数!$B$6:$B$13))</f>
        <v>-3797.5101850554388</v>
      </c>
      <c r="S44" s="41"/>
      <c r="T44" s="42">
        <f t="shared" si="4"/>
        <v>-55.000000000000604</v>
      </c>
      <c r="U44" s="42"/>
      <c r="V44" t="str">
        <f t="shared" si="7"/>
        <v/>
      </c>
      <c r="W44">
        <f t="shared" si="2"/>
        <v>1</v>
      </c>
      <c r="X44" s="29">
        <f t="shared" si="5"/>
        <v>131227.139146837</v>
      </c>
      <c r="Y44" s="30">
        <f t="shared" si="6"/>
        <v>3.5384954223998233E-2</v>
      </c>
      <c r="AD44">
        <v>-550</v>
      </c>
      <c r="AE44">
        <v>-550</v>
      </c>
      <c r="AF44">
        <v>-550</v>
      </c>
      <c r="AG44">
        <v>-550</v>
      </c>
      <c r="AH44">
        <v>-550</v>
      </c>
      <c r="AI44">
        <v>-550</v>
      </c>
    </row>
    <row r="45" spans="2:35" ht="15">
      <c r="B45" s="36">
        <v>37</v>
      </c>
      <c r="C45" s="37">
        <f t="shared" si="0"/>
        <v>122786.16265012449</v>
      </c>
      <c r="D45" s="37"/>
      <c r="E45" s="36"/>
      <c r="F45" s="5">
        <v>43571</v>
      </c>
      <c r="G45" s="36" t="s">
        <v>47</v>
      </c>
      <c r="H45" s="38">
        <v>1.3528</v>
      </c>
      <c r="I45" s="38"/>
      <c r="J45" s="36">
        <v>15</v>
      </c>
      <c r="K45" s="39">
        <f t="shared" si="3"/>
        <v>3683.5848795037346</v>
      </c>
      <c r="L45" s="40"/>
      <c r="M45" s="4">
        <f>IF(J45="","",(K45/J45)/LOOKUP(RIGHT($D$2,3),定数!$A$6:$A$13,定数!$B$6:$B$13))</f>
        <v>2.0464360441687415</v>
      </c>
      <c r="N45" s="36"/>
      <c r="O45" s="5"/>
      <c r="P45" s="38">
        <v>1.3543000000000001</v>
      </c>
      <c r="Q45" s="38"/>
      <c r="R45" s="41">
        <f>IF(P45="","",T45*M45*LOOKUP(RIGHT($D$2,3),定数!$A$6:$A$13,定数!$B$6:$B$13))</f>
        <v>0</v>
      </c>
      <c r="S45" s="41"/>
      <c r="T45" s="42">
        <v>0</v>
      </c>
      <c r="U45" s="42"/>
      <c r="V45" t="str">
        <f t="shared" si="7"/>
        <v/>
      </c>
      <c r="W45">
        <f t="shared" si="2"/>
        <v>0</v>
      </c>
      <c r="X45" s="29">
        <f t="shared" si="5"/>
        <v>131227.139146837</v>
      </c>
      <c r="Y45" s="30">
        <f t="shared" si="6"/>
        <v>6.432340559727856E-2</v>
      </c>
      <c r="AB45">
        <v>-3</v>
      </c>
      <c r="AC45">
        <v>-2</v>
      </c>
      <c r="AD45">
        <v>92</v>
      </c>
      <c r="AE45">
        <v>149</v>
      </c>
      <c r="AF45">
        <v>190</v>
      </c>
      <c r="AG45">
        <v>225</v>
      </c>
      <c r="AH45">
        <v>299</v>
      </c>
      <c r="AI45">
        <v>0</v>
      </c>
    </row>
    <row r="46" spans="2:35" ht="15">
      <c r="B46" s="36">
        <v>38</v>
      </c>
      <c r="C46" s="37">
        <f t="shared" si="0"/>
        <v>122786.16265012449</v>
      </c>
      <c r="D46" s="37"/>
      <c r="E46" s="36"/>
      <c r="F46" s="5">
        <v>43575</v>
      </c>
      <c r="G46" s="36" t="s">
        <v>47</v>
      </c>
      <c r="H46" s="38">
        <v>1.3466</v>
      </c>
      <c r="I46" s="38"/>
      <c r="J46" s="36">
        <v>21</v>
      </c>
      <c r="K46" s="39">
        <f t="shared" si="3"/>
        <v>3683.5848795037346</v>
      </c>
      <c r="L46" s="40"/>
      <c r="M46" s="4">
        <f>IF(J46="","",(K46/J46)/LOOKUP(RIGHT($D$2,3),定数!$A$6:$A$13,定数!$B$6:$B$13))</f>
        <v>1.4617400315491011</v>
      </c>
      <c r="N46" s="36"/>
      <c r="O46" s="5"/>
      <c r="P46" s="38">
        <v>1.3487</v>
      </c>
      <c r="Q46" s="38"/>
      <c r="R46" s="41">
        <f>IF(P46="","",T46*M46*LOOKUP(RIGHT($D$2,3),定数!$A$6:$A$13,定数!$B$6:$B$13))</f>
        <v>0</v>
      </c>
      <c r="S46" s="41"/>
      <c r="T46" s="42">
        <v>0</v>
      </c>
      <c r="U46" s="42"/>
      <c r="V46" t="str">
        <f t="shared" si="7"/>
        <v/>
      </c>
      <c r="W46">
        <f t="shared" si="2"/>
        <v>0</v>
      </c>
      <c r="X46" s="29">
        <f t="shared" si="5"/>
        <v>131227.139146837</v>
      </c>
      <c r="Y46" s="30">
        <f t="shared" si="6"/>
        <v>6.432340559727856E-2</v>
      </c>
      <c r="AB46">
        <v>-3</v>
      </c>
      <c r="AC46">
        <v>618</v>
      </c>
      <c r="AD46">
        <v>130</v>
      </c>
      <c r="AE46">
        <v>0</v>
      </c>
      <c r="AF46">
        <v>0</v>
      </c>
      <c r="AG46">
        <v>0</v>
      </c>
      <c r="AH46">
        <v>0</v>
      </c>
      <c r="AI46">
        <v>0</v>
      </c>
    </row>
    <row r="47" spans="2:35" ht="15">
      <c r="B47" s="36">
        <v>39</v>
      </c>
      <c r="C47" s="37">
        <f t="shared" si="0"/>
        <v>122786.16265012449</v>
      </c>
      <c r="D47" s="37"/>
      <c r="E47" s="36"/>
      <c r="F47" s="5">
        <v>43578</v>
      </c>
      <c r="G47" s="36" t="s">
        <v>46</v>
      </c>
      <c r="H47" s="38">
        <v>1.3319000000000001</v>
      </c>
      <c r="I47" s="38"/>
      <c r="J47" s="36">
        <v>21</v>
      </c>
      <c r="K47" s="39">
        <f t="shared" si="3"/>
        <v>3683.5848795037346</v>
      </c>
      <c r="L47" s="40"/>
      <c r="M47" s="4">
        <f>IF(J47="","",(K47/J47)/LOOKUP(RIGHT($D$2,3),定数!$A$6:$A$13,定数!$B$6:$B$13))</f>
        <v>1.4617400315491011</v>
      </c>
      <c r="N47" s="36"/>
      <c r="O47" s="5"/>
      <c r="P47" s="38">
        <v>1.3298000000000001</v>
      </c>
      <c r="Q47" s="38"/>
      <c r="R47" s="41">
        <f>IF(P47="","",T47*M47*LOOKUP(RIGHT($D$2,3),定数!$A$6:$A$13,定数!$B$6:$B$13))</f>
        <v>-3683.5848795037186</v>
      </c>
      <c r="S47" s="41"/>
      <c r="T47" s="42">
        <f t="shared" si="4"/>
        <v>-20.999999999999908</v>
      </c>
      <c r="U47" s="42"/>
      <c r="V47" t="str">
        <f t="shared" si="7"/>
        <v/>
      </c>
      <c r="W47">
        <f t="shared" si="2"/>
        <v>1</v>
      </c>
      <c r="X47" s="29">
        <f t="shared" si="5"/>
        <v>131227.139146837</v>
      </c>
      <c r="Y47" s="30">
        <f t="shared" si="6"/>
        <v>6.432340559727856E-2</v>
      </c>
      <c r="AD47">
        <v>-210</v>
      </c>
      <c r="AE47">
        <v>-210</v>
      </c>
      <c r="AF47">
        <v>-210</v>
      </c>
      <c r="AG47">
        <v>-210</v>
      </c>
      <c r="AH47">
        <v>-210</v>
      </c>
      <c r="AI47">
        <v>-210</v>
      </c>
    </row>
    <row r="48" spans="2:35" ht="15">
      <c r="B48" s="36">
        <v>40</v>
      </c>
      <c r="C48" s="37">
        <f t="shared" si="0"/>
        <v>119102.57777062077</v>
      </c>
      <c r="D48" s="37"/>
      <c r="E48" s="36"/>
      <c r="F48" s="5">
        <v>43581</v>
      </c>
      <c r="G48" s="36" t="s">
        <v>47</v>
      </c>
      <c r="H48" s="38">
        <v>1.3311999999999999</v>
      </c>
      <c r="I48" s="38"/>
      <c r="J48" s="36">
        <v>18</v>
      </c>
      <c r="K48" s="39">
        <f t="shared" si="3"/>
        <v>3573.0773331186233</v>
      </c>
      <c r="L48" s="40"/>
      <c r="M48" s="4">
        <f>IF(J48="","",(K48/J48)/LOOKUP(RIGHT($D$2,3),定数!$A$6:$A$13,定数!$B$6:$B$13))</f>
        <v>1.6542024690363997</v>
      </c>
      <c r="N48" s="36"/>
      <c r="O48" s="5"/>
      <c r="P48" s="38">
        <v>1.333</v>
      </c>
      <c r="Q48" s="38"/>
      <c r="R48" s="41">
        <f>IF(P48="","",T48*M48*LOOKUP(RIGHT($D$2,3),定数!$A$6:$A$13,定数!$B$6:$B$13))</f>
        <v>0</v>
      </c>
      <c r="S48" s="41"/>
      <c r="T48" s="42">
        <v>0</v>
      </c>
      <c r="U48" s="42"/>
      <c r="V48" t="str">
        <f t="shared" si="7"/>
        <v/>
      </c>
      <c r="W48">
        <f t="shared" si="2"/>
        <v>0</v>
      </c>
      <c r="X48" s="29">
        <f t="shared" si="5"/>
        <v>131227.139146837</v>
      </c>
      <c r="Y48" s="30">
        <f t="shared" si="6"/>
        <v>9.2393703429360041E-2</v>
      </c>
      <c r="AD48">
        <v>111</v>
      </c>
      <c r="AE48">
        <v>0</v>
      </c>
      <c r="AF48">
        <v>0</v>
      </c>
      <c r="AG48">
        <v>0</v>
      </c>
      <c r="AH48">
        <v>0</v>
      </c>
      <c r="AI48">
        <v>0</v>
      </c>
    </row>
    <row r="49" spans="2:35" ht="15">
      <c r="B49" s="36">
        <v>41</v>
      </c>
      <c r="C49" s="37">
        <f t="shared" si="0"/>
        <v>119102.57777062077</v>
      </c>
      <c r="D49" s="37"/>
      <c r="E49" s="36"/>
      <c r="F49" s="5">
        <v>43583</v>
      </c>
      <c r="G49" s="36" t="s">
        <v>46</v>
      </c>
      <c r="H49" s="38">
        <v>1.3245</v>
      </c>
      <c r="I49" s="38"/>
      <c r="J49" s="36">
        <v>53</v>
      </c>
      <c r="K49" s="39">
        <f t="shared" si="3"/>
        <v>3573.0773331186233</v>
      </c>
      <c r="L49" s="40"/>
      <c r="M49" s="4">
        <f>IF(J49="","",(K49/J49)/LOOKUP(RIGHT($D$2,3),定数!$A$6:$A$13,定数!$B$6:$B$13))</f>
        <v>0.56180461212556976</v>
      </c>
      <c r="N49" s="36"/>
      <c r="O49" s="5"/>
      <c r="P49" s="38">
        <v>1.3191999999999999</v>
      </c>
      <c r="Q49" s="38"/>
      <c r="R49" s="41">
        <f>IF(P49="","",T49*M49*LOOKUP(RIGHT($D$2,3),定数!$A$6:$A$13,定数!$B$6:$B$13))</f>
        <v>-3573.0773331186792</v>
      </c>
      <c r="S49" s="41"/>
      <c r="T49" s="42">
        <f t="shared" si="4"/>
        <v>-53.000000000000824</v>
      </c>
      <c r="U49" s="42"/>
      <c r="V49" t="str">
        <f t="shared" si="7"/>
        <v/>
      </c>
      <c r="W49">
        <f t="shared" si="2"/>
        <v>1</v>
      </c>
      <c r="X49" s="29">
        <f t="shared" si="5"/>
        <v>131227.139146837</v>
      </c>
      <c r="Y49" s="30">
        <f t="shared" si="6"/>
        <v>9.2393703429360041E-2</v>
      </c>
      <c r="AD49">
        <v>-530</v>
      </c>
      <c r="AE49">
        <v>-530</v>
      </c>
      <c r="AF49">
        <v>-530</v>
      </c>
      <c r="AG49">
        <v>-530</v>
      </c>
      <c r="AH49">
        <v>-530</v>
      </c>
      <c r="AI49">
        <v>-530</v>
      </c>
    </row>
    <row r="50" spans="2:35" ht="15">
      <c r="B50" s="36">
        <v>42</v>
      </c>
      <c r="C50" s="37">
        <f t="shared" si="0"/>
        <v>115529.50043750209</v>
      </c>
      <c r="D50" s="37"/>
      <c r="E50" s="36"/>
      <c r="F50" s="5">
        <v>43585</v>
      </c>
      <c r="G50" s="36" t="s">
        <v>46</v>
      </c>
      <c r="H50" s="38">
        <v>1.3331</v>
      </c>
      <c r="I50" s="38"/>
      <c r="J50" s="36">
        <v>29</v>
      </c>
      <c r="K50" s="39">
        <f t="shared" si="3"/>
        <v>3465.8850131250629</v>
      </c>
      <c r="L50" s="40"/>
      <c r="M50" s="4">
        <f>IF(J50="","",(K50/J50)/LOOKUP(RIGHT($D$2,3),定数!$A$6:$A$13,定数!$B$6:$B$13))</f>
        <v>0.99594396928881124</v>
      </c>
      <c r="N50" s="36"/>
      <c r="O50" s="5"/>
      <c r="P50" s="38">
        <v>1.3302</v>
      </c>
      <c r="Q50" s="38"/>
      <c r="R50" s="41">
        <f>IF(P50="","",T50*M50*LOOKUP(RIGHT($D$2,3),定数!$A$6:$A$13,定数!$B$6:$B$13))</f>
        <v>-3465.8850131249469</v>
      </c>
      <c r="S50" s="41"/>
      <c r="T50" s="42">
        <f t="shared" si="4"/>
        <v>-28.999999999999027</v>
      </c>
      <c r="U50" s="42"/>
      <c r="V50" t="str">
        <f t="shared" si="7"/>
        <v/>
      </c>
      <c r="W50">
        <f t="shared" si="2"/>
        <v>2</v>
      </c>
      <c r="X50" s="29">
        <f t="shared" si="5"/>
        <v>131227.139146837</v>
      </c>
      <c r="Y50" s="30">
        <f t="shared" si="6"/>
        <v>0.11962189232647968</v>
      </c>
      <c r="AD50">
        <v>-290</v>
      </c>
      <c r="AE50">
        <v>-290</v>
      </c>
      <c r="AF50">
        <v>-290</v>
      </c>
      <c r="AG50">
        <v>-290</v>
      </c>
      <c r="AH50">
        <v>-290</v>
      </c>
      <c r="AI50">
        <v>-290</v>
      </c>
    </row>
    <row r="51" spans="2:35" ht="15">
      <c r="B51" s="36">
        <v>43</v>
      </c>
      <c r="C51" s="37">
        <f t="shared" si="0"/>
        <v>112063.61542437715</v>
      </c>
      <c r="D51" s="37"/>
      <c r="E51" s="36"/>
      <c r="F51" s="5">
        <v>43589</v>
      </c>
      <c r="G51" s="36" t="s">
        <v>47</v>
      </c>
      <c r="H51" s="38">
        <v>1.3087</v>
      </c>
      <c r="I51" s="38"/>
      <c r="J51" s="36">
        <v>47</v>
      </c>
      <c r="K51" s="39">
        <f t="shared" si="3"/>
        <v>3361.9084627313141</v>
      </c>
      <c r="L51" s="40"/>
      <c r="M51" s="4">
        <f>IF(J51="","",(K51/J51)/LOOKUP(RIGHT($D$2,3),定数!$A$6:$A$13,定数!$B$6:$B$13))</f>
        <v>0.59608306076796347</v>
      </c>
      <c r="N51" s="36"/>
      <c r="O51" s="5"/>
      <c r="P51" s="38">
        <v>1.3133999999999999</v>
      </c>
      <c r="Q51" s="38"/>
      <c r="R51" s="41">
        <f>IF(P51="","",T51*M51*LOOKUP(RIGHT($D$2,3),定数!$A$6:$A$13,定数!$B$6:$B$13))</f>
        <v>10121.49037184002</v>
      </c>
      <c r="S51" s="41"/>
      <c r="T51" s="42">
        <v>141.5</v>
      </c>
      <c r="U51" s="42"/>
      <c r="V51" t="str">
        <f t="shared" si="7"/>
        <v/>
      </c>
      <c r="W51">
        <f t="shared" si="2"/>
        <v>0</v>
      </c>
      <c r="X51" s="29">
        <f t="shared" si="5"/>
        <v>131227.139146837</v>
      </c>
      <c r="Y51" s="30">
        <f t="shared" si="6"/>
        <v>0.14603323555668446</v>
      </c>
      <c r="AD51">
        <v>289</v>
      </c>
      <c r="AE51">
        <v>469</v>
      </c>
      <c r="AF51">
        <v>598</v>
      </c>
      <c r="AG51">
        <v>707</v>
      </c>
      <c r="AH51">
        <v>939</v>
      </c>
      <c r="AI51">
        <v>1415</v>
      </c>
    </row>
    <row r="52" spans="2:35" ht="15">
      <c r="B52" s="36">
        <v>44</v>
      </c>
      <c r="C52" s="37">
        <f t="shared" si="0"/>
        <v>122185.10579621716</v>
      </c>
      <c r="D52" s="37"/>
      <c r="E52" s="36"/>
      <c r="F52" s="5">
        <v>43592</v>
      </c>
      <c r="G52" s="36" t="s">
        <v>47</v>
      </c>
      <c r="H52" s="38">
        <v>1.2665</v>
      </c>
      <c r="I52" s="38"/>
      <c r="J52" s="36">
        <v>45</v>
      </c>
      <c r="K52" s="39">
        <f t="shared" si="3"/>
        <v>3665.5531738865147</v>
      </c>
      <c r="L52" s="40"/>
      <c r="M52" s="4">
        <f>IF(J52="","",(K52/J52)/LOOKUP(RIGHT($D$2,3),定数!$A$6:$A$13,定数!$B$6:$B$13))</f>
        <v>0.67880614331231759</v>
      </c>
      <c r="N52" s="36"/>
      <c r="O52" s="5"/>
      <c r="P52" s="38">
        <v>1.2709999999999999</v>
      </c>
      <c r="Q52" s="38"/>
      <c r="R52" s="41">
        <f>IF(P52="","",T52*M52*LOOKUP(RIGHT($D$2,3),定数!$A$6:$A$13,定数!$B$6:$B$13))</f>
        <v>0</v>
      </c>
      <c r="S52" s="41"/>
      <c r="T52" s="42">
        <v>0</v>
      </c>
      <c r="U52" s="42"/>
      <c r="V52" t="str">
        <f t="shared" si="7"/>
        <v/>
      </c>
      <c r="W52">
        <f t="shared" si="2"/>
        <v>0</v>
      </c>
      <c r="X52" s="29">
        <f t="shared" si="5"/>
        <v>131227.139146837</v>
      </c>
      <c r="Y52" s="30">
        <f t="shared" si="6"/>
        <v>6.8903684172389235E-2</v>
      </c>
      <c r="AD52">
        <v>273</v>
      </c>
      <c r="AE52">
        <v>446</v>
      </c>
      <c r="AF52">
        <v>569</v>
      </c>
      <c r="AG52">
        <v>0</v>
      </c>
      <c r="AH52">
        <v>0</v>
      </c>
      <c r="AI52">
        <v>0</v>
      </c>
    </row>
    <row r="53" spans="2:35" ht="15">
      <c r="B53" s="36">
        <v>45</v>
      </c>
      <c r="C53" s="37">
        <f t="shared" si="0"/>
        <v>122185.10579621716</v>
      </c>
      <c r="D53" s="37"/>
      <c r="E53" s="36"/>
      <c r="F53" s="5">
        <v>43602</v>
      </c>
      <c r="G53" s="36" t="s">
        <v>46</v>
      </c>
      <c r="H53" s="38">
        <v>1.2346999999999999</v>
      </c>
      <c r="I53" s="38"/>
      <c r="J53" s="36">
        <v>37</v>
      </c>
      <c r="K53" s="39">
        <f t="shared" si="3"/>
        <v>3665.5531738865147</v>
      </c>
      <c r="L53" s="40"/>
      <c r="M53" s="4">
        <f>IF(J53="","",(K53/J53)/LOOKUP(RIGHT($D$2,3),定数!$A$6:$A$13,定数!$B$6:$B$13))</f>
        <v>0.8255750391636294</v>
      </c>
      <c r="N53" s="36"/>
      <c r="O53" s="5"/>
      <c r="P53" s="38">
        <v>1.2310000000000001</v>
      </c>
      <c r="Q53" s="38"/>
      <c r="R53" s="41">
        <f>IF(P53="","",T53*M53*LOOKUP(RIGHT($D$2,3),定数!$A$6:$A$13,定数!$B$6:$B$13))</f>
        <v>0</v>
      </c>
      <c r="S53" s="41"/>
      <c r="T53" s="42">
        <v>0</v>
      </c>
      <c r="U53" s="42"/>
      <c r="V53" t="str">
        <f t="shared" si="7"/>
        <v/>
      </c>
      <c r="W53">
        <f t="shared" si="2"/>
        <v>0</v>
      </c>
      <c r="X53" s="29">
        <f t="shared" si="5"/>
        <v>131227.139146837</v>
      </c>
      <c r="Y53" s="30">
        <f t="shared" si="6"/>
        <v>6.8903684172389235E-2</v>
      </c>
      <c r="AD53">
        <v>228</v>
      </c>
      <c r="AE53">
        <v>369</v>
      </c>
      <c r="AF53">
        <v>471</v>
      </c>
      <c r="AG53">
        <v>554</v>
      </c>
      <c r="AH53">
        <v>0</v>
      </c>
      <c r="AI53">
        <v>0</v>
      </c>
    </row>
    <row r="54" spans="2:35" ht="15">
      <c r="B54" s="36">
        <v>46</v>
      </c>
      <c r="C54" s="37">
        <f t="shared" si="0"/>
        <v>122185.10579621716</v>
      </c>
      <c r="D54" s="37"/>
      <c r="E54" s="36"/>
      <c r="F54" s="5">
        <v>43604</v>
      </c>
      <c r="G54" s="36" t="s">
        <v>46</v>
      </c>
      <c r="H54" s="38">
        <v>1.2214</v>
      </c>
      <c r="I54" s="38"/>
      <c r="J54" s="36">
        <v>24</v>
      </c>
      <c r="K54" s="39">
        <f t="shared" si="3"/>
        <v>3665.5531738865147</v>
      </c>
      <c r="L54" s="40"/>
      <c r="M54" s="4">
        <f>IF(J54="","",(K54/J54)/LOOKUP(RIGHT($D$2,3),定数!$A$6:$A$13,定数!$B$6:$B$13))</f>
        <v>1.2727615187105954</v>
      </c>
      <c r="N54" s="36"/>
      <c r="O54" s="5"/>
      <c r="P54" s="38">
        <v>1.2190000000000001</v>
      </c>
      <c r="Q54" s="38"/>
      <c r="R54" s="41">
        <f>IF(P54="","",T54*M54*LOOKUP(RIGHT($D$2,3),定数!$A$6:$A$13,定数!$B$6:$B$13))</f>
        <v>10981.386383435018</v>
      </c>
      <c r="S54" s="41"/>
      <c r="T54" s="42">
        <v>71.900000000000006</v>
      </c>
      <c r="U54" s="42"/>
      <c r="V54" t="str">
        <f t="shared" si="7"/>
        <v/>
      </c>
      <c r="W54">
        <f t="shared" si="2"/>
        <v>0</v>
      </c>
      <c r="X54" s="29">
        <f t="shared" si="5"/>
        <v>131227.139146837</v>
      </c>
      <c r="Y54" s="30">
        <f t="shared" si="6"/>
        <v>6.8903684172389235E-2</v>
      </c>
      <c r="AD54">
        <v>143</v>
      </c>
      <c r="AE54">
        <v>235</v>
      </c>
      <c r="AF54">
        <v>304</v>
      </c>
      <c r="AG54">
        <v>356</v>
      </c>
      <c r="AH54">
        <v>477</v>
      </c>
      <c r="AI54">
        <v>719</v>
      </c>
    </row>
    <row r="55" spans="2:35" ht="15">
      <c r="B55" s="36">
        <v>47</v>
      </c>
      <c r="C55" s="37">
        <f t="shared" si="0"/>
        <v>133166.49217965218</v>
      </c>
      <c r="D55" s="37"/>
      <c r="E55" s="36"/>
      <c r="F55" s="5">
        <v>43605</v>
      </c>
      <c r="G55" s="36" t="s">
        <v>47</v>
      </c>
      <c r="H55" s="38">
        <v>1.2335</v>
      </c>
      <c r="I55" s="38"/>
      <c r="J55" s="36">
        <v>37</v>
      </c>
      <c r="K55" s="39">
        <f t="shared" si="3"/>
        <v>3994.9947653895651</v>
      </c>
      <c r="L55" s="40"/>
      <c r="M55" s="4">
        <f>IF(J55="","",(K55/J55)/LOOKUP(RIGHT($D$2,3),定数!$A$6:$A$13,定数!$B$6:$B$13))</f>
        <v>0.89977359580846061</v>
      </c>
      <c r="N55" s="36"/>
      <c r="O55" s="5"/>
      <c r="P55" s="38">
        <v>1.2372000000000001</v>
      </c>
      <c r="Q55" s="38"/>
      <c r="R55" s="41">
        <f>IF(P55="","",T55*M55*LOOKUP(RIGHT($D$2,3),定数!$A$6:$A$13,定数!$B$6:$B$13))</f>
        <v>0</v>
      </c>
      <c r="S55" s="41"/>
      <c r="T55" s="42">
        <v>0</v>
      </c>
      <c r="U55" s="42"/>
      <c r="V55" t="str">
        <f t="shared" si="7"/>
        <v/>
      </c>
      <c r="W55">
        <f t="shared" si="2"/>
        <v>0</v>
      </c>
      <c r="X55" s="29">
        <f t="shared" si="5"/>
        <v>133166.49217965218</v>
      </c>
      <c r="Y55" s="30">
        <f t="shared" si="6"/>
        <v>0</v>
      </c>
      <c r="AD55">
        <v>229</v>
      </c>
      <c r="AE55">
        <v>371</v>
      </c>
      <c r="AF55">
        <v>0</v>
      </c>
      <c r="AG55">
        <v>0</v>
      </c>
      <c r="AH55">
        <v>0</v>
      </c>
      <c r="AI55">
        <v>0</v>
      </c>
    </row>
    <row r="56" spans="2:35" ht="15">
      <c r="B56" s="36">
        <v>48</v>
      </c>
      <c r="C56" s="37">
        <f t="shared" si="0"/>
        <v>133166.49217965218</v>
      </c>
      <c r="D56" s="37"/>
      <c r="E56" s="36"/>
      <c r="F56" s="5">
        <v>43606</v>
      </c>
      <c r="G56" s="36" t="s">
        <v>46</v>
      </c>
      <c r="H56" s="38">
        <v>1.2572000000000001</v>
      </c>
      <c r="I56" s="38"/>
      <c r="J56" s="36">
        <v>78</v>
      </c>
      <c r="K56" s="39">
        <f t="shared" si="3"/>
        <v>3994.9947653895651</v>
      </c>
      <c r="L56" s="40"/>
      <c r="M56" s="4">
        <f>IF(J56="","",(K56/J56)/LOOKUP(RIGHT($D$2,3),定数!$A$6:$A$13,定数!$B$6:$B$13))</f>
        <v>0.4268156800629877</v>
      </c>
      <c r="N56" s="36"/>
      <c r="O56" s="5"/>
      <c r="P56" s="38">
        <v>1.2494000000000001</v>
      </c>
      <c r="Q56" s="38"/>
      <c r="R56" s="41">
        <f>IF(P56="","",T56*M56*LOOKUP(RIGHT($D$2,3),定数!$A$6:$A$13,定数!$B$6:$B$13))</f>
        <v>-3994.9947653895792</v>
      </c>
      <c r="S56" s="41"/>
      <c r="T56" s="42">
        <f t="shared" si="4"/>
        <v>-78.000000000000284</v>
      </c>
      <c r="U56" s="42"/>
      <c r="V56" t="str">
        <f t="shared" si="7"/>
        <v/>
      </c>
      <c r="W56">
        <f t="shared" si="2"/>
        <v>1</v>
      </c>
      <c r="X56" s="29">
        <f t="shared" si="5"/>
        <v>133166.49217965218</v>
      </c>
      <c r="Y56" s="30">
        <f t="shared" si="6"/>
        <v>0</v>
      </c>
      <c r="AD56">
        <v>-780</v>
      </c>
      <c r="AE56">
        <v>-780</v>
      </c>
      <c r="AF56">
        <v>-780</v>
      </c>
      <c r="AG56">
        <v>-780</v>
      </c>
      <c r="AH56">
        <v>-780</v>
      </c>
      <c r="AI56">
        <v>-780</v>
      </c>
    </row>
    <row r="57" spans="2:35" ht="15">
      <c r="B57" s="36">
        <v>49</v>
      </c>
      <c r="C57" s="37">
        <f t="shared" si="0"/>
        <v>129171.4974142626</v>
      </c>
      <c r="D57" s="37"/>
      <c r="E57" s="36"/>
      <c r="F57" s="5">
        <v>43609</v>
      </c>
      <c r="G57" s="36" t="s">
        <v>47</v>
      </c>
      <c r="H57" s="38">
        <v>1.2347999999999999</v>
      </c>
      <c r="I57" s="38"/>
      <c r="J57" s="36">
        <v>44</v>
      </c>
      <c r="K57" s="39">
        <f t="shared" si="3"/>
        <v>3875.1449224278781</v>
      </c>
      <c r="L57" s="40"/>
      <c r="M57" s="4">
        <f>IF(J57="","",(K57/J57)/LOOKUP(RIGHT($D$2,3),定数!$A$6:$A$13,定数!$B$6:$B$13))</f>
        <v>0.73392896258103757</v>
      </c>
      <c r="N57" s="36"/>
      <c r="O57" s="5"/>
      <c r="P57" s="38">
        <v>1.2392000000000001</v>
      </c>
      <c r="Q57" s="38"/>
      <c r="R57" s="41">
        <f>IF(P57="","",T57*M57*LOOKUP(RIGHT($D$2,3),定数!$A$6:$A$13,定数!$B$6:$B$13))</f>
        <v>-3875.1449224280386</v>
      </c>
      <c r="S57" s="41"/>
      <c r="T57" s="42">
        <f t="shared" si="4"/>
        <v>-44.000000000001819</v>
      </c>
      <c r="U57" s="42"/>
      <c r="V57" t="str">
        <f t="shared" si="7"/>
        <v/>
      </c>
      <c r="W57">
        <f t="shared" si="2"/>
        <v>2</v>
      </c>
      <c r="X57" s="29">
        <f t="shared" si="5"/>
        <v>133166.49217965218</v>
      </c>
      <c r="Y57" s="30">
        <f t="shared" si="6"/>
        <v>3.0000000000000138E-2</v>
      </c>
      <c r="AD57">
        <v>-440</v>
      </c>
      <c r="AE57">
        <v>-440</v>
      </c>
      <c r="AF57">
        <v>-440</v>
      </c>
      <c r="AG57">
        <v>-440</v>
      </c>
      <c r="AH57">
        <v>-440</v>
      </c>
      <c r="AI57">
        <v>-440</v>
      </c>
    </row>
    <row r="58" spans="2:35" ht="15">
      <c r="B58" s="36">
        <v>50</v>
      </c>
      <c r="C58" s="37">
        <f t="shared" si="0"/>
        <v>125296.35249183456</v>
      </c>
      <c r="D58" s="37"/>
      <c r="E58" s="36"/>
      <c r="F58" s="5">
        <v>43610</v>
      </c>
      <c r="G58" s="36" t="s">
        <v>47</v>
      </c>
      <c r="H58" s="38">
        <v>1.2190000000000001</v>
      </c>
      <c r="I58" s="38"/>
      <c r="J58" s="36">
        <v>46</v>
      </c>
      <c r="K58" s="39">
        <f t="shared" si="3"/>
        <v>3758.8905747550366</v>
      </c>
      <c r="L58" s="40"/>
      <c r="M58" s="4">
        <f>IF(J58="","",(K58/J58)/LOOKUP(RIGHT($D$2,3),定数!$A$6:$A$13,定数!$B$6:$B$13))</f>
        <v>0.68095843745562257</v>
      </c>
      <c r="N58" s="36"/>
      <c r="O58" s="5"/>
      <c r="P58" s="38">
        <v>1.2236</v>
      </c>
      <c r="Q58" s="38"/>
      <c r="R58" s="41">
        <f>IF(P58="","",T58*M58*LOOKUP(RIGHT($D$2,3),定数!$A$6:$A$13,定数!$B$6:$B$13))</f>
        <v>-3758.8905747549857</v>
      </c>
      <c r="S58" s="41"/>
      <c r="T58" s="42">
        <f t="shared" si="4"/>
        <v>-45.999999999999375</v>
      </c>
      <c r="U58" s="42"/>
      <c r="V58" t="str">
        <f t="shared" si="7"/>
        <v/>
      </c>
      <c r="W58">
        <f t="shared" si="2"/>
        <v>3</v>
      </c>
      <c r="X58" s="29">
        <f t="shared" si="5"/>
        <v>133166.49217965218</v>
      </c>
      <c r="Y58" s="30">
        <f t="shared" si="6"/>
        <v>5.9100000000001263E-2</v>
      </c>
      <c r="AD58">
        <v>-460</v>
      </c>
      <c r="AE58">
        <v>-460</v>
      </c>
      <c r="AF58">
        <v>-460</v>
      </c>
      <c r="AG58">
        <v>-460</v>
      </c>
      <c r="AH58">
        <v>-460</v>
      </c>
      <c r="AI58">
        <v>-460</v>
      </c>
    </row>
    <row r="59" spans="2:35" ht="15">
      <c r="B59" s="36">
        <v>51</v>
      </c>
      <c r="C59" s="37">
        <f t="shared" si="0"/>
        <v>121537.46191707958</v>
      </c>
      <c r="D59" s="37"/>
      <c r="E59" s="36"/>
      <c r="F59" s="5">
        <v>43612</v>
      </c>
      <c r="G59" s="36" t="s">
        <v>47</v>
      </c>
      <c r="H59" s="38">
        <v>1.2255</v>
      </c>
      <c r="I59" s="38"/>
      <c r="J59" s="36">
        <v>27</v>
      </c>
      <c r="K59" s="39">
        <f t="shared" si="3"/>
        <v>3646.1238575123871</v>
      </c>
      <c r="L59" s="40"/>
      <c r="M59" s="4">
        <f>IF(J59="","",(K59/J59)/LOOKUP(RIGHT($D$2,3),定数!$A$6:$A$13,定数!$B$6:$B$13))</f>
        <v>1.1253468696025886</v>
      </c>
      <c r="N59" s="36"/>
      <c r="O59" s="5"/>
      <c r="P59" s="38">
        <v>1.2282</v>
      </c>
      <c r="Q59" s="38"/>
      <c r="R59" s="41">
        <f>IF(P59="","",T59*M59*LOOKUP(RIGHT($D$2,3),定数!$A$6:$A$13,定数!$B$6:$B$13))</f>
        <v>0</v>
      </c>
      <c r="S59" s="41"/>
      <c r="T59" s="42">
        <v>0</v>
      </c>
      <c r="U59" s="42"/>
      <c r="V59" t="str">
        <f t="shared" si="7"/>
        <v/>
      </c>
      <c r="W59">
        <f t="shared" si="2"/>
        <v>0</v>
      </c>
      <c r="X59" s="29">
        <f t="shared" si="5"/>
        <v>133166.49217965218</v>
      </c>
      <c r="Y59" s="30">
        <f t="shared" si="6"/>
        <v>8.7327000000000932E-2</v>
      </c>
      <c r="AD59">
        <v>170</v>
      </c>
      <c r="AE59">
        <v>269</v>
      </c>
      <c r="AF59">
        <v>344</v>
      </c>
      <c r="AG59">
        <v>405</v>
      </c>
      <c r="AH59">
        <v>0</v>
      </c>
      <c r="AI59">
        <v>0</v>
      </c>
    </row>
    <row r="60" spans="2:35" ht="15">
      <c r="B60" s="36">
        <v>52</v>
      </c>
      <c r="C60" s="37">
        <f t="shared" si="0"/>
        <v>121537.46191707958</v>
      </c>
      <c r="D60" s="37"/>
      <c r="E60" s="36"/>
      <c r="F60" s="5">
        <v>43613</v>
      </c>
      <c r="G60" s="36" t="s">
        <v>47</v>
      </c>
      <c r="H60" s="38">
        <v>1.2344999999999999</v>
      </c>
      <c r="I60" s="38"/>
      <c r="J60" s="36">
        <v>35</v>
      </c>
      <c r="K60" s="39">
        <f t="shared" si="3"/>
        <v>3646.1238575123871</v>
      </c>
      <c r="L60" s="40"/>
      <c r="M60" s="4">
        <f>IF(J60="","",(K60/J60)/LOOKUP(RIGHT($D$2,3),定数!$A$6:$A$13,定数!$B$6:$B$13))</f>
        <v>0.86812472797913975</v>
      </c>
      <c r="N60" s="36"/>
      <c r="O60" s="5"/>
      <c r="P60" s="38">
        <v>1.238</v>
      </c>
      <c r="Q60" s="38"/>
      <c r="R60" s="41">
        <f>IF(P60="","",T60*M60*LOOKUP(RIGHT($D$2,3),定数!$A$6:$A$13,定数!$B$6:$B$13))</f>
        <v>0</v>
      </c>
      <c r="S60" s="41"/>
      <c r="T60" s="42">
        <v>0</v>
      </c>
      <c r="U60" s="42"/>
      <c r="V60" t="str">
        <f t="shared" si="7"/>
        <v/>
      </c>
      <c r="W60">
        <f t="shared" si="2"/>
        <v>0</v>
      </c>
      <c r="X60" s="29">
        <f t="shared" si="5"/>
        <v>133166.49217965218</v>
      </c>
      <c r="Y60" s="30">
        <f t="shared" si="6"/>
        <v>8.7327000000000932E-2</v>
      </c>
      <c r="AB60">
        <v>-2</v>
      </c>
      <c r="AC60">
        <v>618</v>
      </c>
      <c r="AD60">
        <v>218</v>
      </c>
      <c r="AE60">
        <v>0</v>
      </c>
      <c r="AF60">
        <v>0</v>
      </c>
      <c r="AG60">
        <v>0</v>
      </c>
      <c r="AH60">
        <v>0</v>
      </c>
      <c r="AI60">
        <v>0</v>
      </c>
    </row>
    <row r="61" spans="2:35" ht="15">
      <c r="B61" s="36">
        <v>53</v>
      </c>
      <c r="C61" s="37">
        <f t="shared" si="0"/>
        <v>121537.46191707958</v>
      </c>
      <c r="D61" s="37"/>
      <c r="E61" s="36"/>
      <c r="F61" s="5">
        <v>43616</v>
      </c>
      <c r="G61" s="36" t="s">
        <v>46</v>
      </c>
      <c r="H61" s="38">
        <v>1.2319</v>
      </c>
      <c r="I61" s="38"/>
      <c r="J61" s="36">
        <v>12</v>
      </c>
      <c r="K61" s="39">
        <f t="shared" si="3"/>
        <v>3646.1238575123871</v>
      </c>
      <c r="L61" s="40"/>
      <c r="M61" s="4">
        <f>IF(J61="","",(K61/J61)/LOOKUP(RIGHT($D$2,3),定数!$A$6:$A$13,定数!$B$6:$B$13))</f>
        <v>2.5320304566058245</v>
      </c>
      <c r="N61" s="36"/>
      <c r="O61" s="5"/>
      <c r="P61" s="38">
        <v>1.2306999999999999</v>
      </c>
      <c r="Q61" s="38"/>
      <c r="R61" s="41">
        <f>IF(P61="","",T61*M61*LOOKUP(RIGHT($D$2,3),定数!$A$6:$A$13,定数!$B$6:$B$13))</f>
        <v>-3646.1238575126604</v>
      </c>
      <c r="S61" s="41"/>
      <c r="T61" s="42">
        <f t="shared" si="4"/>
        <v>-12.000000000000899</v>
      </c>
      <c r="U61" s="42"/>
      <c r="V61" t="str">
        <f t="shared" si="7"/>
        <v/>
      </c>
      <c r="W61">
        <f t="shared" si="2"/>
        <v>1</v>
      </c>
      <c r="X61" s="29">
        <f t="shared" si="5"/>
        <v>133166.49217965218</v>
      </c>
      <c r="Y61" s="30">
        <f t="shared" si="6"/>
        <v>8.7327000000000932E-2</v>
      </c>
      <c r="AD61">
        <v>-120</v>
      </c>
      <c r="AE61">
        <v>-120</v>
      </c>
      <c r="AF61">
        <v>-120</v>
      </c>
      <c r="AG61">
        <v>-120</v>
      </c>
      <c r="AH61">
        <v>-120</v>
      </c>
      <c r="AI61">
        <v>-120</v>
      </c>
    </row>
    <row r="62" spans="2:35" ht="15">
      <c r="B62" s="36">
        <v>54</v>
      </c>
      <c r="C62" s="37">
        <f t="shared" si="0"/>
        <v>117891.33805956692</v>
      </c>
      <c r="D62" s="37"/>
      <c r="E62" s="36"/>
      <c r="F62" s="5">
        <v>43623</v>
      </c>
      <c r="G62" s="36" t="s">
        <v>46</v>
      </c>
      <c r="H62" s="38">
        <v>1.1977</v>
      </c>
      <c r="I62" s="38"/>
      <c r="J62" s="36">
        <v>39</v>
      </c>
      <c r="K62" s="39">
        <f t="shared" si="3"/>
        <v>3536.7401417870074</v>
      </c>
      <c r="L62" s="40"/>
      <c r="M62" s="4">
        <f>IF(J62="","",(K62/J62)/LOOKUP(RIGHT($D$2,3),定数!$A$6:$A$13,定数!$B$6:$B$13))</f>
        <v>0.75571370551004435</v>
      </c>
      <c r="N62" s="36"/>
      <c r="O62" s="5"/>
      <c r="P62" s="38">
        <v>1.1938</v>
      </c>
      <c r="Q62" s="38"/>
      <c r="R62" s="41">
        <f>IF(P62="","",T62*M62*LOOKUP(RIGHT($D$2,3),定数!$A$6:$A$13,定数!$B$6:$B$13))</f>
        <v>-3536.7401417870205</v>
      </c>
      <c r="S62" s="41"/>
      <c r="T62" s="42">
        <f t="shared" si="4"/>
        <v>-39.000000000000142</v>
      </c>
      <c r="U62" s="42"/>
      <c r="V62" t="str">
        <f t="shared" si="7"/>
        <v/>
      </c>
      <c r="W62">
        <f t="shared" si="2"/>
        <v>2</v>
      </c>
      <c r="X62" s="29">
        <f t="shared" si="5"/>
        <v>133166.49217965218</v>
      </c>
      <c r="Y62" s="30">
        <f t="shared" si="6"/>
        <v>0.11470719000000296</v>
      </c>
      <c r="AD62">
        <v>-390</v>
      </c>
      <c r="AE62">
        <v>-390</v>
      </c>
      <c r="AF62">
        <v>-390</v>
      </c>
      <c r="AG62">
        <v>-390</v>
      </c>
      <c r="AH62">
        <v>-390</v>
      </c>
      <c r="AI62">
        <v>-390</v>
      </c>
    </row>
    <row r="63" spans="2:35" ht="15">
      <c r="B63" s="36">
        <v>55</v>
      </c>
      <c r="C63" s="37">
        <f t="shared" si="0"/>
        <v>114354.5979177799</v>
      </c>
      <c r="D63" s="37"/>
      <c r="E63" s="36"/>
      <c r="F63" s="5">
        <v>43627</v>
      </c>
      <c r="G63" s="36" t="s">
        <v>47</v>
      </c>
      <c r="H63" s="38">
        <v>1.2102999999999999</v>
      </c>
      <c r="I63" s="38"/>
      <c r="J63" s="36">
        <v>27</v>
      </c>
      <c r="K63" s="39">
        <f t="shared" si="3"/>
        <v>3430.6379375333968</v>
      </c>
      <c r="L63" s="40"/>
      <c r="M63" s="4">
        <f>IF(J63="","",(K63/J63)/LOOKUP(RIGHT($D$2,3),定数!$A$6:$A$13,定数!$B$6:$B$13))</f>
        <v>1.0588388696090731</v>
      </c>
      <c r="N63" s="36"/>
      <c r="O63" s="5"/>
      <c r="P63" s="38">
        <v>1.2130000000000001</v>
      </c>
      <c r="Q63" s="38"/>
      <c r="R63" s="41">
        <f>IF(P63="","",T63*M63*LOOKUP(RIGHT($D$2,3),定数!$A$6:$A$13,定数!$B$6:$B$13))</f>
        <v>0</v>
      </c>
      <c r="S63" s="41"/>
      <c r="T63" s="42">
        <v>0</v>
      </c>
      <c r="U63" s="42"/>
      <c r="V63" t="str">
        <f t="shared" si="7"/>
        <v/>
      </c>
      <c r="W63">
        <f t="shared" si="2"/>
        <v>0</v>
      </c>
      <c r="X63" s="29">
        <f t="shared" si="5"/>
        <v>133166.49217965218</v>
      </c>
      <c r="Y63" s="30">
        <f t="shared" si="6"/>
        <v>0.14126597430000287</v>
      </c>
      <c r="AD63">
        <v>165</v>
      </c>
      <c r="AE63">
        <v>271</v>
      </c>
      <c r="AF63">
        <v>344</v>
      </c>
      <c r="AG63">
        <v>407</v>
      </c>
      <c r="AH63">
        <v>539</v>
      </c>
      <c r="AI63">
        <v>0</v>
      </c>
    </row>
    <row r="64" spans="2:35" ht="15">
      <c r="B64" s="36">
        <v>56</v>
      </c>
      <c r="C64" s="37">
        <f t="shared" si="0"/>
        <v>114354.5979177799</v>
      </c>
      <c r="D64" s="37"/>
      <c r="E64" s="36"/>
      <c r="F64" s="5">
        <v>43630</v>
      </c>
      <c r="G64" s="36" t="s">
        <v>46</v>
      </c>
      <c r="H64" s="38">
        <v>1.2266999999999999</v>
      </c>
      <c r="I64" s="38"/>
      <c r="J64" s="36">
        <v>37</v>
      </c>
      <c r="K64" s="39">
        <f t="shared" si="3"/>
        <v>3430.6379375333968</v>
      </c>
      <c r="L64" s="40"/>
      <c r="M64" s="4">
        <f>IF(J64="","",(K64/J64)/LOOKUP(RIGHT($D$2,3),定数!$A$6:$A$13,定数!$B$6:$B$13))</f>
        <v>0.77266620214716153</v>
      </c>
      <c r="N64" s="36"/>
      <c r="O64" s="5"/>
      <c r="P64" s="38">
        <v>1.2230000000000001</v>
      </c>
      <c r="Q64" s="38"/>
      <c r="R64" s="41">
        <f>IF(P64="","",T64*M64*LOOKUP(RIGHT($D$2,3),定数!$A$6:$A$13,定数!$B$6:$B$13))</f>
        <v>0</v>
      </c>
      <c r="S64" s="41"/>
      <c r="T64" s="42">
        <v>0</v>
      </c>
      <c r="U64" s="42"/>
      <c r="V64" t="str">
        <f t="shared" si="7"/>
        <v/>
      </c>
      <c r="W64">
        <f t="shared" si="2"/>
        <v>0</v>
      </c>
      <c r="X64" s="29">
        <f t="shared" si="5"/>
        <v>133166.49217965218</v>
      </c>
      <c r="Y64" s="30">
        <f t="shared" si="6"/>
        <v>0.14126597430000287</v>
      </c>
      <c r="AD64">
        <v>230</v>
      </c>
      <c r="AE64">
        <v>0</v>
      </c>
      <c r="AF64">
        <v>0</v>
      </c>
      <c r="AG64">
        <v>0</v>
      </c>
      <c r="AH64">
        <v>0</v>
      </c>
      <c r="AI64">
        <v>0</v>
      </c>
    </row>
    <row r="65" spans="2:35" ht="15">
      <c r="B65" s="36">
        <v>57</v>
      </c>
      <c r="C65" s="37">
        <f t="shared" si="0"/>
        <v>114354.5979177799</v>
      </c>
      <c r="D65" s="37"/>
      <c r="E65" s="36"/>
      <c r="F65" s="5">
        <v>43633</v>
      </c>
      <c r="G65" s="36" t="s">
        <v>46</v>
      </c>
      <c r="H65" s="38">
        <v>1.238</v>
      </c>
      <c r="I65" s="38"/>
      <c r="J65" s="36">
        <v>25</v>
      </c>
      <c r="K65" s="39">
        <f t="shared" si="3"/>
        <v>3430.6379375333968</v>
      </c>
      <c r="L65" s="40"/>
      <c r="M65" s="4">
        <f>IF(J65="","",(K65/J65)/LOOKUP(RIGHT($D$2,3),定数!$A$6:$A$13,定数!$B$6:$B$13))</f>
        <v>1.1435459791777989</v>
      </c>
      <c r="N65" s="36"/>
      <c r="O65" s="5"/>
      <c r="P65" s="38">
        <v>1.2355</v>
      </c>
      <c r="Q65" s="38"/>
      <c r="R65" s="41">
        <f>IF(P65="","",T65*M65*LOOKUP(RIGHT($D$2,3),定数!$A$6:$A$13,定数!$B$6:$B$13))</f>
        <v>0</v>
      </c>
      <c r="S65" s="41"/>
      <c r="T65" s="42">
        <v>0</v>
      </c>
      <c r="U65" s="42"/>
      <c r="V65" t="str">
        <f t="shared" si="7"/>
        <v/>
      </c>
      <c r="W65">
        <f t="shared" si="2"/>
        <v>0</v>
      </c>
      <c r="X65" s="29">
        <f t="shared" si="5"/>
        <v>133166.49217965218</v>
      </c>
      <c r="Y65" s="30">
        <f t="shared" si="6"/>
        <v>0.14126597430000287</v>
      </c>
      <c r="AD65">
        <v>153</v>
      </c>
      <c r="AE65">
        <v>249</v>
      </c>
      <c r="AF65">
        <v>0</v>
      </c>
      <c r="AG65">
        <v>0</v>
      </c>
      <c r="AH65">
        <v>0</v>
      </c>
      <c r="AI65">
        <v>0</v>
      </c>
    </row>
    <row r="66" spans="2:35" ht="15">
      <c r="B66" s="36">
        <v>58</v>
      </c>
      <c r="C66" s="37">
        <f t="shared" si="0"/>
        <v>114354.5979177799</v>
      </c>
      <c r="D66" s="37"/>
      <c r="E66" s="36"/>
      <c r="F66" s="5">
        <v>43638</v>
      </c>
      <c r="G66" s="36" t="s">
        <v>47</v>
      </c>
      <c r="H66" s="38">
        <v>1.2266999999999999</v>
      </c>
      <c r="I66" s="38"/>
      <c r="J66" s="36">
        <v>33</v>
      </c>
      <c r="K66" s="39">
        <f t="shared" si="3"/>
        <v>3430.6379375333968</v>
      </c>
      <c r="L66" s="40"/>
      <c r="M66" s="4">
        <f>IF(J66="","",(K66/J66)/LOOKUP(RIGHT($D$2,3),定数!$A$6:$A$13,定数!$B$6:$B$13))</f>
        <v>0.86632271149833251</v>
      </c>
      <c r="N66" s="36"/>
      <c r="O66" s="5"/>
      <c r="P66" s="38">
        <v>1.23</v>
      </c>
      <c r="Q66" s="38"/>
      <c r="R66" s="41">
        <f>IF(P66="","",T66*M66*LOOKUP(RIGHT($D$2,3),定数!$A$6:$A$13,定数!$B$6:$B$13))</f>
        <v>-3430.6379375334809</v>
      </c>
      <c r="S66" s="41"/>
      <c r="T66" s="42">
        <f t="shared" si="4"/>
        <v>-33.00000000000081</v>
      </c>
      <c r="U66" s="42"/>
      <c r="V66" t="str">
        <f t="shared" si="7"/>
        <v/>
      </c>
      <c r="W66">
        <f t="shared" si="2"/>
        <v>1</v>
      </c>
      <c r="X66" s="29">
        <f t="shared" si="5"/>
        <v>133166.49217965218</v>
      </c>
      <c r="Y66" s="30">
        <f t="shared" si="6"/>
        <v>0.14126597430000287</v>
      </c>
      <c r="AD66">
        <v>-330</v>
      </c>
      <c r="AE66">
        <v>-330</v>
      </c>
      <c r="AF66">
        <v>-330</v>
      </c>
      <c r="AG66">
        <v>-330</v>
      </c>
      <c r="AH66">
        <v>-330</v>
      </c>
      <c r="AI66">
        <v>-330</v>
      </c>
    </row>
    <row r="67" spans="2:35" ht="15">
      <c r="B67" s="36">
        <v>59</v>
      </c>
      <c r="C67" s="37">
        <f t="shared" si="0"/>
        <v>110923.95998024642</v>
      </c>
      <c r="D67" s="37"/>
      <c r="E67" s="36"/>
      <c r="F67" s="5">
        <v>43639</v>
      </c>
      <c r="G67" s="36" t="s">
        <v>47</v>
      </c>
      <c r="H67" s="38">
        <v>1.2263999999999999</v>
      </c>
      <c r="I67" s="38"/>
      <c r="J67" s="36">
        <v>15</v>
      </c>
      <c r="K67" s="39">
        <f t="shared" si="3"/>
        <v>3327.7187994073925</v>
      </c>
      <c r="L67" s="40"/>
      <c r="M67" s="4">
        <f>IF(J67="","",(K67/J67)/LOOKUP(RIGHT($D$2,3),定数!$A$6:$A$13,定数!$B$6:$B$13))</f>
        <v>1.8487326663374402</v>
      </c>
      <c r="N67" s="36"/>
      <c r="O67" s="5"/>
      <c r="P67" s="38">
        <v>1.2279</v>
      </c>
      <c r="Q67" s="38"/>
      <c r="R67" s="41">
        <f>IF(P67="","",T67*M67*LOOKUP(RIGHT($D$2,3),定数!$A$6:$A$13,定数!$B$6:$B$13))</f>
        <v>-3327.7187994075184</v>
      </c>
      <c r="S67" s="41"/>
      <c r="T67" s="42">
        <f t="shared" si="4"/>
        <v>-15.000000000000568</v>
      </c>
      <c r="U67" s="42"/>
      <c r="V67" t="str">
        <f t="shared" si="7"/>
        <v/>
      </c>
      <c r="W67">
        <f t="shared" si="2"/>
        <v>2</v>
      </c>
      <c r="X67" s="29">
        <f t="shared" si="5"/>
        <v>133166.49217965218</v>
      </c>
      <c r="Y67" s="30">
        <f t="shared" si="6"/>
        <v>0.16702799507100341</v>
      </c>
      <c r="AD67">
        <v>-150</v>
      </c>
      <c r="AE67">
        <v>-150</v>
      </c>
      <c r="AF67">
        <v>-150</v>
      </c>
      <c r="AG67">
        <v>-150</v>
      </c>
      <c r="AH67">
        <v>-150</v>
      </c>
      <c r="AI67">
        <v>-150</v>
      </c>
    </row>
    <row r="68" spans="2:35" ht="15">
      <c r="B68" s="36">
        <v>60</v>
      </c>
      <c r="C68" s="37">
        <f t="shared" si="0"/>
        <v>107596.2411808389</v>
      </c>
      <c r="D68" s="37"/>
      <c r="E68" s="36"/>
      <c r="F68" s="5">
        <v>43640</v>
      </c>
      <c r="G68" s="36" t="s">
        <v>47</v>
      </c>
      <c r="H68" s="38">
        <v>1.2283999999999999</v>
      </c>
      <c r="I68" s="38"/>
      <c r="J68" s="36">
        <v>16</v>
      </c>
      <c r="K68" s="39">
        <f t="shared" si="3"/>
        <v>3227.8872354251671</v>
      </c>
      <c r="L68" s="40"/>
      <c r="M68" s="4">
        <f>IF(J68="","",(K68/J68)/LOOKUP(RIGHT($D$2,3),定数!$A$6:$A$13,定数!$B$6:$B$13))</f>
        <v>1.6811912684506078</v>
      </c>
      <c r="N68" s="36"/>
      <c r="O68" s="5"/>
      <c r="P68" s="38">
        <v>1.23</v>
      </c>
      <c r="Q68" s="38"/>
      <c r="R68" s="41">
        <f>IF(P68="","",T68*M68*LOOKUP(RIGHT($D$2,3),定数!$A$6:$A$13,定数!$B$6:$B$13))</f>
        <v>0</v>
      </c>
      <c r="S68" s="41"/>
      <c r="T68" s="42">
        <v>0</v>
      </c>
      <c r="U68" s="42"/>
      <c r="V68" t="str">
        <f t="shared" si="7"/>
        <v/>
      </c>
      <c r="W68">
        <f t="shared" si="2"/>
        <v>0</v>
      </c>
      <c r="X68" s="29">
        <f t="shared" si="5"/>
        <v>133166.49217965218</v>
      </c>
      <c r="Y68" s="30">
        <f t="shared" si="6"/>
        <v>0.1920171552188743</v>
      </c>
      <c r="AD68">
        <v>97</v>
      </c>
      <c r="AE68">
        <v>160</v>
      </c>
      <c r="AF68">
        <v>204</v>
      </c>
      <c r="AG68">
        <v>0</v>
      </c>
      <c r="AH68">
        <v>0</v>
      </c>
      <c r="AI68">
        <v>0</v>
      </c>
    </row>
    <row r="69" spans="2:35" ht="15">
      <c r="B69" s="36">
        <v>61</v>
      </c>
      <c r="C69" s="37">
        <f t="shared" si="0"/>
        <v>107596.2411808389</v>
      </c>
      <c r="D69" s="37"/>
      <c r="E69" s="36"/>
      <c r="F69" s="5">
        <v>43644</v>
      </c>
      <c r="G69" s="36" t="s">
        <v>47</v>
      </c>
      <c r="H69" s="38">
        <v>1.232</v>
      </c>
      <c r="I69" s="38"/>
      <c r="J69" s="36">
        <v>24</v>
      </c>
      <c r="K69" s="39">
        <f t="shared" si="3"/>
        <v>3227.8872354251671</v>
      </c>
      <c r="L69" s="40"/>
      <c r="M69" s="4">
        <f>IF(J69="","",(K69/J69)/LOOKUP(RIGHT($D$2,3),定数!$A$6:$A$13,定数!$B$6:$B$13))</f>
        <v>1.1207941789670719</v>
      </c>
      <c r="N69" s="36"/>
      <c r="O69" s="5"/>
      <c r="P69" s="38">
        <v>1.2343999999999999</v>
      </c>
      <c r="Q69" s="38"/>
      <c r="R69" s="41">
        <f>IF(P69="","",T69*M69*LOOKUP(RIGHT($D$2,3),定数!$A$6:$A$13,定数!$B$6:$B$13))</f>
        <v>0</v>
      </c>
      <c r="S69" s="41"/>
      <c r="T69" s="42">
        <v>0</v>
      </c>
      <c r="U69" s="42"/>
      <c r="V69" t="str">
        <f t="shared" si="7"/>
        <v/>
      </c>
      <c r="W69">
        <f t="shared" si="2"/>
        <v>0</v>
      </c>
      <c r="X69" s="29">
        <f t="shared" si="5"/>
        <v>133166.49217965218</v>
      </c>
      <c r="Y69" s="30">
        <f t="shared" si="6"/>
        <v>0.1920171552188743</v>
      </c>
      <c r="AB69">
        <v>-3</v>
      </c>
      <c r="AC69">
        <v>-3</v>
      </c>
      <c r="AD69">
        <v>148</v>
      </c>
      <c r="AE69">
        <v>240</v>
      </c>
      <c r="AF69">
        <v>304</v>
      </c>
      <c r="AG69">
        <v>359</v>
      </c>
      <c r="AH69">
        <v>480</v>
      </c>
      <c r="AI69">
        <v>0</v>
      </c>
    </row>
    <row r="70" spans="2:35" ht="15">
      <c r="B70" s="36">
        <v>62</v>
      </c>
      <c r="C70" s="37">
        <f t="shared" si="0"/>
        <v>107596.2411808389</v>
      </c>
      <c r="D70" s="37"/>
      <c r="E70" s="36"/>
      <c r="F70" s="5">
        <v>43645</v>
      </c>
      <c r="G70" s="36" t="s">
        <v>47</v>
      </c>
      <c r="H70" s="38">
        <v>1.2186999999999999</v>
      </c>
      <c r="I70" s="38"/>
      <c r="J70" s="36">
        <v>29</v>
      </c>
      <c r="K70" s="39">
        <f t="shared" si="3"/>
        <v>3227.8872354251671</v>
      </c>
      <c r="L70" s="40"/>
      <c r="M70" s="4">
        <f>IF(J70="","",(K70/J70)/LOOKUP(RIGHT($D$2,3),定数!$A$6:$A$13,定数!$B$6:$B$13))</f>
        <v>0.927553803283094</v>
      </c>
      <c r="N70" s="36"/>
      <c r="O70" s="5"/>
      <c r="P70" s="38">
        <v>1.2216</v>
      </c>
      <c r="Q70" s="38"/>
      <c r="R70" s="41">
        <f>IF(P70="","",T70*M70*LOOKUP(RIGHT($D$2,3),定数!$A$6:$A$13,定数!$B$6:$B$13))</f>
        <v>0</v>
      </c>
      <c r="S70" s="41"/>
      <c r="T70" s="42">
        <v>0</v>
      </c>
      <c r="U70" s="42"/>
      <c r="V70" t="str">
        <f t="shared" si="7"/>
        <v/>
      </c>
      <c r="W70">
        <f t="shared" si="2"/>
        <v>0</v>
      </c>
      <c r="X70" s="29">
        <f t="shared" si="5"/>
        <v>133166.49217965218</v>
      </c>
      <c r="Y70" s="30">
        <f t="shared" si="6"/>
        <v>0.1920171552188743</v>
      </c>
      <c r="AD70">
        <v>179</v>
      </c>
      <c r="AE70">
        <v>208</v>
      </c>
      <c r="AF70">
        <v>368</v>
      </c>
      <c r="AG70">
        <v>0</v>
      </c>
      <c r="AH70">
        <v>0</v>
      </c>
      <c r="AI70">
        <v>0</v>
      </c>
    </row>
    <row r="71" spans="2:35" ht="15">
      <c r="B71" s="36">
        <v>63</v>
      </c>
      <c r="C71" s="37">
        <f t="shared" si="0"/>
        <v>107596.2411808389</v>
      </c>
      <c r="D71" s="37"/>
      <c r="E71" s="36"/>
      <c r="F71" s="5">
        <v>43652</v>
      </c>
      <c r="G71" s="36" t="s">
        <v>46</v>
      </c>
      <c r="H71" s="38">
        <v>1.2597</v>
      </c>
      <c r="I71" s="38"/>
      <c r="J71" s="36">
        <v>23</v>
      </c>
      <c r="K71" s="39">
        <f t="shared" si="3"/>
        <v>3227.8872354251671</v>
      </c>
      <c r="L71" s="40"/>
      <c r="M71" s="4">
        <f>IF(J71="","",(K71/J71)/LOOKUP(RIGHT($D$2,3),定数!$A$6:$A$13,定数!$B$6:$B$13))</f>
        <v>1.1695243606612924</v>
      </c>
      <c r="N71" s="36"/>
      <c r="O71" s="5"/>
      <c r="P71" s="38">
        <v>1.2574000000000001</v>
      </c>
      <c r="Q71" s="38"/>
      <c r="R71" s="41">
        <f>IF(P71="","",T71*M71*LOOKUP(RIGHT($D$2,3),定数!$A$6:$A$13,定数!$B$6:$B$13))</f>
        <v>-3227.887235425123</v>
      </c>
      <c r="S71" s="41"/>
      <c r="T71" s="42">
        <f t="shared" si="4"/>
        <v>-22.999999999999687</v>
      </c>
      <c r="U71" s="42"/>
      <c r="V71" t="str">
        <f t="shared" si="7"/>
        <v/>
      </c>
      <c r="W71">
        <f t="shared" si="2"/>
        <v>1</v>
      </c>
      <c r="X71" s="29">
        <f t="shared" si="5"/>
        <v>133166.49217965218</v>
      </c>
      <c r="Y71" s="30">
        <f t="shared" si="6"/>
        <v>0.1920171552188743</v>
      </c>
      <c r="AD71">
        <v>-230</v>
      </c>
      <c r="AE71">
        <v>-230</v>
      </c>
      <c r="AF71">
        <v>-230</v>
      </c>
      <c r="AG71">
        <v>-230</v>
      </c>
      <c r="AH71">
        <v>-230</v>
      </c>
      <c r="AI71">
        <v>-230</v>
      </c>
    </row>
    <row r="72" spans="2:35" ht="15">
      <c r="B72" s="36">
        <v>64</v>
      </c>
      <c r="C72" s="37">
        <f t="shared" si="0"/>
        <v>104368.35394541378</v>
      </c>
      <c r="D72" s="37"/>
      <c r="E72" s="36"/>
      <c r="F72" s="5">
        <v>43654</v>
      </c>
      <c r="G72" s="36" t="s">
        <v>46</v>
      </c>
      <c r="H72" s="38">
        <v>1.2686999999999999</v>
      </c>
      <c r="I72" s="38"/>
      <c r="J72" s="36">
        <v>35</v>
      </c>
      <c r="K72" s="39">
        <f t="shared" si="3"/>
        <v>3131.0506183624134</v>
      </c>
      <c r="L72" s="40"/>
      <c r="M72" s="4">
        <f>IF(J72="","",(K72/J72)/LOOKUP(RIGHT($D$2,3),定数!$A$6:$A$13,定数!$B$6:$B$13))</f>
        <v>0.74548824246724121</v>
      </c>
      <c r="N72" s="36"/>
      <c r="O72" s="5"/>
      <c r="P72" s="38">
        <v>1.2652000000000001</v>
      </c>
      <c r="Q72" s="38"/>
      <c r="R72" s="41">
        <f>IF(P72="","",T72*M72*LOOKUP(RIGHT($D$2,3),定数!$A$6:$A$13,定数!$B$6:$B$13))</f>
        <v>-3131.050618362267</v>
      </c>
      <c r="S72" s="41"/>
      <c r="T72" s="42">
        <f t="shared" si="4"/>
        <v>-34.999999999998366</v>
      </c>
      <c r="U72" s="42"/>
      <c r="V72" t="str">
        <f t="shared" si="7"/>
        <v/>
      </c>
      <c r="W72">
        <f t="shared" si="2"/>
        <v>2</v>
      </c>
      <c r="X72" s="29">
        <f t="shared" si="5"/>
        <v>133166.49217965218</v>
      </c>
      <c r="Y72" s="30">
        <f t="shared" si="6"/>
        <v>0.21625664056230776</v>
      </c>
      <c r="AD72">
        <v>-350</v>
      </c>
      <c r="AE72">
        <v>-350</v>
      </c>
      <c r="AF72">
        <v>-350</v>
      </c>
      <c r="AG72">
        <v>-350</v>
      </c>
      <c r="AH72">
        <v>-350</v>
      </c>
      <c r="AI72">
        <v>-350</v>
      </c>
    </row>
    <row r="73" spans="2:35" ht="15">
      <c r="B73" s="36">
        <v>65</v>
      </c>
      <c r="C73" s="37">
        <f t="shared" si="0"/>
        <v>101237.30332705152</v>
      </c>
      <c r="D73" s="37"/>
      <c r="E73" s="36"/>
      <c r="F73" s="5">
        <v>43655</v>
      </c>
      <c r="G73" s="36" t="s">
        <v>47</v>
      </c>
      <c r="H73" s="38">
        <v>1.2655000000000001</v>
      </c>
      <c r="I73" s="38"/>
      <c r="J73" s="36">
        <v>28</v>
      </c>
      <c r="K73" s="39">
        <f t="shared" si="3"/>
        <v>3037.1190998115453</v>
      </c>
      <c r="L73" s="40"/>
      <c r="M73" s="4">
        <f>IF(J73="","",(K73/J73)/LOOKUP(RIGHT($D$2,3),定数!$A$6:$A$13,定数!$B$6:$B$13))</f>
        <v>0.90390449399153128</v>
      </c>
      <c r="N73" s="36"/>
      <c r="O73" s="5"/>
      <c r="P73" s="38">
        <v>1.2683</v>
      </c>
      <c r="Q73" s="38"/>
      <c r="R73" s="41">
        <f>IF(P73="","",T73*M73*LOOKUP(RIGHT($D$2,3),定数!$A$6:$A$13,定数!$B$6:$B$13))</f>
        <v>9089.6635915788374</v>
      </c>
      <c r="S73" s="41"/>
      <c r="T73" s="42">
        <v>83.8</v>
      </c>
      <c r="U73" s="42"/>
      <c r="V73" t="str">
        <f t="shared" si="7"/>
        <v/>
      </c>
      <c r="W73">
        <f t="shared" si="2"/>
        <v>0</v>
      </c>
      <c r="X73" s="29">
        <f t="shared" si="5"/>
        <v>133166.49217965218</v>
      </c>
      <c r="Y73" s="30">
        <f t="shared" si="6"/>
        <v>0.23976894134543736</v>
      </c>
      <c r="AD73">
        <v>173</v>
      </c>
      <c r="AE73">
        <v>277</v>
      </c>
      <c r="AF73">
        <v>355</v>
      </c>
      <c r="AG73">
        <v>419</v>
      </c>
      <c r="AH73">
        <v>557</v>
      </c>
      <c r="AI73">
        <v>838</v>
      </c>
    </row>
    <row r="74" spans="2:35" ht="15">
      <c r="B74" s="36">
        <v>66</v>
      </c>
      <c r="C74" s="37">
        <f t="shared" ref="C74:C108" si="8">IF(R73="","",C73+R73)</f>
        <v>110326.96691863035</v>
      </c>
      <c r="D74" s="37"/>
      <c r="E74" s="36"/>
      <c r="F74" s="5">
        <v>43658</v>
      </c>
      <c r="G74" s="36" t="s">
        <v>47</v>
      </c>
      <c r="H74" s="38">
        <v>1.256</v>
      </c>
      <c r="I74" s="38"/>
      <c r="J74" s="36">
        <v>17</v>
      </c>
      <c r="K74" s="39">
        <f t="shared" si="3"/>
        <v>3309.8090075589103</v>
      </c>
      <c r="L74" s="40"/>
      <c r="M74" s="4">
        <f>IF(J74="","",(K74/J74)/LOOKUP(RIGHT($D$2,3),定数!$A$6:$A$13,定数!$B$6:$B$13))</f>
        <v>1.622455395862211</v>
      </c>
      <c r="N74" s="36"/>
      <c r="O74" s="5"/>
      <c r="P74" s="38">
        <v>1.2577</v>
      </c>
      <c r="Q74" s="38"/>
      <c r="R74" s="41">
        <f>IF(P74="","",T74*M74*LOOKUP(RIGHT($D$2,3),定数!$A$6:$A$13,定数!$B$6:$B$13))</f>
        <v>-3309.809007558978</v>
      </c>
      <c r="S74" s="41"/>
      <c r="T74" s="42">
        <f t="shared" si="4"/>
        <v>-17.000000000000348</v>
      </c>
      <c r="U74" s="42"/>
      <c r="V74" t="str">
        <f t="shared" si="7"/>
        <v/>
      </c>
      <c r="W74">
        <f t="shared" si="7"/>
        <v>1</v>
      </c>
      <c r="X74" s="29">
        <f t="shared" si="5"/>
        <v>133166.49217965218</v>
      </c>
      <c r="Y74" s="30">
        <f t="shared" si="6"/>
        <v>0.17151105272195277</v>
      </c>
      <c r="AD74">
        <v>-170</v>
      </c>
      <c r="AE74">
        <v>-170</v>
      </c>
      <c r="AF74">
        <v>-170</v>
      </c>
      <c r="AG74">
        <v>-170</v>
      </c>
      <c r="AH74">
        <v>-170</v>
      </c>
      <c r="AI74">
        <v>-170</v>
      </c>
    </row>
    <row r="75" spans="2:35" ht="15">
      <c r="B75" s="36">
        <v>67</v>
      </c>
      <c r="C75" s="37">
        <f t="shared" si="8"/>
        <v>107017.15791107138</v>
      </c>
      <c r="D75" s="37"/>
      <c r="E75" s="36"/>
      <c r="F75" s="5">
        <v>43662</v>
      </c>
      <c r="G75" s="36" t="s">
        <v>46</v>
      </c>
      <c r="H75" s="38">
        <v>1.2986</v>
      </c>
      <c r="I75" s="38"/>
      <c r="J75" s="36">
        <v>34</v>
      </c>
      <c r="K75" s="39">
        <f t="shared" ref="K75:K108" si="9">IF(J75="","",C75*0.03)</f>
        <v>3210.5147373321411</v>
      </c>
      <c r="L75" s="40"/>
      <c r="M75" s="4">
        <f>IF(J75="","",(K75/J75)/LOOKUP(RIGHT($D$2,3),定数!$A$6:$A$13,定数!$B$6:$B$13))</f>
        <v>0.78689086699317179</v>
      </c>
      <c r="N75" s="36"/>
      <c r="O75" s="5"/>
      <c r="P75" s="38">
        <v>1.2951999999999999</v>
      </c>
      <c r="Q75" s="38"/>
      <c r="R75" s="41">
        <f>IF(P75="","",T75*M75*LOOKUP(RIGHT($D$2,3),定数!$A$6:$A$13,定数!$B$6:$B$13))</f>
        <v>0</v>
      </c>
      <c r="S75" s="41"/>
      <c r="T75" s="42">
        <v>0</v>
      </c>
      <c r="U75" s="42"/>
      <c r="V75" t="str">
        <f t="shared" ref="V75:W90" si="10">IF(S75&lt;&gt;"",IF(S75&lt;0,1+V74,0),"")</f>
        <v/>
      </c>
      <c r="W75">
        <f t="shared" si="10"/>
        <v>0</v>
      </c>
      <c r="X75" s="29">
        <f t="shared" si="5"/>
        <v>133166.49217965218</v>
      </c>
      <c r="Y75" s="30">
        <f t="shared" si="6"/>
        <v>0.1963657211402946</v>
      </c>
      <c r="AD75">
        <v>203</v>
      </c>
      <c r="AE75">
        <v>0</v>
      </c>
      <c r="AF75">
        <v>0</v>
      </c>
      <c r="AG75">
        <v>0</v>
      </c>
      <c r="AH75">
        <v>0</v>
      </c>
      <c r="AI75">
        <v>0</v>
      </c>
    </row>
    <row r="76" spans="2:35" ht="15">
      <c r="B76" s="36">
        <v>68</v>
      </c>
      <c r="C76" s="37">
        <f t="shared" si="8"/>
        <v>107017.15791107138</v>
      </c>
      <c r="D76" s="37"/>
      <c r="E76" s="36"/>
      <c r="F76" s="5">
        <v>43668</v>
      </c>
      <c r="G76" s="36" t="s">
        <v>46</v>
      </c>
      <c r="H76" s="38">
        <v>1.2895000000000001</v>
      </c>
      <c r="I76" s="38"/>
      <c r="J76" s="36">
        <v>58</v>
      </c>
      <c r="K76" s="39">
        <f t="shared" si="9"/>
        <v>3210.5147373321411</v>
      </c>
      <c r="L76" s="40"/>
      <c r="M76" s="4">
        <f>IF(J76="","",(K76/J76)/LOOKUP(RIGHT($D$2,3),定数!$A$6:$A$13,定数!$B$6:$B$13))</f>
        <v>0.4612808530649628</v>
      </c>
      <c r="N76" s="36"/>
      <c r="O76" s="5"/>
      <c r="P76" s="38">
        <v>1.2837000000000001</v>
      </c>
      <c r="Q76" s="38"/>
      <c r="R76" s="41">
        <f>IF(P76="","",T76*M76*LOOKUP(RIGHT($D$2,3),定数!$A$6:$A$13,定数!$B$6:$B$13))</f>
        <v>0</v>
      </c>
      <c r="S76" s="41"/>
      <c r="T76" s="42">
        <v>0</v>
      </c>
      <c r="U76" s="42"/>
      <c r="V76" t="str">
        <f t="shared" si="10"/>
        <v/>
      </c>
      <c r="W76">
        <f t="shared" si="10"/>
        <v>0</v>
      </c>
      <c r="X76" s="29">
        <f t="shared" ref="X76:X108" si="11">IF(C76&lt;&gt;"",MAX(X75,C76),"")</f>
        <v>133166.49217965218</v>
      </c>
      <c r="Y76" s="30">
        <f t="shared" ref="Y76:Y108" si="12">IF(X76&lt;&gt;"",1-(C76/X76),"")</f>
        <v>0.1963657211402946</v>
      </c>
      <c r="AB76">
        <v>1</v>
      </c>
      <c r="AC76">
        <v>618</v>
      </c>
      <c r="AD76">
        <v>353</v>
      </c>
      <c r="AE76">
        <v>0</v>
      </c>
      <c r="AF76">
        <v>0</v>
      </c>
      <c r="AG76">
        <v>0</v>
      </c>
      <c r="AH76">
        <v>0</v>
      </c>
      <c r="AI76">
        <v>0</v>
      </c>
    </row>
    <row r="77" spans="2:35" ht="15">
      <c r="B77" s="36">
        <v>69</v>
      </c>
      <c r="C77" s="37">
        <f t="shared" si="8"/>
        <v>107017.15791107138</v>
      </c>
      <c r="D77" s="37"/>
      <c r="E77" s="36"/>
      <c r="F77" s="5">
        <v>43674</v>
      </c>
      <c r="G77" s="36" t="s">
        <v>46</v>
      </c>
      <c r="H77" s="38">
        <v>1.3022</v>
      </c>
      <c r="I77" s="38"/>
      <c r="J77" s="36">
        <v>18</v>
      </c>
      <c r="K77" s="39">
        <f t="shared" si="9"/>
        <v>3210.5147373321411</v>
      </c>
      <c r="L77" s="40"/>
      <c r="M77" s="4">
        <f>IF(J77="","",(K77/J77)/LOOKUP(RIGHT($D$2,3),定数!$A$6:$A$13,定数!$B$6:$B$13))</f>
        <v>1.4863494154315469</v>
      </c>
      <c r="N77" s="36"/>
      <c r="O77" s="5"/>
      <c r="P77" s="38">
        <v>1.3004</v>
      </c>
      <c r="Q77" s="38"/>
      <c r="R77" s="41">
        <f>IF(P77="","",T77*M77*LOOKUP(RIGHT($D$2,3),定数!$A$6:$A$13,定数!$B$6:$B$13))</f>
        <v>-3210.5147373321834</v>
      </c>
      <c r="S77" s="41"/>
      <c r="T77" s="42">
        <f t="shared" ref="T77:T108" si="13">IF(P77="","",IF(G77="買",(P77-H77),(H77-P77))*IF(RIGHT($D$2,3)="JPY",100,10000))</f>
        <v>-18.000000000000238</v>
      </c>
      <c r="U77" s="42"/>
      <c r="V77" t="str">
        <f t="shared" si="10"/>
        <v/>
      </c>
      <c r="W77">
        <f t="shared" si="10"/>
        <v>1</v>
      </c>
      <c r="X77" s="29">
        <f t="shared" si="11"/>
        <v>133166.49217965218</v>
      </c>
      <c r="Y77" s="30">
        <f t="shared" si="12"/>
        <v>0.1963657211402946</v>
      </c>
      <c r="AD77">
        <v>-180</v>
      </c>
      <c r="AE77">
        <v>-180</v>
      </c>
      <c r="AF77">
        <v>-180</v>
      </c>
      <c r="AG77">
        <v>-180</v>
      </c>
      <c r="AH77">
        <v>-180</v>
      </c>
      <c r="AI77">
        <v>-180</v>
      </c>
    </row>
    <row r="78" spans="2:35" ht="15">
      <c r="B78" s="36">
        <v>70</v>
      </c>
      <c r="C78" s="37">
        <f t="shared" si="8"/>
        <v>103806.6431737392</v>
      </c>
      <c r="D78" s="37"/>
      <c r="E78" s="36"/>
      <c r="F78" s="5">
        <v>43675</v>
      </c>
      <c r="G78" s="36" t="s">
        <v>46</v>
      </c>
      <c r="H78" s="38">
        <v>1.3087</v>
      </c>
      <c r="I78" s="38"/>
      <c r="J78" s="36">
        <v>29</v>
      </c>
      <c r="K78" s="39">
        <f t="shared" si="9"/>
        <v>3114.1992952121759</v>
      </c>
      <c r="L78" s="40"/>
      <c r="M78" s="4">
        <f>IF(J78="","",(K78/J78)/LOOKUP(RIGHT($D$2,3),定数!$A$6:$A$13,定数!$B$6:$B$13))</f>
        <v>0.89488485494602754</v>
      </c>
      <c r="N78" s="36"/>
      <c r="O78" s="5"/>
      <c r="P78" s="38">
        <v>1.3058000000000001</v>
      </c>
      <c r="Q78" s="38"/>
      <c r="R78" s="41">
        <f>IF(P78="","",T78*M78*LOOKUP(RIGHT($D$2,3),定数!$A$6:$A$13,定数!$B$6:$B$13))</f>
        <v>0</v>
      </c>
      <c r="S78" s="41"/>
      <c r="T78" s="42">
        <v>0</v>
      </c>
      <c r="U78" s="42"/>
      <c r="V78" t="str">
        <f t="shared" si="10"/>
        <v/>
      </c>
      <c r="W78">
        <f t="shared" si="10"/>
        <v>0</v>
      </c>
      <c r="X78" s="29">
        <f t="shared" si="11"/>
        <v>133166.49217965218</v>
      </c>
      <c r="Y78" s="30">
        <f t="shared" si="12"/>
        <v>0.22047474950608603</v>
      </c>
      <c r="AD78">
        <v>183</v>
      </c>
    </row>
    <row r="79" spans="2:35" ht="15">
      <c r="B79" s="36">
        <v>71</v>
      </c>
      <c r="C79" s="37">
        <f t="shared" si="8"/>
        <v>103806.6431737392</v>
      </c>
      <c r="D79" s="37"/>
      <c r="E79" s="36"/>
      <c r="F79" s="5">
        <v>43682</v>
      </c>
      <c r="G79" s="36" t="s">
        <v>47</v>
      </c>
      <c r="H79" s="38">
        <v>1.3156000000000001</v>
      </c>
      <c r="I79" s="38"/>
      <c r="J79" s="36">
        <v>25</v>
      </c>
      <c r="K79" s="39">
        <f t="shared" si="9"/>
        <v>3114.1992952121759</v>
      </c>
      <c r="L79" s="40"/>
      <c r="M79" s="4">
        <f>IF(J79="","",(K79/J79)/LOOKUP(RIGHT($D$2,3),定数!$A$6:$A$13,定数!$B$6:$B$13))</f>
        <v>1.038066431737392</v>
      </c>
      <c r="N79" s="36"/>
      <c r="O79" s="5"/>
      <c r="P79" s="38">
        <v>1.3181</v>
      </c>
      <c r="Q79" s="38"/>
      <c r="R79" s="41">
        <f>IF(P79="","",T79*M79*LOOKUP(RIGHT($D$2,3),定数!$A$6:$A$13,定数!$B$6:$B$13))</f>
        <v>0</v>
      </c>
      <c r="S79" s="41"/>
      <c r="T79" s="42">
        <v>0</v>
      </c>
      <c r="U79" s="42"/>
      <c r="V79" t="str">
        <f t="shared" si="10"/>
        <v/>
      </c>
      <c r="W79">
        <f t="shared" si="10"/>
        <v>0</v>
      </c>
      <c r="X79" s="29">
        <f t="shared" si="11"/>
        <v>133166.49217965218</v>
      </c>
      <c r="Y79" s="30">
        <f t="shared" si="12"/>
        <v>0.22047474950608603</v>
      </c>
      <c r="AD79">
        <v>155</v>
      </c>
    </row>
    <row r="80" spans="2:35" ht="15">
      <c r="B80" s="36">
        <v>72</v>
      </c>
      <c r="C80" s="37">
        <f t="shared" si="8"/>
        <v>103806.6431737392</v>
      </c>
      <c r="D80" s="37"/>
      <c r="E80" s="36"/>
      <c r="F80" s="5">
        <v>43686</v>
      </c>
      <c r="G80" s="36" t="s">
        <v>47</v>
      </c>
      <c r="H80" s="38">
        <v>1.3231999999999999</v>
      </c>
      <c r="I80" s="38"/>
      <c r="J80" s="36">
        <v>21</v>
      </c>
      <c r="K80" s="39">
        <f t="shared" si="9"/>
        <v>3114.1992952121759</v>
      </c>
      <c r="L80" s="40"/>
      <c r="M80" s="4">
        <f>IF(J80="","",(K80/J80)/LOOKUP(RIGHT($D$2,3),定数!$A$6:$A$13,定数!$B$6:$B$13))</f>
        <v>1.2357933711159428</v>
      </c>
      <c r="N80" s="36"/>
      <c r="O80" s="5"/>
      <c r="P80" s="38">
        <v>1.3252999999999999</v>
      </c>
      <c r="Q80" s="38"/>
      <c r="R80" s="41">
        <f>IF(P80="","",T80*M80*LOOKUP(RIGHT($D$2,3),定数!$A$6:$A$13,定数!$B$6:$B$13))</f>
        <v>0</v>
      </c>
      <c r="S80" s="41"/>
      <c r="T80" s="42">
        <v>0</v>
      </c>
      <c r="U80" s="42"/>
      <c r="V80" t="str">
        <f t="shared" si="10"/>
        <v/>
      </c>
      <c r="W80">
        <f t="shared" si="10"/>
        <v>0</v>
      </c>
      <c r="X80" s="29">
        <f t="shared" si="11"/>
        <v>133166.49217965218</v>
      </c>
      <c r="Y80" s="30">
        <f t="shared" si="12"/>
        <v>0.22047474950608603</v>
      </c>
      <c r="AB80">
        <v>-3</v>
      </c>
      <c r="AC80">
        <v>613</v>
      </c>
      <c r="AD80">
        <v>130</v>
      </c>
      <c r="AE80">
        <v>0</v>
      </c>
      <c r="AF80">
        <v>0</v>
      </c>
      <c r="AG80">
        <v>0</v>
      </c>
      <c r="AH80">
        <v>0</v>
      </c>
      <c r="AI80">
        <v>0</v>
      </c>
    </row>
    <row r="81" spans="2:35" ht="15">
      <c r="B81" s="36">
        <v>73</v>
      </c>
      <c r="C81" s="37">
        <f t="shared" si="8"/>
        <v>103806.6431737392</v>
      </c>
      <c r="D81" s="37"/>
      <c r="E81" s="36"/>
      <c r="F81" s="5">
        <v>43688</v>
      </c>
      <c r="G81" s="36" t="s">
        <v>47</v>
      </c>
      <c r="H81" s="38">
        <v>1.2986</v>
      </c>
      <c r="I81" s="38"/>
      <c r="J81" s="36">
        <v>43</v>
      </c>
      <c r="K81" s="39">
        <f t="shared" si="9"/>
        <v>3114.1992952121759</v>
      </c>
      <c r="L81" s="40"/>
      <c r="M81" s="4">
        <f>IF(J81="","",(K81/J81)/LOOKUP(RIGHT($D$2,3),定数!$A$6:$A$13,定数!$B$6:$B$13))</f>
        <v>0.60352699519615816</v>
      </c>
      <c r="N81" s="36"/>
      <c r="O81" s="5"/>
      <c r="P81" s="38">
        <v>1.3028999999999999</v>
      </c>
      <c r="Q81" s="38"/>
      <c r="R81" s="41">
        <f>IF(P81="","",T81*M81*LOOKUP(RIGHT($D$2,3),定数!$A$6:$A$13,定数!$B$6:$B$13))</f>
        <v>9364.3248574635909</v>
      </c>
      <c r="S81" s="41"/>
      <c r="T81" s="42">
        <v>129.30000000000001</v>
      </c>
      <c r="U81" s="42"/>
      <c r="V81" t="str">
        <f t="shared" si="10"/>
        <v/>
      </c>
      <c r="W81">
        <f t="shared" si="10"/>
        <v>0</v>
      </c>
      <c r="X81" s="29">
        <f t="shared" si="11"/>
        <v>133166.49217965218</v>
      </c>
      <c r="Y81" s="30">
        <f t="shared" si="12"/>
        <v>0.22047474950608603</v>
      </c>
      <c r="AB81">
        <v>-3</v>
      </c>
      <c r="AC81">
        <v>-3</v>
      </c>
      <c r="AD81">
        <v>263</v>
      </c>
      <c r="AE81">
        <v>431</v>
      </c>
      <c r="AF81">
        <v>550</v>
      </c>
      <c r="AG81">
        <v>646</v>
      </c>
      <c r="AH81">
        <v>862</v>
      </c>
      <c r="AI81">
        <v>1293</v>
      </c>
    </row>
    <row r="82" spans="2:35" ht="15">
      <c r="B82" s="36">
        <v>74</v>
      </c>
      <c r="C82" s="37">
        <f t="shared" si="8"/>
        <v>113170.96803120279</v>
      </c>
      <c r="D82" s="37"/>
      <c r="E82" s="36"/>
      <c r="F82" s="5">
        <v>43693</v>
      </c>
      <c r="G82" s="36" t="s">
        <v>46</v>
      </c>
      <c r="H82" s="38">
        <v>1.2816000000000001</v>
      </c>
      <c r="I82" s="38"/>
      <c r="J82" s="36">
        <v>17</v>
      </c>
      <c r="K82" s="39">
        <f t="shared" si="9"/>
        <v>3395.1290409360836</v>
      </c>
      <c r="L82" s="40"/>
      <c r="M82" s="4">
        <f>IF(J82="","",(K82/J82)/LOOKUP(RIGHT($D$2,3),定数!$A$6:$A$13,定数!$B$6:$B$13))</f>
        <v>1.664278941635335</v>
      </c>
      <c r="N82" s="36"/>
      <c r="O82" s="5"/>
      <c r="P82" s="38">
        <v>1.2799</v>
      </c>
      <c r="Q82" s="38"/>
      <c r="R82" s="41">
        <f>IF(P82="","",T82*M82*LOOKUP(RIGHT($D$2,3),定数!$A$6:$A$13,定数!$B$6:$B$13))</f>
        <v>10185.38712280825</v>
      </c>
      <c r="S82" s="41"/>
      <c r="T82" s="42">
        <v>51</v>
      </c>
      <c r="U82" s="42"/>
      <c r="V82" t="str">
        <f t="shared" si="10"/>
        <v/>
      </c>
      <c r="W82">
        <f t="shared" si="10"/>
        <v>0</v>
      </c>
      <c r="X82" s="29">
        <f t="shared" si="11"/>
        <v>133166.49217965218</v>
      </c>
      <c r="Y82" s="30">
        <f t="shared" si="12"/>
        <v>0.15015432051385602</v>
      </c>
      <c r="AB82">
        <v>-3</v>
      </c>
      <c r="AC82">
        <v>-3</v>
      </c>
      <c r="AD82">
        <v>107</v>
      </c>
      <c r="AE82">
        <v>170</v>
      </c>
      <c r="AF82">
        <v>218</v>
      </c>
      <c r="AG82">
        <v>255</v>
      </c>
      <c r="AH82">
        <v>340</v>
      </c>
      <c r="AI82">
        <v>510</v>
      </c>
    </row>
    <row r="83" spans="2:35" ht="15">
      <c r="B83" s="36">
        <v>75</v>
      </c>
      <c r="C83" s="37">
        <f t="shared" si="8"/>
        <v>123356.35515401105</v>
      </c>
      <c r="D83" s="37"/>
      <c r="E83" s="36"/>
      <c r="F83" s="5">
        <v>43696</v>
      </c>
      <c r="G83" s="36" t="s">
        <v>46</v>
      </c>
      <c r="H83" s="38">
        <v>1.2843</v>
      </c>
      <c r="I83" s="38"/>
      <c r="J83" s="36">
        <v>17</v>
      </c>
      <c r="K83" s="39">
        <f t="shared" si="9"/>
        <v>3700.6906546203313</v>
      </c>
      <c r="L83" s="40"/>
      <c r="M83" s="4">
        <f>IF(J83="","",(K83/J83)/LOOKUP(RIGHT($D$2,3),定数!$A$6:$A$13,定数!$B$6:$B$13))</f>
        <v>1.8140640463825153</v>
      </c>
      <c r="N83" s="36"/>
      <c r="O83" s="5"/>
      <c r="P83" s="38">
        <v>1.2826</v>
      </c>
      <c r="Q83" s="38"/>
      <c r="R83" s="41">
        <f>IF(P83="","",T83*M83*LOOKUP(RIGHT($D$2,3),定数!$A$6:$A$13,定数!$B$6:$B$13))</f>
        <v>11014.996889634634</v>
      </c>
      <c r="S83" s="41"/>
      <c r="T83" s="42">
        <v>50.6</v>
      </c>
      <c r="U83" s="42"/>
      <c r="V83" t="str">
        <f t="shared" si="10"/>
        <v/>
      </c>
      <c r="W83">
        <f t="shared" si="10"/>
        <v>0</v>
      </c>
      <c r="X83" s="29">
        <f t="shared" si="11"/>
        <v>133166.49217965218</v>
      </c>
      <c r="Y83" s="30">
        <f t="shared" si="12"/>
        <v>7.3668209360102987E-2</v>
      </c>
      <c r="AD83">
        <v>103</v>
      </c>
      <c r="AE83">
        <v>170</v>
      </c>
      <c r="AF83">
        <v>211</v>
      </c>
      <c r="AG83">
        <v>253</v>
      </c>
      <c r="AH83">
        <v>335</v>
      </c>
      <c r="AI83">
        <v>506</v>
      </c>
    </row>
    <row r="84" spans="2:35" ht="15">
      <c r="B84" s="36">
        <v>76</v>
      </c>
      <c r="C84" s="37">
        <f t="shared" si="8"/>
        <v>134371.35204364569</v>
      </c>
      <c r="D84" s="37"/>
      <c r="E84" s="36"/>
      <c r="F84" s="5">
        <v>43701</v>
      </c>
      <c r="G84" s="36" t="s">
        <v>47</v>
      </c>
      <c r="H84" s="38">
        <v>1.2605</v>
      </c>
      <c r="I84" s="38"/>
      <c r="J84" s="36">
        <v>20</v>
      </c>
      <c r="K84" s="39">
        <f t="shared" si="9"/>
        <v>4031.1405613093707</v>
      </c>
      <c r="L84" s="40"/>
      <c r="M84" s="4">
        <f>IF(J84="","",(K84/J84)/LOOKUP(RIGHT($D$2,3),定数!$A$6:$A$13,定数!$B$6:$B$13))</f>
        <v>1.6796419005455712</v>
      </c>
      <c r="N84" s="36"/>
      <c r="O84" s="5"/>
      <c r="P84" s="38">
        <v>1.2625</v>
      </c>
      <c r="Q84" s="38"/>
      <c r="R84" s="41">
        <f>IF(P84="","",T84*M84*LOOKUP(RIGHT($D$2,3),定数!$A$6:$A$13,定数!$B$6:$B$13))</f>
        <v>0</v>
      </c>
      <c r="S84" s="41"/>
      <c r="T84" s="42">
        <v>0</v>
      </c>
      <c r="U84" s="42"/>
      <c r="V84" t="str">
        <f t="shared" si="10"/>
        <v/>
      </c>
      <c r="W84">
        <f t="shared" si="10"/>
        <v>0</v>
      </c>
      <c r="X84" s="29">
        <f t="shared" si="11"/>
        <v>134371.35204364569</v>
      </c>
      <c r="Y84" s="30">
        <f t="shared" si="12"/>
        <v>0</v>
      </c>
      <c r="AD84">
        <v>124</v>
      </c>
    </row>
    <row r="85" spans="2:35" ht="15">
      <c r="B85" s="36">
        <v>77</v>
      </c>
      <c r="C85" s="37">
        <f t="shared" si="8"/>
        <v>134371.35204364569</v>
      </c>
      <c r="D85" s="37"/>
      <c r="E85" s="36"/>
      <c r="F85" s="5">
        <v>43707</v>
      </c>
      <c r="G85" s="36" t="s">
        <v>47</v>
      </c>
      <c r="H85" s="38">
        <v>1.2699</v>
      </c>
      <c r="I85" s="38"/>
      <c r="J85" s="36">
        <v>16</v>
      </c>
      <c r="K85" s="39">
        <f t="shared" si="9"/>
        <v>4031.1405613093707</v>
      </c>
      <c r="L85" s="40"/>
      <c r="M85" s="4">
        <f>IF(J85="","",(K85/J85)/LOOKUP(RIGHT($D$2,3),定数!$A$6:$A$13,定数!$B$6:$B$13))</f>
        <v>2.0995523756819638</v>
      </c>
      <c r="N85" s="36"/>
      <c r="O85" s="5"/>
      <c r="P85" s="38">
        <v>1.2715000000000001</v>
      </c>
      <c r="Q85" s="38"/>
      <c r="R85" s="41">
        <f>IF(P85="","",T85*M85*LOOKUP(RIGHT($D$2,3),定数!$A$6:$A$13,定数!$B$6:$B$13))</f>
        <v>12017.837798403561</v>
      </c>
      <c r="S85" s="41"/>
      <c r="T85" s="42">
        <v>47.7</v>
      </c>
      <c r="U85" s="42"/>
      <c r="V85" t="str">
        <f t="shared" si="10"/>
        <v/>
      </c>
      <c r="W85">
        <f t="shared" si="10"/>
        <v>0</v>
      </c>
      <c r="X85" s="29">
        <f t="shared" si="11"/>
        <v>134371.35204364569</v>
      </c>
      <c r="Y85" s="30">
        <f t="shared" si="12"/>
        <v>0</v>
      </c>
      <c r="AD85">
        <v>99</v>
      </c>
      <c r="AE85">
        <v>161</v>
      </c>
      <c r="AF85">
        <v>204</v>
      </c>
      <c r="AG85">
        <v>240</v>
      </c>
      <c r="AH85">
        <v>320</v>
      </c>
      <c r="AI85">
        <v>477</v>
      </c>
    </row>
    <row r="86" spans="2:35" ht="15">
      <c r="B86" s="36">
        <v>78</v>
      </c>
      <c r="C86" s="37">
        <f t="shared" si="8"/>
        <v>146389.18984204927</v>
      </c>
      <c r="D86" s="37"/>
      <c r="E86" s="36"/>
      <c r="F86" s="5">
        <v>43708</v>
      </c>
      <c r="G86" s="36" t="s">
        <v>46</v>
      </c>
      <c r="H86" s="38">
        <v>1.2686999999999999</v>
      </c>
      <c r="I86" s="38"/>
      <c r="J86" s="36">
        <v>23</v>
      </c>
      <c r="K86" s="39">
        <f t="shared" si="9"/>
        <v>4391.6756952614778</v>
      </c>
      <c r="L86" s="40"/>
      <c r="M86" s="4">
        <f>IF(J86="","",(K86/J86)/LOOKUP(RIGHT($D$2,3),定数!$A$6:$A$13,定数!$B$6:$B$13))</f>
        <v>1.5911868461092311</v>
      </c>
      <c r="N86" s="36"/>
      <c r="O86" s="5"/>
      <c r="P86" s="38">
        <v>1.2664</v>
      </c>
      <c r="Q86" s="38"/>
      <c r="R86" s="41">
        <f>IF(P86="","",T86*M86*LOOKUP(RIGHT($D$2,3),定数!$A$6:$A$13,定数!$B$6:$B$13))</f>
        <v>0</v>
      </c>
      <c r="S86" s="41"/>
      <c r="T86" s="42">
        <v>0</v>
      </c>
      <c r="U86" s="42"/>
      <c r="V86" t="str">
        <f t="shared" si="10"/>
        <v/>
      </c>
      <c r="W86">
        <f t="shared" si="10"/>
        <v>0</v>
      </c>
      <c r="X86" s="29">
        <f t="shared" si="11"/>
        <v>146389.18984204927</v>
      </c>
      <c r="Y86" s="30">
        <f t="shared" si="12"/>
        <v>0</v>
      </c>
      <c r="AD86">
        <v>141</v>
      </c>
      <c r="AE86">
        <v>228</v>
      </c>
      <c r="AF86">
        <v>288</v>
      </c>
      <c r="AG86">
        <v>343</v>
      </c>
      <c r="AH86">
        <v>457</v>
      </c>
    </row>
    <row r="87" spans="2:35" ht="15">
      <c r="B87" s="36">
        <v>79</v>
      </c>
      <c r="C87" s="37">
        <f t="shared" si="8"/>
        <v>146389.18984204927</v>
      </c>
      <c r="D87" s="37"/>
      <c r="E87" s="36"/>
      <c r="F87" s="5">
        <v>43711</v>
      </c>
      <c r="G87" s="36" t="s">
        <v>46</v>
      </c>
      <c r="H87" s="38">
        <v>1.2842</v>
      </c>
      <c r="I87" s="38"/>
      <c r="J87" s="36">
        <v>27</v>
      </c>
      <c r="K87" s="39">
        <f t="shared" si="9"/>
        <v>4391.6756952614778</v>
      </c>
      <c r="L87" s="40"/>
      <c r="M87" s="4">
        <f>IF(J87="","",(K87/J87)/LOOKUP(RIGHT($D$2,3),定数!$A$6:$A$13,定数!$B$6:$B$13))</f>
        <v>1.3554554615004559</v>
      </c>
      <c r="N87" s="36"/>
      <c r="O87" s="5"/>
      <c r="P87" s="38">
        <v>1.2815000000000001</v>
      </c>
      <c r="Q87" s="38"/>
      <c r="R87" s="41">
        <f>IF(P87="","",T87*M87*LOOKUP(RIGHT($D$2,3),定数!$A$6:$A$13,定数!$B$6:$B$13))</f>
        <v>0</v>
      </c>
      <c r="S87" s="41"/>
      <c r="T87" s="42">
        <v>0</v>
      </c>
      <c r="U87" s="42"/>
      <c r="V87" t="str">
        <f t="shared" si="10"/>
        <v/>
      </c>
      <c r="W87">
        <f t="shared" si="10"/>
        <v>0</v>
      </c>
      <c r="X87" s="29">
        <f t="shared" si="11"/>
        <v>146389.18984204927</v>
      </c>
      <c r="Y87" s="30">
        <f t="shared" si="12"/>
        <v>0</v>
      </c>
      <c r="AD87">
        <v>166</v>
      </c>
      <c r="AE87">
        <v>270</v>
      </c>
    </row>
    <row r="88" spans="2:35" ht="15">
      <c r="B88" s="36">
        <v>80</v>
      </c>
      <c r="C88" s="37">
        <f t="shared" si="8"/>
        <v>146389.18984204927</v>
      </c>
      <c r="D88" s="37"/>
      <c r="E88" s="36"/>
      <c r="F88" s="5">
        <v>43717</v>
      </c>
      <c r="G88" s="36" t="s">
        <v>46</v>
      </c>
      <c r="H88" s="38">
        <v>1.2726999999999999</v>
      </c>
      <c r="I88" s="38"/>
      <c r="J88" s="36">
        <v>21</v>
      </c>
      <c r="K88" s="39">
        <f t="shared" si="9"/>
        <v>4391.6756952614778</v>
      </c>
      <c r="L88" s="40"/>
      <c r="M88" s="4">
        <f>IF(J88="","",(K88/J88)/LOOKUP(RIGHT($D$2,3),定数!$A$6:$A$13,定数!$B$6:$B$13))</f>
        <v>1.7427284505005864</v>
      </c>
      <c r="N88" s="36"/>
      <c r="O88" s="5"/>
      <c r="P88" s="38">
        <v>1.2706</v>
      </c>
      <c r="Q88" s="38"/>
      <c r="R88" s="41">
        <f>IF(P88="","",T88*M88*LOOKUP(RIGHT($D$2,3),定数!$A$6:$A$13,定数!$B$6:$B$13))</f>
        <v>0</v>
      </c>
      <c r="S88" s="41"/>
      <c r="T88" s="42">
        <v>0</v>
      </c>
      <c r="U88" s="42"/>
      <c r="V88" t="str">
        <f t="shared" si="10"/>
        <v/>
      </c>
      <c r="W88">
        <f t="shared" si="10"/>
        <v>0</v>
      </c>
      <c r="X88" s="29">
        <f t="shared" si="11"/>
        <v>146389.18984204927</v>
      </c>
      <c r="Y88" s="30">
        <f t="shared" si="12"/>
        <v>0</v>
      </c>
      <c r="AD88">
        <v>130</v>
      </c>
      <c r="AE88">
        <v>208</v>
      </c>
      <c r="AF88">
        <v>267</v>
      </c>
      <c r="AG88">
        <v>314</v>
      </c>
    </row>
    <row r="89" spans="2:35" ht="15">
      <c r="B89" s="36">
        <v>81</v>
      </c>
      <c r="C89" s="37">
        <f t="shared" si="8"/>
        <v>146389.18984204927</v>
      </c>
      <c r="D89" s="37"/>
      <c r="E89" s="36"/>
      <c r="F89" s="5">
        <v>43721</v>
      </c>
      <c r="G89" s="36" t="s">
        <v>46</v>
      </c>
      <c r="H89" s="38">
        <v>1.2816000000000001</v>
      </c>
      <c r="I89" s="38"/>
      <c r="J89" s="36">
        <v>18.5</v>
      </c>
      <c r="K89" s="39">
        <f t="shared" si="9"/>
        <v>4391.6756952614778</v>
      </c>
      <c r="L89" s="40"/>
      <c r="M89" s="4">
        <f>IF(J89="","",(K89/J89)/LOOKUP(RIGHT($D$2,3),定数!$A$6:$A$13,定数!$B$6:$B$13))</f>
        <v>1.9782322951628279</v>
      </c>
      <c r="N89" s="36"/>
      <c r="O89" s="5"/>
      <c r="P89" s="38">
        <v>1.2797499999999999</v>
      </c>
      <c r="Q89" s="38"/>
      <c r="R89" s="41">
        <f>IF(P89="","",T89*M89*LOOKUP(RIGHT($D$2,3),定数!$A$6:$A$13,定数!$B$6:$B$13))</f>
        <v>13198.765873326389</v>
      </c>
      <c r="S89" s="41"/>
      <c r="T89" s="42">
        <v>55.6</v>
      </c>
      <c r="U89" s="42"/>
      <c r="V89" t="str">
        <f t="shared" si="10"/>
        <v/>
      </c>
      <c r="W89">
        <f t="shared" si="10"/>
        <v>0</v>
      </c>
      <c r="X89" s="29">
        <f t="shared" si="11"/>
        <v>146389.18984204927</v>
      </c>
      <c r="Y89" s="30">
        <f t="shared" si="12"/>
        <v>0</v>
      </c>
      <c r="AD89">
        <v>113</v>
      </c>
      <c r="AE89">
        <v>184</v>
      </c>
      <c r="AF89">
        <v>235</v>
      </c>
      <c r="AG89">
        <v>278</v>
      </c>
      <c r="AH89">
        <v>368</v>
      </c>
      <c r="AI89">
        <v>556</v>
      </c>
    </row>
    <row r="90" spans="2:35" ht="15">
      <c r="B90" s="36">
        <v>82</v>
      </c>
      <c r="C90" s="37">
        <f t="shared" si="8"/>
        <v>159587.95571537566</v>
      </c>
      <c r="D90" s="37"/>
      <c r="E90" s="36"/>
      <c r="F90" s="5">
        <v>43722</v>
      </c>
      <c r="G90" s="36" t="s">
        <v>47</v>
      </c>
      <c r="H90" s="38">
        <v>1.2848999999999999</v>
      </c>
      <c r="I90" s="38"/>
      <c r="J90" s="36">
        <v>21</v>
      </c>
      <c r="K90" s="39">
        <f t="shared" si="9"/>
        <v>4787.63867146127</v>
      </c>
      <c r="L90" s="40"/>
      <c r="M90" s="4">
        <f>IF(J90="","",(K90/J90)/LOOKUP(RIGHT($D$2,3),定数!$A$6:$A$13,定数!$B$6:$B$13))</f>
        <v>1.8998566156592342</v>
      </c>
      <c r="N90" s="36"/>
      <c r="O90" s="5"/>
      <c r="P90" s="38">
        <v>1.2869999999999999</v>
      </c>
      <c r="Q90" s="38"/>
      <c r="R90" s="41">
        <f>IF(P90="","",T90*M90*LOOKUP(RIGHT($D$2,3),定数!$A$6:$A$13,定数!$B$6:$B$13))</f>
        <v>-4787.6386714612499</v>
      </c>
      <c r="S90" s="41"/>
      <c r="T90" s="42">
        <f t="shared" si="13"/>
        <v>-20.999999999999908</v>
      </c>
      <c r="U90" s="42"/>
      <c r="V90" t="str">
        <f t="shared" si="10"/>
        <v/>
      </c>
      <c r="W90">
        <f t="shared" si="10"/>
        <v>1</v>
      </c>
      <c r="X90" s="29">
        <f t="shared" si="11"/>
        <v>159587.95571537566</v>
      </c>
      <c r="Y90" s="30">
        <f t="shared" si="12"/>
        <v>0</v>
      </c>
      <c r="AD90">
        <v>-210</v>
      </c>
      <c r="AE90">
        <v>-210</v>
      </c>
      <c r="AF90">
        <v>-210</v>
      </c>
      <c r="AG90">
        <v>-210</v>
      </c>
      <c r="AH90">
        <v>-210</v>
      </c>
      <c r="AI90">
        <v>-210</v>
      </c>
    </row>
    <row r="91" spans="2:35" ht="15">
      <c r="B91" s="36">
        <v>83</v>
      </c>
      <c r="C91" s="37">
        <f t="shared" si="8"/>
        <v>154800.3170439144</v>
      </c>
      <c r="D91" s="37"/>
      <c r="E91" s="36"/>
      <c r="F91" s="5">
        <v>43723</v>
      </c>
      <c r="G91" s="36" t="s">
        <v>46</v>
      </c>
      <c r="H91" s="38">
        <v>1.2995000000000001</v>
      </c>
      <c r="I91" s="38"/>
      <c r="J91" s="36">
        <v>21</v>
      </c>
      <c r="K91" s="39">
        <f t="shared" si="9"/>
        <v>4644.009511317432</v>
      </c>
      <c r="L91" s="40"/>
      <c r="M91" s="4">
        <f>IF(J91="","",(K91/J91)/LOOKUP(RIGHT($D$2,3),定数!$A$6:$A$13,定数!$B$6:$B$13))</f>
        <v>1.8428609171894572</v>
      </c>
      <c r="N91" s="36"/>
      <c r="O91" s="5"/>
      <c r="P91" s="38">
        <v>1.2974000000000001</v>
      </c>
      <c r="Q91" s="38"/>
      <c r="R91" s="41">
        <f>IF(P91="","",T91*M91*LOOKUP(RIGHT($D$2,3),定数!$A$6:$A$13,定数!$B$6:$B$13))</f>
        <v>0</v>
      </c>
      <c r="S91" s="41"/>
      <c r="T91" s="42">
        <v>0</v>
      </c>
      <c r="U91" s="42"/>
      <c r="V91" t="str">
        <f t="shared" ref="V91:W106" si="14">IF(S91&lt;&gt;"",IF(S91&lt;0,1+V90,0),"")</f>
        <v/>
      </c>
      <c r="W91">
        <f t="shared" si="14"/>
        <v>0</v>
      </c>
      <c r="X91" s="29">
        <f t="shared" si="11"/>
        <v>159587.95571537566</v>
      </c>
      <c r="Y91" s="30">
        <f t="shared" si="12"/>
        <v>2.9999999999999916E-2</v>
      </c>
      <c r="AB91">
        <v>-3</v>
      </c>
      <c r="AC91">
        <v>1.5</v>
      </c>
      <c r="AD91">
        <v>128</v>
      </c>
      <c r="AE91">
        <v>208</v>
      </c>
      <c r="AF91">
        <v>265</v>
      </c>
      <c r="AG91">
        <v>314</v>
      </c>
      <c r="AH91">
        <v>0</v>
      </c>
      <c r="AI91">
        <v>0</v>
      </c>
    </row>
    <row r="92" spans="2:35" ht="15">
      <c r="B92" s="36">
        <v>84</v>
      </c>
      <c r="C92" s="37">
        <f t="shared" si="8"/>
        <v>154800.3170439144</v>
      </c>
      <c r="D92" s="37"/>
      <c r="E92" s="36"/>
      <c r="F92" s="5">
        <v>43729</v>
      </c>
      <c r="G92" s="36" t="s">
        <v>46</v>
      </c>
      <c r="H92" s="38">
        <v>1.3136000000000001</v>
      </c>
      <c r="I92" s="38"/>
      <c r="J92" s="36">
        <v>17</v>
      </c>
      <c r="K92" s="39">
        <f t="shared" si="9"/>
        <v>4644.009511317432</v>
      </c>
      <c r="L92" s="40"/>
      <c r="M92" s="4">
        <f>IF(J92="","",(K92/J92)/LOOKUP(RIGHT($D$2,3),定数!$A$6:$A$13,定数!$B$6:$B$13))</f>
        <v>2.2764752506458001</v>
      </c>
      <c r="N92" s="36"/>
      <c r="O92" s="5"/>
      <c r="P92" s="38">
        <v>1.3119000000000001</v>
      </c>
      <c r="Q92" s="38"/>
      <c r="R92" s="41">
        <f>IF(P92="","",T92*M92*LOOKUP(RIGHT($D$2,3),定数!$A$6:$A$13,定数!$B$6:$B$13))</f>
        <v>-4644.0095113175275</v>
      </c>
      <c r="S92" s="41"/>
      <c r="T92" s="42">
        <f t="shared" si="13"/>
        <v>-17.000000000000348</v>
      </c>
      <c r="U92" s="42"/>
      <c r="V92" t="str">
        <f t="shared" si="14"/>
        <v/>
      </c>
      <c r="W92">
        <f t="shared" si="14"/>
        <v>1</v>
      </c>
      <c r="X92" s="29">
        <f t="shared" si="11"/>
        <v>159587.95571537566</v>
      </c>
      <c r="Y92" s="30">
        <f t="shared" si="12"/>
        <v>2.9999999999999916E-2</v>
      </c>
      <c r="AD92">
        <v>-170</v>
      </c>
      <c r="AE92">
        <v>-170</v>
      </c>
      <c r="AF92">
        <v>-170</v>
      </c>
      <c r="AG92">
        <v>-170</v>
      </c>
      <c r="AH92">
        <v>-170</v>
      </c>
      <c r="AI92">
        <v>-170</v>
      </c>
    </row>
    <row r="93" spans="2:35" ht="15">
      <c r="B93" s="36">
        <v>85</v>
      </c>
      <c r="C93" s="37">
        <f t="shared" si="8"/>
        <v>150156.30753259687</v>
      </c>
      <c r="D93" s="37"/>
      <c r="E93" s="36"/>
      <c r="F93" s="5">
        <v>43730</v>
      </c>
      <c r="G93" s="36" t="s">
        <v>46</v>
      </c>
      <c r="H93" s="38">
        <v>1.3380000000000001</v>
      </c>
      <c r="I93" s="38"/>
      <c r="J93" s="36">
        <v>21</v>
      </c>
      <c r="K93" s="39">
        <f t="shared" si="9"/>
        <v>4504.6892259779061</v>
      </c>
      <c r="L93" s="40"/>
      <c r="M93" s="4">
        <f>IF(J93="","",(K93/J93)/LOOKUP(RIGHT($D$2,3),定数!$A$6:$A$13,定数!$B$6:$B$13))</f>
        <v>1.7875750896737723</v>
      </c>
      <c r="N93" s="36"/>
      <c r="O93" s="5"/>
      <c r="P93" s="38">
        <v>1.3359000000000001</v>
      </c>
      <c r="Q93" s="38"/>
      <c r="R93" s="41">
        <f>IF(P93="","",T93*M93*LOOKUP(RIGHT($D$2,3),定数!$A$6:$A$13,定数!$B$6:$B$13))</f>
        <v>0</v>
      </c>
      <c r="S93" s="41"/>
      <c r="T93" s="42">
        <v>0</v>
      </c>
      <c r="U93" s="42"/>
      <c r="V93" t="str">
        <f t="shared" si="14"/>
        <v/>
      </c>
      <c r="W93">
        <f t="shared" si="14"/>
        <v>0</v>
      </c>
      <c r="X93" s="29">
        <f t="shared" si="11"/>
        <v>159587.95571537566</v>
      </c>
      <c r="Y93" s="30">
        <f t="shared" si="12"/>
        <v>5.9100000000000597E-2</v>
      </c>
      <c r="AD93">
        <v>128</v>
      </c>
      <c r="AE93">
        <v>208</v>
      </c>
      <c r="AF93">
        <v>262</v>
      </c>
      <c r="AG93">
        <v>310</v>
      </c>
      <c r="AH93">
        <v>417</v>
      </c>
      <c r="AI93">
        <v>0</v>
      </c>
    </row>
    <row r="94" spans="2:35" ht="15">
      <c r="B94" s="36">
        <v>86</v>
      </c>
      <c r="C94" s="37">
        <f t="shared" si="8"/>
        <v>150156.30753259687</v>
      </c>
      <c r="D94" s="37"/>
      <c r="E94" s="36"/>
      <c r="F94" s="5">
        <v>43732</v>
      </c>
      <c r="G94" s="36" t="s">
        <v>46</v>
      </c>
      <c r="H94" s="38">
        <v>1.3453999999999999</v>
      </c>
      <c r="I94" s="38"/>
      <c r="J94" s="36">
        <v>52</v>
      </c>
      <c r="K94" s="39">
        <f t="shared" si="9"/>
        <v>4504.6892259779061</v>
      </c>
      <c r="L94" s="40"/>
      <c r="M94" s="4">
        <f>IF(J94="","",(K94/J94)/LOOKUP(RIGHT($D$2,3),定数!$A$6:$A$13,定数!$B$6:$B$13))</f>
        <v>0.72190532467594648</v>
      </c>
      <c r="N94" s="36"/>
      <c r="O94" s="5"/>
      <c r="P94" s="38">
        <v>1.3402000000000001</v>
      </c>
      <c r="Q94" s="38"/>
      <c r="R94" s="41">
        <f>IF(P94="","",T94*M94*LOOKUP(RIGHT($D$2,3),定数!$A$6:$A$13,定数!$B$6:$B$13))</f>
        <v>0</v>
      </c>
      <c r="S94" s="41"/>
      <c r="T94" s="42">
        <v>0</v>
      </c>
      <c r="U94" s="42"/>
      <c r="V94" t="str">
        <f t="shared" si="14"/>
        <v/>
      </c>
      <c r="W94">
        <f t="shared" si="14"/>
        <v>0</v>
      </c>
      <c r="X94" s="29">
        <f t="shared" si="11"/>
        <v>159587.95571537566</v>
      </c>
      <c r="Y94" s="30">
        <f t="shared" si="12"/>
        <v>5.9100000000000597E-2</v>
      </c>
      <c r="AD94">
        <v>322</v>
      </c>
    </row>
    <row r="95" spans="2:35" ht="15">
      <c r="B95" s="36">
        <v>87</v>
      </c>
      <c r="C95" s="37">
        <f t="shared" si="8"/>
        <v>150156.30753259687</v>
      </c>
      <c r="D95" s="37"/>
      <c r="E95" s="36"/>
      <c r="F95" s="5">
        <v>43674</v>
      </c>
      <c r="G95" s="36" t="s">
        <v>47</v>
      </c>
      <c r="H95" s="38">
        <v>1.3004</v>
      </c>
      <c r="I95" s="38"/>
      <c r="J95" s="36">
        <v>24</v>
      </c>
      <c r="K95" s="39">
        <f t="shared" si="9"/>
        <v>4504.6892259779061</v>
      </c>
      <c r="L95" s="40"/>
      <c r="M95" s="4">
        <f>IF(J95="","",(K95/J95)/LOOKUP(RIGHT($D$2,3),定数!$A$6:$A$13,定数!$B$6:$B$13))</f>
        <v>1.5641282034645507</v>
      </c>
      <c r="N95" s="36"/>
      <c r="O95" s="5"/>
      <c r="P95" s="38">
        <v>1.3028</v>
      </c>
      <c r="Q95" s="38"/>
      <c r="R95" s="41">
        <f>IF(P95="","",T95*M95*LOOKUP(RIGHT($D$2,3),定数!$A$6:$A$13,定数!$B$6:$B$13))</f>
        <v>0</v>
      </c>
      <c r="S95" s="41"/>
      <c r="T95" s="42">
        <v>0</v>
      </c>
      <c r="U95" s="42"/>
      <c r="V95" t="str">
        <f t="shared" si="14"/>
        <v/>
      </c>
      <c r="W95">
        <f t="shared" si="14"/>
        <v>0</v>
      </c>
      <c r="X95" s="29">
        <f t="shared" si="11"/>
        <v>159587.95571537566</v>
      </c>
      <c r="Y95" s="30">
        <f t="shared" si="12"/>
        <v>5.9100000000000597E-2</v>
      </c>
      <c r="AB95">
        <v>1.5</v>
      </c>
      <c r="AC95">
        <v>618</v>
      </c>
      <c r="AD95">
        <v>148</v>
      </c>
      <c r="AE95">
        <v>0</v>
      </c>
      <c r="AF95">
        <v>0</v>
      </c>
      <c r="AG95">
        <v>0</v>
      </c>
    </row>
    <row r="96" spans="2:35" ht="15">
      <c r="B96" s="36">
        <v>88</v>
      </c>
      <c r="C96" s="37">
        <f t="shared" si="8"/>
        <v>150156.30753259687</v>
      </c>
      <c r="D96" s="37"/>
      <c r="E96" s="36"/>
      <c r="F96" s="5">
        <v>43675</v>
      </c>
      <c r="G96" s="36" t="s">
        <v>46</v>
      </c>
      <c r="H96" s="38">
        <v>1.3087</v>
      </c>
      <c r="I96" s="38"/>
      <c r="J96" s="36">
        <v>29</v>
      </c>
      <c r="K96" s="39">
        <f t="shared" si="9"/>
        <v>4504.6892259779061</v>
      </c>
      <c r="L96" s="40"/>
      <c r="M96" s="4">
        <f>IF(J96="","",(K96/J96)/LOOKUP(RIGHT($D$2,3),定数!$A$6:$A$13,定数!$B$6:$B$13))</f>
        <v>1.2944509270051454</v>
      </c>
      <c r="N96" s="36"/>
      <c r="O96" s="5"/>
      <c r="P96" s="38">
        <v>1.3058000000000001</v>
      </c>
      <c r="Q96" s="38"/>
      <c r="R96" s="41">
        <f>IF(P96="","",T96*M96*LOOKUP(RIGHT($D$2,3),定数!$A$6:$A$13,定数!$B$6:$B$13))</f>
        <v>0</v>
      </c>
      <c r="S96" s="41"/>
      <c r="T96" s="42">
        <v>0</v>
      </c>
      <c r="U96" s="42"/>
      <c r="V96" t="str">
        <f t="shared" si="14"/>
        <v/>
      </c>
      <c r="W96">
        <f t="shared" si="14"/>
        <v>0</v>
      </c>
      <c r="X96" s="29">
        <f t="shared" si="11"/>
        <v>159587.95571537566</v>
      </c>
      <c r="Y96" s="30">
        <f t="shared" si="12"/>
        <v>5.9100000000000597E-2</v>
      </c>
      <c r="AD96">
        <v>177</v>
      </c>
    </row>
    <row r="97" spans="2:35" ht="15">
      <c r="B97" s="36">
        <v>89</v>
      </c>
      <c r="C97" s="37">
        <f t="shared" si="8"/>
        <v>150156.30753259687</v>
      </c>
      <c r="D97" s="37"/>
      <c r="E97" s="36"/>
      <c r="F97" s="5">
        <v>43680</v>
      </c>
      <c r="G97" s="36" t="s">
        <v>47</v>
      </c>
      <c r="H97" s="38">
        <v>1.3199000000000001</v>
      </c>
      <c r="I97" s="38"/>
      <c r="J97" s="36">
        <v>24</v>
      </c>
      <c r="K97" s="39">
        <f t="shared" si="9"/>
        <v>4504.6892259779061</v>
      </c>
      <c r="L97" s="40"/>
      <c r="M97" s="4">
        <f>IF(J97="","",(K97/J97)/LOOKUP(RIGHT($D$2,3),定数!$A$6:$A$13,定数!$B$6:$B$13))</f>
        <v>1.5641282034645507</v>
      </c>
      <c r="N97" s="36"/>
      <c r="O97" s="5"/>
      <c r="P97" s="38">
        <v>1.3223</v>
      </c>
      <c r="Q97" s="38"/>
      <c r="R97" s="41">
        <f>IF(P97="","",T97*M97*LOOKUP(RIGHT($D$2,3),定数!$A$6:$A$13,定数!$B$6:$B$13))</f>
        <v>0</v>
      </c>
      <c r="S97" s="41"/>
      <c r="T97" s="42">
        <v>0</v>
      </c>
      <c r="U97" s="42"/>
      <c r="V97" t="str">
        <f t="shared" si="14"/>
        <v/>
      </c>
      <c r="W97">
        <f t="shared" si="14"/>
        <v>0</v>
      </c>
      <c r="X97" s="29">
        <f t="shared" si="11"/>
        <v>159587.95571537566</v>
      </c>
      <c r="Y97" s="30">
        <f t="shared" si="12"/>
        <v>5.9100000000000597E-2</v>
      </c>
      <c r="AD97">
        <v>146</v>
      </c>
    </row>
    <row r="98" spans="2:35" ht="15">
      <c r="B98" s="36">
        <v>90</v>
      </c>
      <c r="C98" s="37">
        <f t="shared" si="8"/>
        <v>150156.30753259687</v>
      </c>
      <c r="D98" s="37"/>
      <c r="E98" s="36"/>
      <c r="F98" s="5">
        <v>43682</v>
      </c>
      <c r="G98" s="36" t="s">
        <v>47</v>
      </c>
      <c r="H98" s="38">
        <v>1.3156000000000001</v>
      </c>
      <c r="I98" s="38"/>
      <c r="J98" s="36">
        <v>25</v>
      </c>
      <c r="K98" s="39">
        <f t="shared" si="9"/>
        <v>4504.6892259779061</v>
      </c>
      <c r="L98" s="40"/>
      <c r="M98" s="4">
        <f>IF(J98="","",(K98/J98)/LOOKUP(RIGHT($D$2,3),定数!$A$6:$A$13,定数!$B$6:$B$13))</f>
        <v>1.5015630753259688</v>
      </c>
      <c r="N98" s="36"/>
      <c r="O98" s="5"/>
      <c r="P98" s="38">
        <v>1.3181</v>
      </c>
      <c r="Q98" s="38"/>
      <c r="R98" s="41">
        <f>IF(P98="","",T98*M98*LOOKUP(RIGHT($D$2,3),定数!$A$6:$A$13,定数!$B$6:$B$13))</f>
        <v>0</v>
      </c>
      <c r="S98" s="41"/>
      <c r="T98" s="42">
        <v>0</v>
      </c>
      <c r="U98" s="42"/>
      <c r="V98" t="str">
        <f t="shared" si="14"/>
        <v/>
      </c>
      <c r="W98">
        <f t="shared" si="14"/>
        <v>0</v>
      </c>
      <c r="X98" s="29">
        <f t="shared" si="11"/>
        <v>159587.95571537566</v>
      </c>
      <c r="Y98" s="30">
        <f t="shared" si="12"/>
        <v>5.9100000000000597E-2</v>
      </c>
      <c r="AD98">
        <v>153</v>
      </c>
    </row>
    <row r="99" spans="2:35" ht="15">
      <c r="B99" s="36">
        <v>91</v>
      </c>
      <c r="C99" s="37">
        <f t="shared" si="8"/>
        <v>150156.30753259687</v>
      </c>
      <c r="D99" s="37"/>
      <c r="E99" s="36"/>
      <c r="F99" s="5">
        <v>43688</v>
      </c>
      <c r="G99" s="36" t="s">
        <v>47</v>
      </c>
      <c r="H99" s="38">
        <v>1.2986</v>
      </c>
      <c r="I99" s="38"/>
      <c r="J99" s="36">
        <v>43</v>
      </c>
      <c r="K99" s="39">
        <f t="shared" si="9"/>
        <v>4504.6892259779061</v>
      </c>
      <c r="L99" s="40"/>
      <c r="M99" s="4">
        <f>IF(J99="","",(K99/J99)/LOOKUP(RIGHT($D$2,3),定数!$A$6:$A$13,定数!$B$6:$B$13))</f>
        <v>0.87300178798021433</v>
      </c>
      <c r="N99" s="36"/>
      <c r="O99" s="5"/>
      <c r="P99" s="38">
        <v>1.3028999999999999</v>
      </c>
      <c r="Q99" s="38"/>
      <c r="R99" s="41">
        <f>IF(P99="","",T99*M99*LOOKUP(RIGHT($D$2,3),定数!$A$6:$A$13,定数!$B$6:$B$13))</f>
        <v>13482.639613566429</v>
      </c>
      <c r="S99" s="41"/>
      <c r="T99" s="42">
        <v>128.69999999999999</v>
      </c>
      <c r="U99" s="42"/>
      <c r="V99" t="str">
        <f t="shared" si="14"/>
        <v/>
      </c>
      <c r="W99">
        <f t="shared" si="14"/>
        <v>0</v>
      </c>
      <c r="X99" s="29">
        <f t="shared" si="11"/>
        <v>159587.95571537566</v>
      </c>
      <c r="Y99" s="30">
        <f t="shared" si="12"/>
        <v>5.9100000000000597E-2</v>
      </c>
      <c r="AB99">
        <v>-3</v>
      </c>
      <c r="AC99">
        <v>-3</v>
      </c>
      <c r="AD99">
        <v>268</v>
      </c>
      <c r="AE99">
        <v>429</v>
      </c>
      <c r="AF99">
        <v>543</v>
      </c>
      <c r="AG99">
        <v>643</v>
      </c>
      <c r="AH99">
        <v>858</v>
      </c>
      <c r="AI99">
        <v>1287</v>
      </c>
    </row>
    <row r="100" spans="2:35" ht="15">
      <c r="B100" s="36">
        <v>92</v>
      </c>
      <c r="C100" s="37">
        <f t="shared" si="8"/>
        <v>163638.94714616329</v>
      </c>
      <c r="D100" s="37"/>
      <c r="E100" s="36"/>
      <c r="F100" s="5">
        <v>43693</v>
      </c>
      <c r="G100" s="36" t="s">
        <v>46</v>
      </c>
      <c r="H100" s="38">
        <v>1.2816000000000001</v>
      </c>
      <c r="I100" s="38"/>
      <c r="J100" s="36">
        <v>17</v>
      </c>
      <c r="K100" s="39">
        <f t="shared" si="9"/>
        <v>4909.1684143848988</v>
      </c>
      <c r="L100" s="40"/>
      <c r="M100" s="4">
        <f>IF(J100="","",(K100/J100)/LOOKUP(RIGHT($D$2,3),定数!$A$6:$A$13,定数!$B$6:$B$13))</f>
        <v>2.4064551050906364</v>
      </c>
      <c r="N100" s="36"/>
      <c r="O100" s="5"/>
      <c r="P100" s="38">
        <v>1.2799</v>
      </c>
      <c r="Q100" s="38"/>
      <c r="R100" s="41">
        <f>IF(P100="","",T100*M100*LOOKUP(RIGHT($D$2,3),定数!$A$6:$A$13,定数!$B$6:$B$13))</f>
        <v>14698.627781893607</v>
      </c>
      <c r="S100" s="41"/>
      <c r="T100" s="42">
        <v>50.9</v>
      </c>
      <c r="U100" s="42"/>
      <c r="V100" t="str">
        <f t="shared" si="14"/>
        <v/>
      </c>
      <c r="W100">
        <f t="shared" si="14"/>
        <v>0</v>
      </c>
      <c r="X100" s="29">
        <f t="shared" si="11"/>
        <v>163638.94714616329</v>
      </c>
      <c r="Y100" s="30">
        <f t="shared" si="12"/>
        <v>0</v>
      </c>
      <c r="AB100">
        <v>-3</v>
      </c>
      <c r="AC100">
        <v>-3</v>
      </c>
      <c r="AD100">
        <v>105</v>
      </c>
      <c r="AE100">
        <v>170</v>
      </c>
      <c r="AF100">
        <v>217</v>
      </c>
      <c r="AG100">
        <v>254</v>
      </c>
      <c r="AH100">
        <v>338</v>
      </c>
      <c r="AI100">
        <v>509</v>
      </c>
    </row>
    <row r="101" spans="2:35" ht="15">
      <c r="B101" s="36">
        <v>93</v>
      </c>
      <c r="C101" s="37">
        <f t="shared" si="8"/>
        <v>178337.57492805691</v>
      </c>
      <c r="D101" s="37"/>
      <c r="E101" s="36"/>
      <c r="F101" s="5">
        <v>43696</v>
      </c>
      <c r="G101" s="36" t="s">
        <v>46</v>
      </c>
      <c r="H101" s="38">
        <v>1.2843</v>
      </c>
      <c r="I101" s="38"/>
      <c r="J101" s="36">
        <v>17</v>
      </c>
      <c r="K101" s="39">
        <f t="shared" si="9"/>
        <v>5350.1272478417077</v>
      </c>
      <c r="L101" s="40"/>
      <c r="M101" s="4">
        <f>IF(J101="","",(K101/J101)/LOOKUP(RIGHT($D$2,3),定数!$A$6:$A$13,定数!$B$6:$B$13))</f>
        <v>2.622611396000837</v>
      </c>
      <c r="N101" s="36"/>
      <c r="O101" s="5"/>
      <c r="P101" s="38">
        <v>1.2826</v>
      </c>
      <c r="Q101" s="38"/>
      <c r="R101" s="41">
        <f>IF(P101="","",T101*M101*LOOKUP(RIGHT($D$2,3),定数!$A$6:$A$13,定数!$B$6:$B$13))</f>
        <v>16081.853080277133</v>
      </c>
      <c r="S101" s="41"/>
      <c r="T101" s="42">
        <v>51.1</v>
      </c>
      <c r="U101" s="42"/>
      <c r="V101" t="str">
        <f t="shared" si="14"/>
        <v/>
      </c>
      <c r="W101">
        <f t="shared" si="14"/>
        <v>0</v>
      </c>
      <c r="X101" s="29">
        <f t="shared" si="11"/>
        <v>178337.57492805691</v>
      </c>
      <c r="Y101" s="30">
        <f t="shared" si="12"/>
        <v>0</v>
      </c>
      <c r="AB101">
        <v>-3</v>
      </c>
      <c r="AC101">
        <v>-3</v>
      </c>
      <c r="AD101">
        <v>104</v>
      </c>
      <c r="AE101">
        <v>169</v>
      </c>
      <c r="AF101">
        <v>216</v>
      </c>
      <c r="AG101">
        <v>255</v>
      </c>
      <c r="AH101">
        <v>338</v>
      </c>
      <c r="AI101">
        <v>511</v>
      </c>
    </row>
    <row r="102" spans="2:35" ht="15">
      <c r="B102" s="36">
        <v>94</v>
      </c>
      <c r="C102" s="37">
        <f t="shared" si="8"/>
        <v>194419.42800833404</v>
      </c>
      <c r="D102" s="37"/>
      <c r="E102" s="36"/>
      <c r="F102" s="5">
        <v>43701</v>
      </c>
      <c r="G102" s="36" t="s">
        <v>47</v>
      </c>
      <c r="H102" s="38">
        <v>1.2605</v>
      </c>
      <c r="I102" s="38"/>
      <c r="J102" s="36">
        <v>20</v>
      </c>
      <c r="K102" s="39">
        <f t="shared" si="9"/>
        <v>5832.582840250021</v>
      </c>
      <c r="L102" s="40"/>
      <c r="M102" s="4">
        <f>IF(J102="","",(K102/J102)/LOOKUP(RIGHT($D$2,3),定数!$A$6:$A$13,定数!$B$6:$B$13))</f>
        <v>2.4302428501041757</v>
      </c>
      <c r="N102" s="36"/>
      <c r="O102" s="5"/>
      <c r="P102" s="38">
        <v>1.2625</v>
      </c>
      <c r="Q102" s="38"/>
      <c r="R102" s="41">
        <f>IF(P102="","",T102*M102*LOOKUP(RIGHT($D$2,3),定数!$A$6:$A$13,定数!$B$6:$B$13))</f>
        <v>0</v>
      </c>
      <c r="S102" s="41"/>
      <c r="T102" s="42">
        <v>0</v>
      </c>
      <c r="U102" s="42"/>
      <c r="V102" t="str">
        <f t="shared" si="14"/>
        <v/>
      </c>
      <c r="W102">
        <f t="shared" si="14"/>
        <v>0</v>
      </c>
      <c r="X102" s="29">
        <f t="shared" si="11"/>
        <v>194419.42800833404</v>
      </c>
      <c r="Y102" s="30">
        <f t="shared" si="12"/>
        <v>0</v>
      </c>
      <c r="AB102">
        <v>-1</v>
      </c>
      <c r="AC102">
        <v>-1</v>
      </c>
      <c r="AD102">
        <v>122</v>
      </c>
      <c r="AE102">
        <v>196</v>
      </c>
    </row>
    <row r="103" spans="2:35" ht="15">
      <c r="B103" s="36">
        <v>95</v>
      </c>
      <c r="C103" s="37">
        <f t="shared" si="8"/>
        <v>194419.42800833404</v>
      </c>
      <c r="D103" s="37"/>
      <c r="E103" s="36"/>
      <c r="F103" s="5">
        <v>43707</v>
      </c>
      <c r="G103" s="36" t="s">
        <v>47</v>
      </c>
      <c r="H103" s="38">
        <v>1.2699</v>
      </c>
      <c r="I103" s="38"/>
      <c r="J103" s="36">
        <v>16</v>
      </c>
      <c r="K103" s="39">
        <f t="shared" si="9"/>
        <v>5832.582840250021</v>
      </c>
      <c r="L103" s="40"/>
      <c r="M103" s="4">
        <f>IF(J103="","",(K103/J103)/LOOKUP(RIGHT($D$2,3),定数!$A$6:$A$13,定数!$B$6:$B$13))</f>
        <v>3.0378035626302191</v>
      </c>
      <c r="N103" s="36"/>
      <c r="O103" s="5"/>
      <c r="P103" s="38">
        <v>1.2715000000000001</v>
      </c>
      <c r="Q103" s="38"/>
      <c r="R103" s="41">
        <f>IF(P103="","",T103*M103*LOOKUP(RIGHT($D$2,3),定数!$A$6:$A$13,定数!$B$6:$B$13))</f>
        <v>17461.294877998498</v>
      </c>
      <c r="S103" s="41"/>
      <c r="T103" s="42">
        <v>47.9</v>
      </c>
      <c r="U103" s="42"/>
      <c r="V103" t="str">
        <f t="shared" si="14"/>
        <v/>
      </c>
      <c r="W103">
        <f t="shared" si="14"/>
        <v>0</v>
      </c>
      <c r="X103" s="29">
        <f t="shared" si="11"/>
        <v>194419.42800833404</v>
      </c>
      <c r="Y103" s="30">
        <f t="shared" si="12"/>
        <v>0</v>
      </c>
      <c r="AB103">
        <v>-3</v>
      </c>
      <c r="AC103">
        <v>-3</v>
      </c>
      <c r="AD103">
        <v>101</v>
      </c>
      <c r="AE103">
        <v>162</v>
      </c>
      <c r="AF103">
        <v>203</v>
      </c>
      <c r="AG103">
        <v>239</v>
      </c>
      <c r="AH103">
        <v>320</v>
      </c>
      <c r="AI103">
        <v>479</v>
      </c>
    </row>
    <row r="104" spans="2:35" ht="15">
      <c r="B104" s="36">
        <v>96</v>
      </c>
      <c r="C104" s="37">
        <f t="shared" si="8"/>
        <v>211880.72288633254</v>
      </c>
      <c r="D104" s="37"/>
      <c r="E104" s="36"/>
      <c r="F104" s="5">
        <v>43708</v>
      </c>
      <c r="G104" s="36" t="s">
        <v>46</v>
      </c>
      <c r="H104" s="38">
        <v>1.2686999999999999</v>
      </c>
      <c r="I104" s="38"/>
      <c r="J104" s="36">
        <v>23</v>
      </c>
      <c r="K104" s="39">
        <f t="shared" si="9"/>
        <v>6356.4216865899762</v>
      </c>
      <c r="L104" s="40"/>
      <c r="M104" s="4">
        <f>IF(J104="","",(K104/J104)/LOOKUP(RIGHT($D$2,3),定数!$A$6:$A$13,定数!$B$6:$B$13))</f>
        <v>2.3030513357210061</v>
      </c>
      <c r="N104" s="36"/>
      <c r="O104" s="5"/>
      <c r="P104" s="38">
        <v>1.2664</v>
      </c>
      <c r="Q104" s="38"/>
      <c r="R104" s="41">
        <f>IF(P104="","",T104*M104*LOOKUP(RIGHT($D$2,3),定数!$A$6:$A$13,定数!$B$6:$B$13))</f>
        <v>0</v>
      </c>
      <c r="S104" s="41"/>
      <c r="T104" s="42">
        <v>0</v>
      </c>
      <c r="U104" s="42"/>
      <c r="V104" t="str">
        <f t="shared" si="14"/>
        <v/>
      </c>
      <c r="W104">
        <f t="shared" si="14"/>
        <v>0</v>
      </c>
      <c r="X104" s="29">
        <f t="shared" si="11"/>
        <v>211880.72288633254</v>
      </c>
      <c r="Y104" s="30">
        <f t="shared" si="12"/>
        <v>0</v>
      </c>
      <c r="AB104">
        <v>-2</v>
      </c>
      <c r="AC104">
        <v>-2</v>
      </c>
      <c r="AD104">
        <v>142</v>
      </c>
      <c r="AE104">
        <v>230</v>
      </c>
      <c r="AF104">
        <v>292</v>
      </c>
      <c r="AG104">
        <v>346</v>
      </c>
      <c r="AH104">
        <v>461</v>
      </c>
    </row>
    <row r="105" spans="2:35" ht="15">
      <c r="B105" s="36">
        <v>97</v>
      </c>
      <c r="C105" s="37">
        <f t="shared" si="8"/>
        <v>211880.72288633254</v>
      </c>
      <c r="D105" s="37"/>
      <c r="E105" s="36"/>
      <c r="F105" s="5">
        <v>43711</v>
      </c>
      <c r="G105" s="36" t="s">
        <v>46</v>
      </c>
      <c r="H105" s="38">
        <v>1.2842</v>
      </c>
      <c r="I105" s="38"/>
      <c r="J105" s="36">
        <v>27</v>
      </c>
      <c r="K105" s="39">
        <f t="shared" si="9"/>
        <v>6356.4216865899762</v>
      </c>
      <c r="L105" s="40"/>
      <c r="M105" s="4">
        <f>IF(J105="","",(K105/J105)/LOOKUP(RIGHT($D$2,3),定数!$A$6:$A$13,定数!$B$6:$B$13))</f>
        <v>1.96185854524382</v>
      </c>
      <c r="N105" s="36"/>
      <c r="O105" s="5"/>
      <c r="P105" s="38">
        <v>1.2815000000000001</v>
      </c>
      <c r="Q105" s="38"/>
      <c r="R105" s="41">
        <f>IF(P105="","",T105*M105*LOOKUP(RIGHT($D$2,3),定数!$A$6:$A$13,定数!$B$6:$B$13))</f>
        <v>0</v>
      </c>
      <c r="S105" s="41"/>
      <c r="T105" s="42">
        <v>0</v>
      </c>
      <c r="U105" s="42"/>
      <c r="V105" t="str">
        <f t="shared" si="14"/>
        <v/>
      </c>
      <c r="W105">
        <f t="shared" si="14"/>
        <v>0</v>
      </c>
      <c r="X105" s="29">
        <f t="shared" si="11"/>
        <v>211880.72288633254</v>
      </c>
      <c r="Y105" s="30">
        <f t="shared" si="12"/>
        <v>0</v>
      </c>
      <c r="AD105">
        <v>164</v>
      </c>
      <c r="AE105">
        <v>267</v>
      </c>
    </row>
    <row r="106" spans="2:35" ht="15">
      <c r="B106" s="36">
        <v>98</v>
      </c>
      <c r="C106" s="37">
        <f t="shared" si="8"/>
        <v>211880.72288633254</v>
      </c>
      <c r="D106" s="37"/>
      <c r="E106" s="36"/>
      <c r="F106" s="5">
        <v>43717</v>
      </c>
      <c r="G106" s="36" t="s">
        <v>46</v>
      </c>
      <c r="H106" s="38">
        <v>1.2726999999999999</v>
      </c>
      <c r="I106" s="38"/>
      <c r="J106" s="36">
        <v>21</v>
      </c>
      <c r="K106" s="39">
        <f t="shared" si="9"/>
        <v>6356.4216865899762</v>
      </c>
      <c r="L106" s="40"/>
      <c r="M106" s="4">
        <f>IF(J106="","",(K106/J106)/LOOKUP(RIGHT($D$2,3),定数!$A$6:$A$13,定数!$B$6:$B$13))</f>
        <v>2.5223895581706253</v>
      </c>
      <c r="N106" s="36"/>
      <c r="O106" s="5"/>
      <c r="P106" s="38">
        <v>1.2706</v>
      </c>
      <c r="Q106" s="38"/>
      <c r="R106" s="41">
        <f>IF(P106="","",T106*M106*LOOKUP(RIGHT($D$2,3),定数!$A$6:$A$13,定数!$B$6:$B$13))</f>
        <v>0</v>
      </c>
      <c r="S106" s="41"/>
      <c r="T106" s="42">
        <v>0</v>
      </c>
      <c r="U106" s="42"/>
      <c r="V106" t="str">
        <f t="shared" si="14"/>
        <v/>
      </c>
      <c r="W106">
        <f t="shared" si="14"/>
        <v>0</v>
      </c>
      <c r="X106" s="29">
        <f t="shared" si="11"/>
        <v>211880.72288633254</v>
      </c>
      <c r="Y106" s="30">
        <f t="shared" si="12"/>
        <v>0</v>
      </c>
      <c r="AD106">
        <v>131</v>
      </c>
      <c r="AE106">
        <v>209</v>
      </c>
      <c r="AF106">
        <v>267</v>
      </c>
      <c r="AG106">
        <v>314</v>
      </c>
    </row>
    <row r="107" spans="2:35" ht="15">
      <c r="B107" s="36">
        <v>99</v>
      </c>
      <c r="C107" s="37">
        <f t="shared" si="8"/>
        <v>211880.72288633254</v>
      </c>
      <c r="D107" s="37"/>
      <c r="E107" s="36"/>
      <c r="F107" s="5">
        <v>43721</v>
      </c>
      <c r="G107" s="36" t="s">
        <v>46</v>
      </c>
      <c r="H107" s="38">
        <v>1.2816000000000001</v>
      </c>
      <c r="I107" s="38"/>
      <c r="J107" s="36">
        <v>18.5</v>
      </c>
      <c r="K107" s="39">
        <f t="shared" si="9"/>
        <v>6356.4216865899762</v>
      </c>
      <c r="L107" s="40"/>
      <c r="M107" s="4">
        <f>IF(J107="","",(K107/J107)/LOOKUP(RIGHT($D$2,3),定数!$A$6:$A$13,定数!$B$6:$B$13))</f>
        <v>2.8632530119774668</v>
      </c>
      <c r="N107" s="36"/>
      <c r="O107" s="5"/>
      <c r="P107" s="38">
        <v>1.2797499999999999</v>
      </c>
      <c r="Q107" s="38"/>
      <c r="R107" s="41">
        <f>IF(P107="","",T107*M107*LOOKUP(RIGHT($D$2,3),定数!$A$6:$A$13,定数!$B$6:$B$13))</f>
        <v>19000.54698748247</v>
      </c>
      <c r="S107" s="41"/>
      <c r="T107" s="42">
        <v>55.3</v>
      </c>
      <c r="U107" s="42"/>
      <c r="V107" t="str">
        <f>IF(S107&lt;&gt;"",IF(S107&lt;0,1+V106,0),"")</f>
        <v/>
      </c>
      <c r="W107">
        <f>IF(T107&lt;&gt;"",IF(T107&lt;0,1+W106,0),"")</f>
        <v>0</v>
      </c>
      <c r="X107" s="29">
        <f t="shared" si="11"/>
        <v>211880.72288633254</v>
      </c>
      <c r="Y107" s="30">
        <f t="shared" si="12"/>
        <v>0</v>
      </c>
      <c r="AD107">
        <v>111</v>
      </c>
      <c r="AE107">
        <v>184</v>
      </c>
      <c r="AF107">
        <v>233</v>
      </c>
      <c r="AG107">
        <v>276</v>
      </c>
      <c r="AH107">
        <v>368</v>
      </c>
      <c r="AI107">
        <v>553</v>
      </c>
    </row>
    <row r="108" spans="2:35" ht="15">
      <c r="B108" s="36">
        <v>100</v>
      </c>
      <c r="C108" s="37">
        <f t="shared" si="8"/>
        <v>230881.26987381501</v>
      </c>
      <c r="D108" s="37"/>
      <c r="E108" s="36"/>
      <c r="F108" s="5">
        <v>43722</v>
      </c>
      <c r="G108" s="36" t="s">
        <v>47</v>
      </c>
      <c r="H108" s="38">
        <v>1.2848999999999999</v>
      </c>
      <c r="I108" s="38"/>
      <c r="J108" s="36">
        <v>21</v>
      </c>
      <c r="K108" s="39">
        <f t="shared" si="9"/>
        <v>6926.4380962144496</v>
      </c>
      <c r="L108" s="40"/>
      <c r="M108" s="4">
        <f>IF(J108="","",(K108/J108)/LOOKUP(RIGHT($D$2,3),定数!$A$6:$A$13,定数!$B$6:$B$13))</f>
        <v>2.7485865461168451</v>
      </c>
      <c r="N108" s="36"/>
      <c r="O108" s="5"/>
      <c r="P108" s="38">
        <v>1.2869999999999999</v>
      </c>
      <c r="Q108" s="38"/>
      <c r="R108" s="41">
        <f>IF(P108="","",T108*M108*LOOKUP(RIGHT($D$2,3),定数!$A$6:$A$13,定数!$B$6:$B$13))</f>
        <v>-6926.4380962144196</v>
      </c>
      <c r="S108" s="41"/>
      <c r="T108" s="42">
        <f t="shared" si="13"/>
        <v>-20.999999999999908</v>
      </c>
      <c r="U108" s="42"/>
      <c r="V108" t="str">
        <f>IF(S108&lt;&gt;"",IF(S108&lt;0,1+V107,0),"")</f>
        <v/>
      </c>
      <c r="W108">
        <f>IF(T108&lt;&gt;"",IF(T108&lt;0,1+W107,0),"")</f>
        <v>1</v>
      </c>
      <c r="X108" s="29">
        <f t="shared" si="11"/>
        <v>230881.26987381501</v>
      </c>
      <c r="Y108" s="30">
        <f t="shared" si="12"/>
        <v>0</v>
      </c>
      <c r="AB108">
        <f>SUM(AB61:AB107)</f>
        <v>-27.5</v>
      </c>
      <c r="AD108">
        <v>-210</v>
      </c>
      <c r="AE108">
        <v>-210</v>
      </c>
      <c r="AF108">
        <v>-210</v>
      </c>
      <c r="AG108">
        <v>-210</v>
      </c>
      <c r="AH108">
        <v>-210</v>
      </c>
      <c r="AI108">
        <v>-210</v>
      </c>
    </row>
    <row r="109" spans="2:3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AA109">
        <f>SUM(AA9:AA108)</f>
        <v>105</v>
      </c>
      <c r="AD109">
        <f>SUM(AD9:AD108)</f>
        <v>2649</v>
      </c>
      <c r="AE109">
        <f>SUM(AE9:AE108)</f>
        <v>3985</v>
      </c>
      <c r="AF109">
        <f>SUM(AF9:AF108)</f>
        <v>4746</v>
      </c>
      <c r="AG109">
        <f>SUM(AG9:AG108)</f>
        <v>5410</v>
      </c>
      <c r="AH109">
        <f>SUM(AH9:AH108)</f>
        <v>5213</v>
      </c>
      <c r="AI109">
        <f>SUM(AI9:AI108)</f>
        <v>5717</v>
      </c>
    </row>
    <row r="112" spans="2:35">
      <c r="AD112">
        <v>2923</v>
      </c>
      <c r="AE112">
        <v>6632</v>
      </c>
      <c r="AF112">
        <v>7886</v>
      </c>
      <c r="AG112">
        <v>9488</v>
      </c>
      <c r="AH112">
        <v>10204</v>
      </c>
      <c r="AI112">
        <v>10345</v>
      </c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 xr:uid="{C2C97E33-20CE-4AD4-8BFE-E922F634A91A}">
      <formula1>"買,売"</formula1>
    </dataValidation>
  </dataValidation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I112"/>
  <sheetViews>
    <sheetView zoomScale="115" zoomScaleNormal="115" workbookViewId="0" xr3:uid="{958C4451-9541-5A59-BF78-D2F731DF1C81}">
      <pane ySplit="8" topLeftCell="A12" activePane="bottomLeft" state="frozen"/>
      <selection pane="bottomLeft" activeCell="AI12" sqref="AI12"/>
    </sheetView>
  </sheetViews>
  <sheetFormatPr defaultRowHeight="13.5"/>
  <cols>
    <col min="1" max="1" width="2.875" customWidth="1"/>
    <col min="2" max="18" width="6.625" customWidth="1"/>
    <col min="22" max="22" width="10.875" style="16" hidden="1" customWidth="1"/>
    <col min="23" max="23" width="0" hidden="1" customWidth="1"/>
  </cols>
  <sheetData>
    <row r="2" spans="2:35" ht="15">
      <c r="B2" s="55" t="s">
        <v>10</v>
      </c>
      <c r="C2" s="55"/>
      <c r="D2" s="75" t="s">
        <v>11</v>
      </c>
      <c r="E2" s="75"/>
      <c r="F2" s="55" t="s">
        <v>12</v>
      </c>
      <c r="G2" s="55"/>
      <c r="H2" s="71" t="s">
        <v>13</v>
      </c>
      <c r="I2" s="71"/>
      <c r="J2" s="55" t="s">
        <v>14</v>
      </c>
      <c r="K2" s="55"/>
      <c r="L2" s="76">
        <v>100000</v>
      </c>
      <c r="M2" s="75"/>
      <c r="N2" s="55" t="s">
        <v>15</v>
      </c>
      <c r="O2" s="55"/>
      <c r="P2" s="72">
        <f>SUM(L2,D4)</f>
        <v>240097.2636256426</v>
      </c>
      <c r="Q2" s="71"/>
      <c r="R2" s="1"/>
      <c r="S2" s="1"/>
      <c r="T2" s="1"/>
    </row>
    <row r="3" spans="2:35" ht="57" customHeight="1">
      <c r="B3" s="55" t="s">
        <v>16</v>
      </c>
      <c r="C3" s="55"/>
      <c r="D3" s="73" t="s">
        <v>49</v>
      </c>
      <c r="E3" s="73"/>
      <c r="F3" s="73"/>
      <c r="G3" s="73"/>
      <c r="H3" s="73"/>
      <c r="I3" s="73"/>
      <c r="J3" s="55" t="s">
        <v>18</v>
      </c>
      <c r="K3" s="55"/>
      <c r="L3" s="73" t="s">
        <v>51</v>
      </c>
      <c r="M3" s="74"/>
      <c r="N3" s="74"/>
      <c r="O3" s="74"/>
      <c r="P3" s="74"/>
      <c r="Q3" s="74"/>
      <c r="R3" s="1"/>
      <c r="S3" s="1"/>
    </row>
    <row r="4" spans="2:35" ht="15">
      <c r="B4" s="55" t="s">
        <v>20</v>
      </c>
      <c r="C4" s="55"/>
      <c r="D4" s="69">
        <f>SUM($R$9:$S$993)</f>
        <v>140097.2636256426</v>
      </c>
      <c r="E4" s="69"/>
      <c r="F4" s="55" t="s">
        <v>21</v>
      </c>
      <c r="G4" s="55"/>
      <c r="H4" s="70">
        <f>SUM($T$9:$U$108)</f>
        <v>709.59999999999536</v>
      </c>
      <c r="I4" s="71"/>
      <c r="J4" s="52"/>
      <c r="K4" s="52"/>
      <c r="L4" s="72"/>
      <c r="M4" s="72"/>
      <c r="N4" s="52" t="s">
        <v>22</v>
      </c>
      <c r="O4" s="52"/>
      <c r="P4" s="53">
        <f>MAX(Y:Y)</f>
        <v>0.13565348978344727</v>
      </c>
      <c r="Q4" s="53"/>
      <c r="R4" s="1"/>
      <c r="S4" s="1"/>
      <c r="T4" s="1"/>
    </row>
    <row r="5" spans="2:35" ht="15">
      <c r="B5" s="34" t="s">
        <v>23</v>
      </c>
      <c r="C5" s="32">
        <f>COUNTIF($R$9:$R$990,"&gt;0")</f>
        <v>49</v>
      </c>
      <c r="D5" s="31" t="s">
        <v>24</v>
      </c>
      <c r="E5" s="12">
        <f>COUNTIF($R$9:$R$990,"&lt;0")</f>
        <v>30</v>
      </c>
      <c r="F5" s="31" t="s">
        <v>25</v>
      </c>
      <c r="G5" s="32">
        <f>COUNTIF($R$9:$R$990,"=0")</f>
        <v>21</v>
      </c>
      <c r="H5" s="31" t="s">
        <v>26</v>
      </c>
      <c r="I5" s="33">
        <f>C5/SUM(C5,E5,G5)</f>
        <v>0.49</v>
      </c>
      <c r="J5" s="54" t="s">
        <v>27</v>
      </c>
      <c r="K5" s="55"/>
      <c r="L5" s="56">
        <f>MAX(V9:V993)</f>
        <v>1</v>
      </c>
      <c r="M5" s="57"/>
      <c r="N5" s="14" t="s">
        <v>28</v>
      </c>
      <c r="O5" s="6"/>
      <c r="P5" s="56">
        <f>MAX(W9:W993)</f>
        <v>3</v>
      </c>
      <c r="Q5" s="57"/>
      <c r="R5" s="1"/>
      <c r="S5" s="1"/>
      <c r="T5" s="1"/>
    </row>
    <row r="6" spans="2:35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5"/>
      <c r="R6" s="1"/>
      <c r="S6" s="1"/>
      <c r="T6" s="1"/>
    </row>
    <row r="7" spans="2:35" ht="15">
      <c r="B7" s="58" t="s">
        <v>29</v>
      </c>
      <c r="C7" s="60" t="s">
        <v>30</v>
      </c>
      <c r="D7" s="61"/>
      <c r="E7" s="64" t="s">
        <v>31</v>
      </c>
      <c r="F7" s="65"/>
      <c r="G7" s="65"/>
      <c r="H7" s="65"/>
      <c r="I7" s="48"/>
      <c r="J7" s="66" t="s">
        <v>32</v>
      </c>
      <c r="K7" s="67"/>
      <c r="L7" s="50"/>
      <c r="M7" s="68" t="s">
        <v>33</v>
      </c>
      <c r="N7" s="43" t="s">
        <v>34</v>
      </c>
      <c r="O7" s="44"/>
      <c r="P7" s="44"/>
      <c r="Q7" s="45"/>
      <c r="R7" s="46" t="s">
        <v>35</v>
      </c>
      <c r="S7" s="46"/>
      <c r="T7" s="46"/>
      <c r="U7" s="46"/>
    </row>
    <row r="8" spans="2:35" ht="15">
      <c r="B8" s="59"/>
      <c r="C8" s="62"/>
      <c r="D8" s="63"/>
      <c r="E8" s="15" t="s">
        <v>36</v>
      </c>
      <c r="F8" s="15" t="s">
        <v>37</v>
      </c>
      <c r="G8" s="15" t="s">
        <v>38</v>
      </c>
      <c r="H8" s="47" t="s">
        <v>39</v>
      </c>
      <c r="I8" s="48"/>
      <c r="J8" s="2" t="s">
        <v>40</v>
      </c>
      <c r="K8" s="49" t="s">
        <v>41</v>
      </c>
      <c r="L8" s="50"/>
      <c r="M8" s="68"/>
      <c r="N8" s="3" t="s">
        <v>36</v>
      </c>
      <c r="O8" s="3" t="s">
        <v>37</v>
      </c>
      <c r="P8" s="51" t="s">
        <v>39</v>
      </c>
      <c r="Q8" s="45"/>
      <c r="R8" s="46" t="s">
        <v>42</v>
      </c>
      <c r="S8" s="46"/>
      <c r="T8" s="46" t="s">
        <v>40</v>
      </c>
      <c r="U8" s="46"/>
      <c r="Y8" t="s">
        <v>43</v>
      </c>
      <c r="AB8" t="s">
        <v>44</v>
      </c>
      <c r="AC8" t="s">
        <v>45</v>
      </c>
      <c r="AD8">
        <v>618</v>
      </c>
      <c r="AE8">
        <v>1</v>
      </c>
      <c r="AF8">
        <v>1.27</v>
      </c>
      <c r="AG8">
        <v>-1.5</v>
      </c>
      <c r="AH8">
        <v>-2</v>
      </c>
      <c r="AI8">
        <v>-3</v>
      </c>
    </row>
    <row r="9" spans="2:35" ht="15">
      <c r="B9" s="36">
        <v>1</v>
      </c>
      <c r="C9" s="37">
        <f>L2</f>
        <v>100000</v>
      </c>
      <c r="D9" s="37"/>
      <c r="E9" s="36">
        <v>2010</v>
      </c>
      <c r="F9" s="5">
        <v>43469</v>
      </c>
      <c r="G9" s="36" t="s">
        <v>46</v>
      </c>
      <c r="H9" s="38">
        <v>1.44011</v>
      </c>
      <c r="I9" s="38"/>
      <c r="J9" s="36">
        <v>15.2</v>
      </c>
      <c r="K9" s="37">
        <f>IF(J9="","",C9*0.03)</f>
        <v>3000</v>
      </c>
      <c r="L9" s="37"/>
      <c r="M9" s="4">
        <f>IF(J9="","",(K9/J9)/LOOKUP(RIGHT($D$2,3),定数!$A$6:$A$13,定数!$B$6:$B$13))</f>
        <v>1.6447368421052633</v>
      </c>
      <c r="N9" s="36">
        <v>2010</v>
      </c>
      <c r="O9" s="5">
        <v>43469</v>
      </c>
      <c r="P9" s="38">
        <v>1.44234</v>
      </c>
      <c r="Q9" s="38"/>
      <c r="R9" s="41">
        <f>IF(P9="","",T9*M9*LOOKUP(RIGHT($D$2,3),定数!$A$6:$A$13,定数!$B$6:$B$13))</f>
        <v>4401.3157894735941</v>
      </c>
      <c r="S9" s="41"/>
      <c r="T9" s="42">
        <f>IF(P9="","",IF(G9="買",(P9-H9),(H9-P9))*IF(RIGHT($D$2,3)="JPY",100,10000))</f>
        <v>22.299999999999542</v>
      </c>
      <c r="U9" s="42"/>
      <c r="V9" s="1">
        <f>IF(T9&lt;&gt;"",IF(T9&gt;0,1+V8,0),"")</f>
        <v>1</v>
      </c>
      <c r="W9">
        <f>IF(T9&lt;&gt;"",IF(T9&lt;0,1+W8,0),"")</f>
        <v>0</v>
      </c>
      <c r="AA9">
        <v>45</v>
      </c>
      <c r="AB9">
        <v>45</v>
      </c>
      <c r="AC9">
        <v>45</v>
      </c>
      <c r="AD9">
        <v>90</v>
      </c>
      <c r="AE9">
        <v>150</v>
      </c>
      <c r="AF9">
        <v>190</v>
      </c>
      <c r="AG9">
        <v>223</v>
      </c>
      <c r="AH9">
        <v>300</v>
      </c>
      <c r="AI9">
        <v>450</v>
      </c>
    </row>
    <row r="10" spans="2:35" ht="15">
      <c r="B10" s="36">
        <v>2</v>
      </c>
      <c r="C10" s="37">
        <f t="shared" ref="C10:C73" si="0">IF(R9="","",C9+R9)</f>
        <v>104401.31578947359</v>
      </c>
      <c r="D10" s="37"/>
      <c r="E10" s="36"/>
      <c r="F10" s="5">
        <v>43471</v>
      </c>
      <c r="G10" s="36" t="s">
        <v>46</v>
      </c>
      <c r="H10" s="38">
        <v>1.4365000000000001</v>
      </c>
      <c r="I10" s="38"/>
      <c r="J10" s="36">
        <v>23</v>
      </c>
      <c r="K10" s="39">
        <f>IF(J10="","",C10*0.03)</f>
        <v>3132.0394736842077</v>
      </c>
      <c r="L10" s="40"/>
      <c r="M10" s="4">
        <f>IF(J10="","",(K10/J10)/LOOKUP(RIGHT($D$2,3),定数!$A$6:$A$13,定数!$B$6:$B$13))</f>
        <v>1.1347969107551479</v>
      </c>
      <c r="N10" s="36"/>
      <c r="O10" s="5"/>
      <c r="P10" s="38">
        <v>1.4341999999999999</v>
      </c>
      <c r="Q10" s="38"/>
      <c r="R10" s="41">
        <f>IF(P10="","",T10*M10*LOOKUP(RIGHT($D$2,3),定数!$A$6:$A$13,定数!$B$6:$B$13))</f>
        <v>-3132.0394736844682</v>
      </c>
      <c r="S10" s="41"/>
      <c r="T10" s="42">
        <f>IF(P10="","",IF(G10="買",(P10-H10),(H10-P10))*IF(RIGHT($D$2,3)="JPY",100,10000))</f>
        <v>-23.000000000001908</v>
      </c>
      <c r="U10" s="42"/>
      <c r="V10" s="16">
        <f t="shared" ref="V10:V22" si="1">IF(T10&lt;&gt;"",IF(T10&gt;0,1+V9,0),"")</f>
        <v>0</v>
      </c>
      <c r="W10">
        <f t="shared" ref="W10:W73" si="2">IF(T10&lt;&gt;"",IF(T10&lt;0,1+W9,0),"")</f>
        <v>1</v>
      </c>
      <c r="X10" s="29">
        <f>IF(C10&lt;&gt;"",MAX(C10,C9),"")</f>
        <v>104401.31578947359</v>
      </c>
      <c r="AA10">
        <v>-23</v>
      </c>
      <c r="AB10">
        <v>-23</v>
      </c>
      <c r="AC10">
        <v>-23</v>
      </c>
      <c r="AD10">
        <v>-230</v>
      </c>
      <c r="AE10">
        <v>-230</v>
      </c>
      <c r="AF10">
        <v>-230</v>
      </c>
      <c r="AG10">
        <v>-230</v>
      </c>
      <c r="AH10">
        <v>-230</v>
      </c>
      <c r="AI10">
        <v>-230</v>
      </c>
    </row>
    <row r="11" spans="2:35" ht="15">
      <c r="B11" s="36">
        <v>3</v>
      </c>
      <c r="C11" s="37">
        <f t="shared" si="0"/>
        <v>101269.27631578912</v>
      </c>
      <c r="D11" s="37"/>
      <c r="E11" s="36"/>
      <c r="F11" s="5">
        <v>43472</v>
      </c>
      <c r="G11" s="36" t="s">
        <v>47</v>
      </c>
      <c r="H11" s="38">
        <v>1.4314</v>
      </c>
      <c r="I11" s="38"/>
      <c r="J11" s="36">
        <v>36</v>
      </c>
      <c r="K11" s="39">
        <f t="shared" ref="K11:K74" si="3">IF(J11="","",C11*0.03)</f>
        <v>3038.0782894736735</v>
      </c>
      <c r="L11" s="40"/>
      <c r="M11" s="4">
        <f>IF(J11="","",(K11/J11)/LOOKUP(RIGHT($D$2,3),定数!$A$6:$A$13,定数!$B$6:$B$13))</f>
        <v>0.70325886330409115</v>
      </c>
      <c r="N11" s="36"/>
      <c r="O11" s="5"/>
      <c r="P11" s="38">
        <v>1.4350000000000001</v>
      </c>
      <c r="Q11" s="38"/>
      <c r="R11" s="41">
        <f>IF(P11="","",T11*M11*LOOKUP(RIGHT($D$2,3),定数!$A$6:$A$13,定数!$B$6:$B$13))</f>
        <v>0</v>
      </c>
      <c r="S11" s="41"/>
      <c r="T11" s="42">
        <v>0</v>
      </c>
      <c r="U11" s="42"/>
      <c r="V11" s="16">
        <f t="shared" si="1"/>
        <v>0</v>
      </c>
      <c r="W11">
        <f t="shared" si="2"/>
        <v>0</v>
      </c>
      <c r="X11" s="29">
        <f>IF(C11&lt;&gt;"",MAX(X10,C11),"")</f>
        <v>104401.31578947359</v>
      </c>
      <c r="Y11" s="30">
        <f>IF(X11&lt;&gt;"",1-(C11/X11),"")</f>
        <v>3.000000000000258E-2</v>
      </c>
      <c r="AA11">
        <v>22.2</v>
      </c>
      <c r="AB11">
        <v>222</v>
      </c>
      <c r="AC11">
        <v>222</v>
      </c>
      <c r="AD11">
        <v>222</v>
      </c>
      <c r="AE11">
        <v>0</v>
      </c>
      <c r="AF11">
        <v>0</v>
      </c>
      <c r="AG11">
        <v>0</v>
      </c>
      <c r="AH11">
        <v>0</v>
      </c>
      <c r="AI11">
        <v>0</v>
      </c>
    </row>
    <row r="12" spans="2:35" ht="15">
      <c r="B12" s="36">
        <v>4</v>
      </c>
      <c r="C12" s="37">
        <f t="shared" si="0"/>
        <v>101269.27631578912</v>
      </c>
      <c r="D12" s="37"/>
      <c r="E12" s="36"/>
      <c r="F12" s="5">
        <v>43477</v>
      </c>
      <c r="G12" s="36" t="s">
        <v>46</v>
      </c>
      <c r="H12" s="38">
        <v>1.4501999999999999</v>
      </c>
      <c r="I12" s="38"/>
      <c r="J12" s="36">
        <v>23</v>
      </c>
      <c r="K12" s="39">
        <f t="shared" si="3"/>
        <v>3038.0782894736735</v>
      </c>
      <c r="L12" s="40"/>
      <c r="M12" s="4">
        <f>IF(J12="","",(K12/J12)/LOOKUP(RIGHT($D$2,3),定数!$A$6:$A$13,定数!$B$6:$B$13))</f>
        <v>1.1007530034324904</v>
      </c>
      <c r="N12" s="36"/>
      <c r="O12" s="5"/>
      <c r="P12" s="38">
        <v>1.4479</v>
      </c>
      <c r="Q12" s="38"/>
      <c r="R12" s="41">
        <f>IF(P12="","",T12*M12*LOOKUP(RIGHT($D$2,3),定数!$A$6:$A$13,定数!$B$6:$B$13))</f>
        <v>-3038.0782894736321</v>
      </c>
      <c r="S12" s="41"/>
      <c r="T12" s="42">
        <f t="shared" ref="T12:T75" si="4">IF(P12="","",IF(G12="買",(P12-H12),(H12-P12))*IF(RIGHT($D$2,3)="JPY",100,10000))</f>
        <v>-22.999999999999687</v>
      </c>
      <c r="U12" s="42"/>
      <c r="V12" s="16">
        <f t="shared" si="1"/>
        <v>0</v>
      </c>
      <c r="W12">
        <f t="shared" si="2"/>
        <v>1</v>
      </c>
      <c r="X12" s="29">
        <f t="shared" ref="X12:X75" si="5">IF(C12&lt;&gt;"",MAX(X11,C12),"")</f>
        <v>104401.31578947359</v>
      </c>
      <c r="Y12" s="30">
        <f t="shared" ref="Y12:Y75" si="6">IF(X12&lt;&gt;"",1-(C12/X12),"")</f>
        <v>3.000000000000258E-2</v>
      </c>
      <c r="AA12">
        <v>-23</v>
      </c>
      <c r="AB12">
        <v>-23</v>
      </c>
      <c r="AD12">
        <v>-230</v>
      </c>
      <c r="AE12">
        <v>-230</v>
      </c>
      <c r="AF12">
        <v>-230</v>
      </c>
      <c r="AG12">
        <v>-230</v>
      </c>
      <c r="AH12">
        <v>-230</v>
      </c>
      <c r="AI12">
        <v>-230</v>
      </c>
    </row>
    <row r="13" spans="2:35" ht="15">
      <c r="B13" s="36">
        <v>5</v>
      </c>
      <c r="C13" s="37">
        <f t="shared" si="0"/>
        <v>98231.198026315484</v>
      </c>
      <c r="D13" s="37"/>
      <c r="E13" s="36"/>
      <c r="F13" s="5">
        <v>43479</v>
      </c>
      <c r="G13" s="36" t="s">
        <v>47</v>
      </c>
      <c r="H13" s="38">
        <v>1.44659</v>
      </c>
      <c r="I13" s="38"/>
      <c r="J13" s="36">
        <v>53.2</v>
      </c>
      <c r="K13" s="39">
        <f t="shared" si="3"/>
        <v>2946.9359407894644</v>
      </c>
      <c r="L13" s="40"/>
      <c r="M13" s="4">
        <f>IF(J13="","",(K13/J13)/LOOKUP(RIGHT($D$2,3),定数!$A$6:$A$13,定数!$B$6:$B$13))</f>
        <v>0.46161277268005391</v>
      </c>
      <c r="N13" s="36"/>
      <c r="O13" s="5"/>
      <c r="P13" s="38">
        <v>1.4432799999999999</v>
      </c>
      <c r="Q13" s="38"/>
      <c r="R13" s="41">
        <f>IF(P13="","",T13*M13*LOOKUP(RIGHT($D$2,3),定数!$A$6:$A$13,定数!$B$6:$B$13))</f>
        <v>1833.525933085255</v>
      </c>
      <c r="S13" s="41"/>
      <c r="T13" s="42">
        <f t="shared" si="4"/>
        <v>33.100000000001458</v>
      </c>
      <c r="U13" s="42"/>
      <c r="V13" s="16">
        <f t="shared" si="1"/>
        <v>1</v>
      </c>
      <c r="W13">
        <f t="shared" si="2"/>
        <v>0</v>
      </c>
      <c r="X13" s="29">
        <f t="shared" si="5"/>
        <v>104401.31578947359</v>
      </c>
      <c r="Y13" s="30">
        <f t="shared" si="6"/>
        <v>5.9100000000002151E-2</v>
      </c>
      <c r="AA13">
        <v>105.8</v>
      </c>
      <c r="AB13">
        <v>-2</v>
      </c>
      <c r="AC13">
        <v>-2</v>
      </c>
      <c r="AD13">
        <v>331</v>
      </c>
      <c r="AE13">
        <v>526</v>
      </c>
      <c r="AF13">
        <v>673</v>
      </c>
      <c r="AG13">
        <v>795</v>
      </c>
      <c r="AH13">
        <v>1058</v>
      </c>
      <c r="AI13">
        <v>0</v>
      </c>
    </row>
    <row r="14" spans="2:35" ht="15">
      <c r="B14" s="36">
        <v>6</v>
      </c>
      <c r="C14" s="37">
        <f t="shared" si="0"/>
        <v>100064.72395940074</v>
      </c>
      <c r="D14" s="37"/>
      <c r="E14" s="36"/>
      <c r="F14" s="5">
        <v>43483</v>
      </c>
      <c r="G14" s="36" t="s">
        <v>46</v>
      </c>
      <c r="H14" s="38">
        <v>1.4381999999999999</v>
      </c>
      <c r="I14" s="38"/>
      <c r="J14" s="36">
        <v>11</v>
      </c>
      <c r="K14" s="39">
        <f t="shared" si="3"/>
        <v>3001.9417187820222</v>
      </c>
      <c r="L14" s="40"/>
      <c r="M14" s="4">
        <f>IF(J14="","",(K14/J14)/LOOKUP(RIGHT($D$2,3),定数!$A$6:$A$13,定数!$B$6:$B$13))</f>
        <v>2.2741982718045626</v>
      </c>
      <c r="N14" s="36"/>
      <c r="O14" s="5"/>
      <c r="P14" s="38">
        <v>1.4371</v>
      </c>
      <c r="Q14" s="38"/>
      <c r="R14" s="41">
        <f>IF(P14="","",T14*M14*LOOKUP(RIGHT($D$2,3),定数!$A$6:$A$13,定数!$B$6:$B$13))</f>
        <v>-3001.9417187816921</v>
      </c>
      <c r="S14" s="41"/>
      <c r="T14" s="42">
        <f t="shared" si="4"/>
        <v>-10.999999999998789</v>
      </c>
      <c r="U14" s="42"/>
      <c r="V14" s="16">
        <f t="shared" si="1"/>
        <v>0</v>
      </c>
      <c r="W14">
        <f t="shared" si="2"/>
        <v>1</v>
      </c>
      <c r="X14" s="29">
        <f t="shared" si="5"/>
        <v>104401.31578947359</v>
      </c>
      <c r="Y14" s="30">
        <f t="shared" si="6"/>
        <v>4.1537712406016336E-2</v>
      </c>
      <c r="AA14">
        <v>-11</v>
      </c>
      <c r="AD14">
        <v>-110</v>
      </c>
      <c r="AE14">
        <v>-110</v>
      </c>
      <c r="AF14">
        <v>-110</v>
      </c>
      <c r="AG14">
        <v>-110</v>
      </c>
      <c r="AH14">
        <v>-110</v>
      </c>
      <c r="AI14">
        <v>-110</v>
      </c>
    </row>
    <row r="15" spans="2:35" ht="15">
      <c r="B15" s="36">
        <v>7</v>
      </c>
      <c r="C15" s="37">
        <f t="shared" si="0"/>
        <v>97062.782240619053</v>
      </c>
      <c r="D15" s="37"/>
      <c r="E15" s="36"/>
      <c r="F15" s="5">
        <v>43483</v>
      </c>
      <c r="G15" s="36" t="s">
        <v>46</v>
      </c>
      <c r="H15" s="38">
        <v>1.4391</v>
      </c>
      <c r="I15" s="38"/>
      <c r="J15" s="36">
        <v>11</v>
      </c>
      <c r="K15" s="39">
        <f t="shared" si="3"/>
        <v>2911.8834672185717</v>
      </c>
      <c r="L15" s="40"/>
      <c r="M15" s="4">
        <f>IF(J15="","",(K15/J15)/LOOKUP(RIGHT($D$2,3),定数!$A$6:$A$13,定数!$B$6:$B$13))</f>
        <v>2.2059723236504332</v>
      </c>
      <c r="N15" s="36"/>
      <c r="O15" s="5"/>
      <c r="P15" s="38">
        <v>1.4379999999999999</v>
      </c>
      <c r="Q15" s="38"/>
      <c r="R15" s="41">
        <f>IF(P15="","",T15*M15*LOOKUP(RIGHT($D$2,3),定数!$A$6:$A$13,定数!$B$6:$B$13))</f>
        <v>-2911.8834672188391</v>
      </c>
      <c r="S15" s="41"/>
      <c r="T15" s="42">
        <f>IF(P15="","",IF(G15="買",(P15-H15),(H15-P15))*IF(RIGHT($D$2,3)="JPY",100,10000))</f>
        <v>-11.000000000001009</v>
      </c>
      <c r="U15" s="42"/>
      <c r="V15" s="16">
        <f t="shared" si="1"/>
        <v>0</v>
      </c>
      <c r="W15">
        <f t="shared" si="2"/>
        <v>2</v>
      </c>
      <c r="X15" s="29">
        <f t="shared" si="5"/>
        <v>104401.31578947359</v>
      </c>
      <c r="Y15" s="30">
        <f t="shared" si="6"/>
        <v>7.0291581033832706E-2</v>
      </c>
      <c r="AA15">
        <v>-11</v>
      </c>
      <c r="AD15">
        <v>-110</v>
      </c>
      <c r="AE15">
        <v>-110</v>
      </c>
      <c r="AF15">
        <v>-110</v>
      </c>
      <c r="AG15">
        <v>-110</v>
      </c>
      <c r="AH15">
        <v>-110</v>
      </c>
      <c r="AI15">
        <v>-110</v>
      </c>
    </row>
    <row r="16" spans="2:35" ht="15">
      <c r="B16" s="36">
        <v>8</v>
      </c>
      <c r="C16" s="37">
        <f t="shared" si="0"/>
        <v>94150.898773400215</v>
      </c>
      <c r="D16" s="37"/>
      <c r="E16" s="36"/>
      <c r="F16" s="5">
        <v>43484</v>
      </c>
      <c r="G16" s="36" t="s">
        <v>47</v>
      </c>
      <c r="H16" s="38">
        <v>1.4282999999999999</v>
      </c>
      <c r="I16" s="38"/>
      <c r="J16" s="36">
        <v>23</v>
      </c>
      <c r="K16" s="39">
        <f t="shared" si="3"/>
        <v>2824.5269632020063</v>
      </c>
      <c r="L16" s="40"/>
      <c r="M16" s="4">
        <f>IF(J16="","",(K16/J16)/LOOKUP(RIGHT($D$2,3),定数!$A$6:$A$13,定数!$B$6:$B$13))</f>
        <v>1.0233793344934805</v>
      </c>
      <c r="N16" s="36"/>
      <c r="O16" s="5"/>
      <c r="P16" s="38">
        <v>1.4268700000000001</v>
      </c>
      <c r="Q16" s="38"/>
      <c r="R16" s="41">
        <f>IF(P16="","",T16*M16*LOOKUP(RIGHT($D$2,3),定数!$A$6:$A$13,定数!$B$6:$B$13))</f>
        <v>1756.1189379905918</v>
      </c>
      <c r="S16" s="41"/>
      <c r="T16" s="42">
        <f>IF(P16="","",IF(G16="買",(P16-H16),(H16-P16))*IF(RIGHT($D$2,3)="JPY",100,10000))</f>
        <v>14.299999999998203</v>
      </c>
      <c r="U16" s="42"/>
      <c r="V16" s="16">
        <f t="shared" si="1"/>
        <v>1</v>
      </c>
      <c r="W16">
        <f t="shared" si="2"/>
        <v>0</v>
      </c>
      <c r="X16" s="29">
        <f t="shared" si="5"/>
        <v>104401.31578947359</v>
      </c>
      <c r="Y16" s="30">
        <f t="shared" si="6"/>
        <v>9.8182833602820208E-2</v>
      </c>
      <c r="AD16">
        <v>143</v>
      </c>
      <c r="AE16">
        <v>226</v>
      </c>
      <c r="AF16">
        <v>290</v>
      </c>
      <c r="AG16">
        <v>342</v>
      </c>
      <c r="AH16">
        <v>485</v>
      </c>
      <c r="AI16">
        <v>690</v>
      </c>
    </row>
    <row r="17" spans="2:35" ht="15">
      <c r="B17" s="36">
        <v>9</v>
      </c>
      <c r="C17" s="37">
        <f t="shared" si="0"/>
        <v>95907.017711390799</v>
      </c>
      <c r="D17" s="37"/>
      <c r="E17" s="36"/>
      <c r="F17" s="5">
        <v>43487</v>
      </c>
      <c r="G17" s="36" t="s">
        <v>47</v>
      </c>
      <c r="H17" s="38">
        <v>1.4103000000000001</v>
      </c>
      <c r="I17" s="38"/>
      <c r="J17" s="36">
        <v>34</v>
      </c>
      <c r="K17" s="39">
        <f t="shared" si="3"/>
        <v>2877.2105313417237</v>
      </c>
      <c r="L17" s="40"/>
      <c r="M17" s="4">
        <f>IF(J17="","",(K17/J17)/LOOKUP(RIGHT($D$2,3),定数!$A$6:$A$13,定数!$B$6:$B$13))</f>
        <v>0.70519865964257933</v>
      </c>
      <c r="N17" s="36"/>
      <c r="O17" s="5"/>
      <c r="P17" s="38">
        <v>1.4137</v>
      </c>
      <c r="Q17" s="38"/>
      <c r="R17" s="41">
        <f>IF(P17="","",T17*M17*LOOKUP(RIGHT($D$2,3),定数!$A$6:$A$13,定数!$B$6:$B$13))</f>
        <v>-2877.210531341595</v>
      </c>
      <c r="S17" s="41"/>
      <c r="T17" s="42">
        <f t="shared" si="4"/>
        <v>-33.999999999998479</v>
      </c>
      <c r="U17" s="42"/>
      <c r="V17" s="16">
        <f t="shared" si="1"/>
        <v>0</v>
      </c>
      <c r="W17">
        <f t="shared" si="2"/>
        <v>1</v>
      </c>
      <c r="X17" s="29">
        <f t="shared" si="5"/>
        <v>104401.31578947359</v>
      </c>
      <c r="Y17" s="30">
        <f t="shared" si="6"/>
        <v>8.1361982977414149E-2</v>
      </c>
      <c r="AD17">
        <v>-340</v>
      </c>
      <c r="AE17">
        <v>-340</v>
      </c>
      <c r="AF17">
        <v>-340</v>
      </c>
      <c r="AG17">
        <v>-340</v>
      </c>
      <c r="AH17">
        <v>-340</v>
      </c>
      <c r="AI17">
        <v>-340</v>
      </c>
    </row>
    <row r="18" spans="2:35" ht="15">
      <c r="B18" s="36">
        <v>10</v>
      </c>
      <c r="C18" s="37">
        <f t="shared" si="0"/>
        <v>93029.807180049203</v>
      </c>
      <c r="D18" s="37"/>
      <c r="E18" s="36"/>
      <c r="F18" s="5">
        <v>43491</v>
      </c>
      <c r="G18" s="36" t="s">
        <v>47</v>
      </c>
      <c r="H18" s="38">
        <v>1.405</v>
      </c>
      <c r="I18" s="38"/>
      <c r="J18" s="36">
        <v>24</v>
      </c>
      <c r="K18" s="39">
        <f t="shared" si="3"/>
        <v>2790.8942154014758</v>
      </c>
      <c r="L18" s="40"/>
      <c r="M18" s="4">
        <f>IF(J18="","",(K18/J18)/LOOKUP(RIGHT($D$2,3),定数!$A$6:$A$13,定数!$B$6:$B$13))</f>
        <v>0.96906049145884576</v>
      </c>
      <c r="N18" s="36"/>
      <c r="O18" s="5"/>
      <c r="P18" s="38">
        <v>1.4074</v>
      </c>
      <c r="Q18" s="38"/>
      <c r="R18" s="41">
        <f>IF(P18="","",T18*M18*LOOKUP(RIGHT($D$2,3),定数!$A$6:$A$13,定数!$B$6:$B$13))</f>
        <v>-2790.8942154014267</v>
      </c>
      <c r="S18" s="41"/>
      <c r="T18" s="42">
        <f t="shared" si="4"/>
        <v>-23.999999999999577</v>
      </c>
      <c r="U18" s="42"/>
      <c r="V18" s="16">
        <f t="shared" si="1"/>
        <v>0</v>
      </c>
      <c r="W18">
        <f t="shared" si="2"/>
        <v>2</v>
      </c>
      <c r="X18" s="29">
        <f t="shared" si="5"/>
        <v>104401.31578947359</v>
      </c>
      <c r="Y18" s="30">
        <f t="shared" si="6"/>
        <v>0.10892112348809058</v>
      </c>
      <c r="AD18">
        <v>-240</v>
      </c>
      <c r="AE18">
        <v>-240</v>
      </c>
      <c r="AF18">
        <v>-240</v>
      </c>
      <c r="AG18">
        <v>-240</v>
      </c>
      <c r="AH18">
        <v>-240</v>
      </c>
      <c r="AI18">
        <v>-240</v>
      </c>
    </row>
    <row r="19" spans="2:35" ht="15">
      <c r="B19" s="36">
        <v>11</v>
      </c>
      <c r="C19" s="37">
        <f t="shared" si="0"/>
        <v>90238.912964647781</v>
      </c>
      <c r="D19" s="37"/>
      <c r="E19" s="36"/>
      <c r="F19" s="5">
        <v>43492</v>
      </c>
      <c r="G19" s="36" t="s">
        <v>47</v>
      </c>
      <c r="H19" s="38">
        <v>1.4040999999999999</v>
      </c>
      <c r="I19" s="38"/>
      <c r="J19" s="36">
        <v>20</v>
      </c>
      <c r="K19" s="39">
        <f t="shared" si="3"/>
        <v>2707.1673889394333</v>
      </c>
      <c r="L19" s="40"/>
      <c r="M19" s="4">
        <f>IF(J19="","",(K19/J19)/LOOKUP(RIGHT($D$2,3),定数!$A$6:$A$13,定数!$B$6:$B$13))</f>
        <v>1.1279864120580971</v>
      </c>
      <c r="N19" s="36"/>
      <c r="O19" s="5"/>
      <c r="P19" s="38">
        <v>1.4060999999999999</v>
      </c>
      <c r="Q19" s="38"/>
      <c r="R19" s="41">
        <f>IF(P19="","",T19*M19*LOOKUP(RIGHT($D$2,3),定数!$A$6:$A$13,定数!$B$6:$B$13))</f>
        <v>0</v>
      </c>
      <c r="S19" s="41"/>
      <c r="T19" s="42">
        <v>0</v>
      </c>
      <c r="U19" s="42"/>
      <c r="V19" s="16">
        <f t="shared" si="1"/>
        <v>0</v>
      </c>
      <c r="W19">
        <f t="shared" si="2"/>
        <v>0</v>
      </c>
      <c r="X19" s="29">
        <f t="shared" si="5"/>
        <v>104401.31578947359</v>
      </c>
      <c r="Y19" s="30">
        <f t="shared" si="6"/>
        <v>0.13565348978344727</v>
      </c>
      <c r="AC19">
        <v>618</v>
      </c>
      <c r="AD19">
        <v>124</v>
      </c>
      <c r="AE19">
        <v>198</v>
      </c>
      <c r="AF19">
        <v>252</v>
      </c>
      <c r="AG19">
        <v>299</v>
      </c>
      <c r="AH19">
        <v>400</v>
      </c>
      <c r="AI19">
        <v>598</v>
      </c>
    </row>
    <row r="20" spans="2:35" ht="15">
      <c r="B20" s="36">
        <v>12</v>
      </c>
      <c r="C20" s="37">
        <f t="shared" si="0"/>
        <v>90238.912964647781</v>
      </c>
      <c r="D20" s="37"/>
      <c r="E20" s="36"/>
      <c r="F20" s="5">
        <v>43493</v>
      </c>
      <c r="G20" s="36" t="s">
        <v>47</v>
      </c>
      <c r="H20" s="38">
        <v>1.4001999999999999</v>
      </c>
      <c r="I20" s="38"/>
      <c r="J20" s="36">
        <v>25</v>
      </c>
      <c r="K20" s="39">
        <f t="shared" si="3"/>
        <v>2707.1673889394333</v>
      </c>
      <c r="L20" s="40"/>
      <c r="M20" s="4">
        <f>IF(J20="","",(K20/J20)/LOOKUP(RIGHT($D$2,3),定数!$A$6:$A$13,定数!$B$6:$B$13))</f>
        <v>0.90238912964647777</v>
      </c>
      <c r="N20" s="36"/>
      <c r="O20" s="5"/>
      <c r="P20" s="38">
        <v>1.4027000000000001</v>
      </c>
      <c r="Q20" s="38"/>
      <c r="R20" s="41">
        <f>IF(P20="","",T20*M20*LOOKUP(RIGHT($D$2,3),定数!$A$6:$A$13,定数!$B$6:$B$13))</f>
        <v>3411.030910063686</v>
      </c>
      <c r="S20" s="41"/>
      <c r="T20" s="42">
        <v>31.5</v>
      </c>
      <c r="U20" s="42"/>
      <c r="V20" s="16">
        <f t="shared" si="1"/>
        <v>1</v>
      </c>
      <c r="W20">
        <f t="shared" si="2"/>
        <v>0</v>
      </c>
      <c r="X20" s="29">
        <f t="shared" si="5"/>
        <v>104401.31578947359</v>
      </c>
      <c r="Y20" s="30">
        <f t="shared" si="6"/>
        <v>0.13565348978344727</v>
      </c>
      <c r="AC20">
        <v>1.27</v>
      </c>
      <c r="AD20">
        <v>155</v>
      </c>
      <c r="AE20">
        <v>248</v>
      </c>
      <c r="AF20">
        <v>315</v>
      </c>
      <c r="AG20">
        <v>375</v>
      </c>
      <c r="AH20">
        <v>501</v>
      </c>
      <c r="AI20">
        <v>750</v>
      </c>
    </row>
    <row r="21" spans="2:35" ht="15">
      <c r="B21" s="36">
        <v>13</v>
      </c>
      <c r="C21" s="37">
        <f t="shared" si="0"/>
        <v>93649.943874711462</v>
      </c>
      <c r="D21" s="37"/>
      <c r="E21" s="36"/>
      <c r="F21" s="5">
        <v>43497</v>
      </c>
      <c r="G21" s="36" t="s">
        <v>46</v>
      </c>
      <c r="H21" s="38">
        <v>1.3904000000000001</v>
      </c>
      <c r="I21" s="38"/>
      <c r="J21" s="36">
        <v>13</v>
      </c>
      <c r="K21" s="39">
        <f t="shared" si="3"/>
        <v>2809.4983162413437</v>
      </c>
      <c r="L21" s="40"/>
      <c r="M21" s="4">
        <f>IF(J21="","",(K21/J21)/LOOKUP(RIGHT($D$2,3),定数!$A$6:$A$13,定数!$B$6:$B$13))</f>
        <v>1.8009604591290664</v>
      </c>
      <c r="N21" s="36"/>
      <c r="O21" s="5"/>
      <c r="P21" s="38">
        <v>1.3891</v>
      </c>
      <c r="Q21" s="38"/>
      <c r="R21" s="41">
        <f>IF(P21="","",T21*M21*LOOKUP(RIGHT($D$2,3),定数!$A$6:$A$13,定数!$B$6:$B$13))</f>
        <v>0</v>
      </c>
      <c r="S21" s="41"/>
      <c r="T21" s="42">
        <v>0</v>
      </c>
      <c r="U21" s="42"/>
      <c r="V21" s="16">
        <f t="shared" si="1"/>
        <v>0</v>
      </c>
      <c r="W21">
        <f t="shared" si="2"/>
        <v>0</v>
      </c>
      <c r="X21" s="29">
        <f t="shared" si="5"/>
        <v>104401.31578947359</v>
      </c>
      <c r="Y21" s="30">
        <f t="shared" si="6"/>
        <v>0.10298119169726161</v>
      </c>
      <c r="AB21">
        <v>-2</v>
      </c>
      <c r="AC21">
        <v>0</v>
      </c>
      <c r="AD21">
        <v>80</v>
      </c>
      <c r="AE21">
        <v>128</v>
      </c>
      <c r="AF21">
        <v>164</v>
      </c>
      <c r="AG21">
        <v>194</v>
      </c>
      <c r="AH21">
        <v>259</v>
      </c>
      <c r="AI21">
        <v>0</v>
      </c>
    </row>
    <row r="22" spans="2:35" ht="15">
      <c r="B22" s="36">
        <v>14</v>
      </c>
      <c r="C22" s="37">
        <f t="shared" si="0"/>
        <v>93649.943874711462</v>
      </c>
      <c r="D22" s="37"/>
      <c r="E22" s="36"/>
      <c r="F22" s="5">
        <v>43498</v>
      </c>
      <c r="G22" s="36" t="s">
        <v>46</v>
      </c>
      <c r="H22" s="38">
        <v>1.3954</v>
      </c>
      <c r="I22" s="38"/>
      <c r="J22" s="36">
        <v>24</v>
      </c>
      <c r="K22" s="39">
        <f t="shared" si="3"/>
        <v>2809.4983162413437</v>
      </c>
      <c r="L22" s="40"/>
      <c r="M22" s="4">
        <f>IF(J22="","",(K22/J22)/LOOKUP(RIGHT($D$2,3),定数!$A$6:$A$13,定数!$B$6:$B$13))</f>
        <v>0.97552024869491105</v>
      </c>
      <c r="N22" s="36"/>
      <c r="O22" s="5"/>
      <c r="P22" s="38">
        <v>1.393</v>
      </c>
      <c r="Q22" s="38"/>
      <c r="R22" s="41">
        <f>IF(P22="","",T22*M22*LOOKUP(RIGHT($D$2,3),定数!$A$6:$A$13,定数!$B$6:$B$13))</f>
        <v>-2809.4983162412941</v>
      </c>
      <c r="S22" s="41"/>
      <c r="T22" s="42">
        <f t="shared" si="4"/>
        <v>-23.999999999999577</v>
      </c>
      <c r="U22" s="42"/>
      <c r="V22" s="16">
        <f t="shared" si="1"/>
        <v>0</v>
      </c>
      <c r="W22">
        <f t="shared" si="2"/>
        <v>1</v>
      </c>
      <c r="X22" s="29">
        <f t="shared" si="5"/>
        <v>104401.31578947359</v>
      </c>
      <c r="Y22" s="30">
        <f t="shared" si="6"/>
        <v>0.10298119169726161</v>
      </c>
      <c r="AD22">
        <v>-240</v>
      </c>
      <c r="AE22">
        <v>-240</v>
      </c>
      <c r="AF22">
        <v>-240</v>
      </c>
      <c r="AG22">
        <v>-240</v>
      </c>
      <c r="AH22">
        <v>-240</v>
      </c>
      <c r="AI22">
        <v>-240</v>
      </c>
    </row>
    <row r="23" spans="2:35" ht="15">
      <c r="B23" s="36">
        <v>15</v>
      </c>
      <c r="C23" s="37">
        <f t="shared" si="0"/>
        <v>90840.445558470165</v>
      </c>
      <c r="D23" s="37"/>
      <c r="E23" s="36"/>
      <c r="F23" s="5">
        <v>43500</v>
      </c>
      <c r="G23" s="36" t="s">
        <v>47</v>
      </c>
      <c r="H23" s="38">
        <v>1.3817999999999999</v>
      </c>
      <c r="I23" s="38"/>
      <c r="J23" s="36">
        <v>34</v>
      </c>
      <c r="K23" s="39">
        <f t="shared" si="3"/>
        <v>2725.2133667541048</v>
      </c>
      <c r="L23" s="40"/>
      <c r="M23" s="4">
        <f>IF(J23="","",(K23/J23)/LOOKUP(RIGHT($D$2,3),定数!$A$6:$A$13,定数!$B$6:$B$13))</f>
        <v>0.66794445263581004</v>
      </c>
      <c r="N23" s="36"/>
      <c r="O23" s="5"/>
      <c r="P23" s="38">
        <v>1.3852</v>
      </c>
      <c r="Q23" s="38"/>
      <c r="R23" s="41">
        <f>IF(P23="","",T23*M23*LOOKUP(RIGHT($D$2,3),定数!$A$6:$A$13,定数!$B$6:$B$13))</f>
        <v>2709.182699890845</v>
      </c>
      <c r="S23" s="41"/>
      <c r="T23" s="42">
        <v>33.799999999999997</v>
      </c>
      <c r="U23" s="42"/>
      <c r="V23" t="str">
        <f t="shared" ref="V23:W74" si="7">IF(S23&lt;&gt;"",IF(S23&lt;0,1+V22,0),"")</f>
        <v/>
      </c>
      <c r="W23">
        <f t="shared" si="2"/>
        <v>0</v>
      </c>
      <c r="X23" s="29">
        <f t="shared" si="5"/>
        <v>104401.31578947359</v>
      </c>
      <c r="Y23" s="30">
        <f t="shared" si="6"/>
        <v>0.12989175594634339</v>
      </c>
      <c r="AD23">
        <v>208</v>
      </c>
      <c r="AE23">
        <v>338</v>
      </c>
      <c r="AF23">
        <v>434</v>
      </c>
      <c r="AG23">
        <v>511</v>
      </c>
      <c r="AH23">
        <v>683</v>
      </c>
      <c r="AI23">
        <v>1022</v>
      </c>
    </row>
    <row r="24" spans="2:35" ht="15">
      <c r="B24" s="36">
        <v>16</v>
      </c>
      <c r="C24" s="37">
        <f t="shared" si="0"/>
        <v>93549.628258361015</v>
      </c>
      <c r="D24" s="37"/>
      <c r="E24" s="36"/>
      <c r="F24" s="5">
        <v>43505</v>
      </c>
      <c r="G24" s="36" t="s">
        <v>46</v>
      </c>
      <c r="H24" s="38">
        <v>1.3747</v>
      </c>
      <c r="I24" s="38"/>
      <c r="J24" s="36">
        <v>18</v>
      </c>
      <c r="K24" s="39">
        <f t="shared" si="3"/>
        <v>2806.4888477508302</v>
      </c>
      <c r="L24" s="40"/>
      <c r="M24" s="4">
        <f>IF(J24="","",(K24/J24)/LOOKUP(RIGHT($D$2,3),定数!$A$6:$A$13,定数!$B$6:$B$13))</f>
        <v>1.2993003924772362</v>
      </c>
      <c r="N24" s="36"/>
      <c r="O24" s="5"/>
      <c r="P24" s="38">
        <v>1.3729</v>
      </c>
      <c r="Q24" s="38"/>
      <c r="R24" s="41">
        <f>IF(P24="","",T24*M24*LOOKUP(RIGHT($D$2,3),定数!$A$6:$A$13,定数!$B$6:$B$13))</f>
        <v>0</v>
      </c>
      <c r="S24" s="41"/>
      <c r="T24" s="42">
        <v>0</v>
      </c>
      <c r="U24" s="42"/>
      <c r="V24" t="str">
        <f t="shared" si="7"/>
        <v/>
      </c>
      <c r="W24">
        <f t="shared" si="2"/>
        <v>0</v>
      </c>
      <c r="X24" s="29">
        <f t="shared" si="5"/>
        <v>104401.31578947359</v>
      </c>
      <c r="Y24" s="30">
        <f t="shared" si="6"/>
        <v>0.10394205713839011</v>
      </c>
      <c r="AB24">
        <v>-18</v>
      </c>
      <c r="AC24">
        <v>618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</row>
    <row r="25" spans="2:35" ht="15">
      <c r="B25" s="36">
        <v>17</v>
      </c>
      <c r="C25" s="37">
        <f t="shared" si="0"/>
        <v>93549.628258361015</v>
      </c>
      <c r="D25" s="37"/>
      <c r="E25" s="36"/>
      <c r="F25" s="5">
        <v>43512</v>
      </c>
      <c r="G25" s="36" t="s">
        <v>47</v>
      </c>
      <c r="H25" s="38">
        <v>1.3633</v>
      </c>
      <c r="I25" s="38"/>
      <c r="J25" s="36">
        <v>29</v>
      </c>
      <c r="K25" s="39">
        <f t="shared" si="3"/>
        <v>2806.4888477508302</v>
      </c>
      <c r="L25" s="40"/>
      <c r="M25" s="4">
        <f>IF(J25="","",(K25/J25)/LOOKUP(RIGHT($D$2,3),定数!$A$6:$A$13,定数!$B$6:$B$13))</f>
        <v>0.80646231257207768</v>
      </c>
      <c r="N25" s="36"/>
      <c r="O25" s="5"/>
      <c r="P25" s="38">
        <v>1.3662000000000001</v>
      </c>
      <c r="Q25" s="38"/>
      <c r="R25" s="41">
        <f>IF(P25="","",T25*M25*LOOKUP(RIGHT($D$2,3),定数!$A$6:$A$13,定数!$B$6:$B$13))</f>
        <v>-2806.4888477509512</v>
      </c>
      <c r="S25" s="41"/>
      <c r="T25" s="42">
        <f t="shared" si="4"/>
        <v>-29.000000000001247</v>
      </c>
      <c r="U25" s="42"/>
      <c r="V25" t="str">
        <f t="shared" si="7"/>
        <v/>
      </c>
      <c r="W25">
        <f t="shared" si="2"/>
        <v>1</v>
      </c>
      <c r="X25" s="29">
        <f t="shared" si="5"/>
        <v>104401.31578947359</v>
      </c>
      <c r="Y25" s="30">
        <f t="shared" si="6"/>
        <v>0.10394205713839011</v>
      </c>
      <c r="AD25">
        <v>-290</v>
      </c>
      <c r="AE25">
        <v>-290</v>
      </c>
      <c r="AF25">
        <v>-290</v>
      </c>
      <c r="AG25">
        <v>-290</v>
      </c>
      <c r="AH25">
        <v>-290</v>
      </c>
      <c r="AI25">
        <v>-290</v>
      </c>
    </row>
    <row r="26" spans="2:35" ht="15">
      <c r="B26" s="36">
        <v>18</v>
      </c>
      <c r="C26" s="37">
        <f t="shared" si="0"/>
        <v>90743.139410610063</v>
      </c>
      <c r="D26" s="37"/>
      <c r="E26" s="36"/>
      <c r="F26" s="5">
        <v>43512</v>
      </c>
      <c r="G26" s="36" t="s">
        <v>46</v>
      </c>
      <c r="H26" s="38">
        <v>1.3658999999999999</v>
      </c>
      <c r="I26" s="38"/>
      <c r="J26" s="36">
        <v>14</v>
      </c>
      <c r="K26" s="39">
        <f t="shared" si="3"/>
        <v>2722.2941823183019</v>
      </c>
      <c r="L26" s="40"/>
      <c r="M26" s="4">
        <f>IF(J26="","",(K26/J26)/LOOKUP(RIGHT($D$2,3),定数!$A$6:$A$13,定数!$B$6:$B$13))</f>
        <v>1.620413203760894</v>
      </c>
      <c r="N26" s="36"/>
      <c r="O26" s="5"/>
      <c r="P26" s="38">
        <v>1.3645</v>
      </c>
      <c r="Q26" s="38"/>
      <c r="R26" s="41">
        <f>IF(P26="","",T26*M26*LOOKUP(RIGHT($D$2,3),定数!$A$6:$A$13,定数!$B$6:$B$13))</f>
        <v>8127.9926300646448</v>
      </c>
      <c r="S26" s="41"/>
      <c r="T26" s="42">
        <v>41.8</v>
      </c>
      <c r="U26" s="42"/>
      <c r="V26" t="str">
        <f t="shared" si="7"/>
        <v/>
      </c>
      <c r="W26">
        <f t="shared" si="2"/>
        <v>0</v>
      </c>
      <c r="X26" s="29">
        <f t="shared" si="5"/>
        <v>104401.31578947359</v>
      </c>
      <c r="Y26" s="30">
        <f t="shared" si="6"/>
        <v>0.13082379542423961</v>
      </c>
      <c r="AD26">
        <v>85</v>
      </c>
      <c r="AE26">
        <v>138</v>
      </c>
      <c r="AF26">
        <v>177</v>
      </c>
      <c r="AG26">
        <v>209</v>
      </c>
      <c r="AH26">
        <v>279</v>
      </c>
      <c r="AI26">
        <v>418</v>
      </c>
    </row>
    <row r="27" spans="2:35" ht="15">
      <c r="B27" s="36">
        <v>19</v>
      </c>
      <c r="C27" s="37">
        <f t="shared" si="0"/>
        <v>98871.132040674711</v>
      </c>
      <c r="D27" s="37"/>
      <c r="E27" s="36"/>
      <c r="F27" s="5">
        <v>43515</v>
      </c>
      <c r="G27" s="36" t="s">
        <v>46</v>
      </c>
      <c r="H27" s="38">
        <v>1.3516999999999999</v>
      </c>
      <c r="I27" s="38"/>
      <c r="J27" s="36">
        <v>35</v>
      </c>
      <c r="K27" s="39">
        <f t="shared" si="3"/>
        <v>2966.1339612202414</v>
      </c>
      <c r="L27" s="40"/>
      <c r="M27" s="4">
        <f>IF(J27="","",(K27/J27)/LOOKUP(RIGHT($D$2,3),定数!$A$6:$A$13,定数!$B$6:$B$13))</f>
        <v>0.70622237171910518</v>
      </c>
      <c r="N27" s="36"/>
      <c r="O27" s="5"/>
      <c r="P27" s="38">
        <v>1.3482000000000001</v>
      </c>
      <c r="Q27" s="38"/>
      <c r="R27" s="41">
        <f>IF(P27="","",T27*M27*LOOKUP(RIGHT($D$2,3),定数!$A$6:$A$13,定数!$B$6:$B$13))</f>
        <v>3762.7527965193922</v>
      </c>
      <c r="S27" s="41"/>
      <c r="T27" s="42">
        <v>44.4</v>
      </c>
      <c r="U27" s="42"/>
      <c r="V27" t="str">
        <f t="shared" si="7"/>
        <v/>
      </c>
      <c r="W27">
        <f t="shared" si="2"/>
        <v>0</v>
      </c>
      <c r="X27" s="29">
        <f t="shared" si="5"/>
        <v>104401.31578947359</v>
      </c>
      <c r="Y27" s="30">
        <f t="shared" si="6"/>
        <v>5.297044110009641E-2</v>
      </c>
      <c r="AD27">
        <v>215</v>
      </c>
      <c r="AE27">
        <v>350</v>
      </c>
      <c r="AF27">
        <v>444</v>
      </c>
      <c r="AG27">
        <v>520</v>
      </c>
      <c r="AH27">
        <v>695</v>
      </c>
      <c r="AI27">
        <v>1046</v>
      </c>
    </row>
    <row r="28" spans="2:35" ht="15">
      <c r="B28" s="36">
        <v>20</v>
      </c>
      <c r="C28" s="37">
        <f t="shared" si="0"/>
        <v>102633.8848371941</v>
      </c>
      <c r="D28" s="37"/>
      <c r="E28" s="36"/>
      <c r="F28" s="5">
        <v>43522</v>
      </c>
      <c r="G28" s="36" t="s">
        <v>46</v>
      </c>
      <c r="H28" s="38">
        <v>1.3601000000000001</v>
      </c>
      <c r="I28" s="38"/>
      <c r="J28" s="36">
        <v>44</v>
      </c>
      <c r="K28" s="39">
        <f t="shared" si="3"/>
        <v>3079.0165451158227</v>
      </c>
      <c r="L28" s="40"/>
      <c r="M28" s="4">
        <f>IF(J28="","",(K28/J28)/LOOKUP(RIGHT($D$2,3),定数!$A$6:$A$13,定数!$B$6:$B$13))</f>
        <v>0.5831470729386028</v>
      </c>
      <c r="N28" s="36"/>
      <c r="O28" s="5"/>
      <c r="P28" s="38">
        <v>1.3556999999999999</v>
      </c>
      <c r="Q28" s="38"/>
      <c r="R28" s="41">
        <f>IF(P28="","",T28*M28*LOOKUP(RIGHT($D$2,3),定数!$A$6:$A$13,定数!$B$6:$B$13))</f>
        <v>3918.7483301474103</v>
      </c>
      <c r="S28" s="41"/>
      <c r="T28" s="42">
        <v>56</v>
      </c>
      <c r="U28" s="42"/>
      <c r="V28" t="str">
        <f t="shared" si="7"/>
        <v/>
      </c>
      <c r="W28">
        <f t="shared" si="2"/>
        <v>0</v>
      </c>
      <c r="X28" s="29">
        <f t="shared" si="5"/>
        <v>104401.31578947359</v>
      </c>
      <c r="Y28" s="30">
        <f t="shared" si="6"/>
        <v>1.6929201887105894E-2</v>
      </c>
      <c r="AB28">
        <v>1.5</v>
      </c>
      <c r="AC28">
        <v>1.5</v>
      </c>
      <c r="AD28">
        <v>273</v>
      </c>
      <c r="AE28">
        <v>440</v>
      </c>
      <c r="AF28">
        <v>560</v>
      </c>
      <c r="AG28">
        <v>662</v>
      </c>
      <c r="AH28">
        <v>0</v>
      </c>
      <c r="AI28">
        <v>0</v>
      </c>
    </row>
    <row r="29" spans="2:35" ht="15">
      <c r="B29" s="36">
        <v>21</v>
      </c>
      <c r="C29" s="37">
        <f t="shared" si="0"/>
        <v>106552.63316734151</v>
      </c>
      <c r="D29" s="37"/>
      <c r="E29" s="36"/>
      <c r="F29" s="5">
        <v>43525</v>
      </c>
      <c r="G29" s="36" t="s">
        <v>47</v>
      </c>
      <c r="H29" s="38">
        <v>1.3505</v>
      </c>
      <c r="I29" s="38"/>
      <c r="J29" s="36">
        <v>42</v>
      </c>
      <c r="K29" s="39">
        <f t="shared" si="3"/>
        <v>3196.5789950202452</v>
      </c>
      <c r="L29" s="40"/>
      <c r="M29" s="4">
        <f>IF(J29="","",(K29/J29)/LOOKUP(RIGHT($D$2,3),定数!$A$6:$A$13,定数!$B$6:$B$13))</f>
        <v>0.63424186409131855</v>
      </c>
      <c r="N29" s="36"/>
      <c r="O29" s="5"/>
      <c r="P29" s="38">
        <v>1.3547</v>
      </c>
      <c r="Q29" s="38"/>
      <c r="R29" s="41">
        <f>IF(P29="","",T29*M29*LOOKUP(RIGHT($D$2,3),定数!$A$6:$A$13,定数!$B$6:$B$13))</f>
        <v>1986.4455183340096</v>
      </c>
      <c r="S29" s="41"/>
      <c r="T29" s="42">
        <v>26.1</v>
      </c>
      <c r="U29" s="42"/>
      <c r="V29" t="str">
        <f t="shared" si="7"/>
        <v/>
      </c>
      <c r="W29">
        <f t="shared" si="2"/>
        <v>0</v>
      </c>
      <c r="X29" s="29">
        <f t="shared" si="5"/>
        <v>106552.63316734151</v>
      </c>
      <c r="Y29" s="30">
        <f t="shared" si="6"/>
        <v>0</v>
      </c>
      <c r="AD29">
        <v>261</v>
      </c>
      <c r="AE29">
        <v>417</v>
      </c>
      <c r="AF29">
        <v>0</v>
      </c>
      <c r="AG29">
        <v>0</v>
      </c>
      <c r="AH29">
        <v>0</v>
      </c>
      <c r="AI29">
        <v>0</v>
      </c>
    </row>
    <row r="30" spans="2:35" ht="15">
      <c r="B30" s="36">
        <v>22</v>
      </c>
      <c r="C30" s="37">
        <f t="shared" si="0"/>
        <v>108539.07868567551</v>
      </c>
      <c r="D30" s="37"/>
      <c r="E30" s="36"/>
      <c r="F30" s="5">
        <v>43527</v>
      </c>
      <c r="G30" s="36" t="s">
        <v>46</v>
      </c>
      <c r="H30" s="38">
        <v>1.3661000000000001</v>
      </c>
      <c r="I30" s="38"/>
      <c r="J30" s="36">
        <v>37</v>
      </c>
      <c r="K30" s="39">
        <f t="shared" si="3"/>
        <v>3256.1723605702655</v>
      </c>
      <c r="L30" s="40"/>
      <c r="M30" s="4">
        <f>IF(J30="","",(K30/J30)/LOOKUP(RIGHT($D$2,3),定数!$A$6:$A$13,定数!$B$6:$B$13))</f>
        <v>0.73337215328159133</v>
      </c>
      <c r="N30" s="36"/>
      <c r="O30" s="5"/>
      <c r="P30" s="38">
        <v>1.3624000000000001</v>
      </c>
      <c r="Q30" s="38"/>
      <c r="R30" s="41">
        <f>IF(P30="","",T30*M30*LOOKUP(RIGHT($D$2,3),定数!$A$6:$A$13,定数!$B$6:$B$13))</f>
        <v>4101.0170811506587</v>
      </c>
      <c r="S30" s="41"/>
      <c r="T30" s="42">
        <v>46.6</v>
      </c>
      <c r="U30" s="42"/>
      <c r="V30" t="str">
        <f t="shared" si="7"/>
        <v/>
      </c>
      <c r="W30">
        <f t="shared" si="2"/>
        <v>0</v>
      </c>
      <c r="X30" s="29">
        <f t="shared" si="5"/>
        <v>108539.07868567551</v>
      </c>
      <c r="Y30" s="30">
        <f t="shared" si="6"/>
        <v>0</v>
      </c>
      <c r="AD30">
        <v>229</v>
      </c>
      <c r="AE30">
        <v>368</v>
      </c>
      <c r="AF30">
        <v>466</v>
      </c>
      <c r="AG30">
        <v>548</v>
      </c>
      <c r="AH30">
        <v>0</v>
      </c>
      <c r="AI30">
        <v>0</v>
      </c>
    </row>
    <row r="31" spans="2:35" ht="15">
      <c r="B31" s="36">
        <v>23</v>
      </c>
      <c r="C31" s="37">
        <f t="shared" si="0"/>
        <v>112640.09576682617</v>
      </c>
      <c r="D31" s="37"/>
      <c r="E31" s="36"/>
      <c r="F31" s="5">
        <v>43529</v>
      </c>
      <c r="G31" s="36" t="s">
        <v>47</v>
      </c>
      <c r="H31" s="38">
        <v>1.3577999999999999</v>
      </c>
      <c r="I31" s="38"/>
      <c r="J31" s="36">
        <v>10</v>
      </c>
      <c r="K31" s="39">
        <f t="shared" si="3"/>
        <v>3379.202873004785</v>
      </c>
      <c r="L31" s="40"/>
      <c r="M31" s="4">
        <f>IF(J31="","",(K31/J31)/LOOKUP(RIGHT($D$2,3),定数!$A$6:$A$13,定数!$B$6:$B$13))</f>
        <v>2.816002394170654</v>
      </c>
      <c r="N31" s="36"/>
      <c r="O31" s="5"/>
      <c r="P31" s="38">
        <v>1.3588</v>
      </c>
      <c r="Q31" s="38"/>
      <c r="R31" s="41">
        <f>IF(P31="","",T31*M31*LOOKUP(RIGHT($D$2,3),定数!$A$6:$A$13,定数!$B$6:$B$13))</f>
        <v>0</v>
      </c>
      <c r="S31" s="41"/>
      <c r="T31" s="42">
        <v>0</v>
      </c>
      <c r="U31" s="42"/>
      <c r="V31" t="str">
        <f t="shared" si="7"/>
        <v/>
      </c>
      <c r="W31">
        <f t="shared" si="2"/>
        <v>0</v>
      </c>
      <c r="X31" s="29">
        <f t="shared" si="5"/>
        <v>112640.09576682617</v>
      </c>
      <c r="Y31" s="30">
        <f t="shared" si="6"/>
        <v>0</v>
      </c>
      <c r="AB31">
        <v>-3</v>
      </c>
      <c r="AC31">
        <v>0</v>
      </c>
      <c r="AD31">
        <v>65</v>
      </c>
      <c r="AE31">
        <v>102</v>
      </c>
      <c r="AF31">
        <v>131</v>
      </c>
      <c r="AG31">
        <v>149</v>
      </c>
      <c r="AH31">
        <v>199</v>
      </c>
      <c r="AI31">
        <v>301</v>
      </c>
    </row>
    <row r="32" spans="2:35" ht="15">
      <c r="B32" s="36">
        <v>24</v>
      </c>
      <c r="C32" s="37">
        <f t="shared" si="0"/>
        <v>112640.09576682617</v>
      </c>
      <c r="D32" s="37"/>
      <c r="E32" s="36"/>
      <c r="F32" s="5">
        <v>43534</v>
      </c>
      <c r="G32" s="36" t="s">
        <v>46</v>
      </c>
      <c r="H32" s="38">
        <v>1.3615999999999999</v>
      </c>
      <c r="I32" s="38"/>
      <c r="J32" s="36">
        <v>22</v>
      </c>
      <c r="K32" s="39">
        <f t="shared" si="3"/>
        <v>3379.202873004785</v>
      </c>
      <c r="L32" s="40"/>
      <c r="M32" s="4">
        <f>IF(J32="","",(K32/J32)/LOOKUP(RIGHT($D$2,3),定数!$A$6:$A$13,定数!$B$6:$B$13))</f>
        <v>1.2800010882593884</v>
      </c>
      <c r="N32" s="36"/>
      <c r="O32" s="5"/>
      <c r="P32" s="38">
        <v>1.3593999999999999</v>
      </c>
      <c r="Q32" s="38"/>
      <c r="R32" s="41">
        <f>IF(P32="","",T32*M32*LOOKUP(RIGHT($D$2,3),定数!$A$6:$A$13,定数!$B$6:$B$13))</f>
        <v>0</v>
      </c>
      <c r="S32" s="41"/>
      <c r="T32" s="42">
        <v>0</v>
      </c>
      <c r="U32" s="42"/>
      <c r="V32" t="str">
        <f t="shared" si="7"/>
        <v/>
      </c>
      <c r="W32">
        <f t="shared" si="2"/>
        <v>0</v>
      </c>
      <c r="X32" s="29">
        <f t="shared" si="5"/>
        <v>112640.09576682617</v>
      </c>
      <c r="Y32" s="30">
        <f t="shared" si="6"/>
        <v>0</v>
      </c>
      <c r="AB32">
        <v>-3</v>
      </c>
      <c r="AC32">
        <v>0</v>
      </c>
      <c r="AD32">
        <v>129</v>
      </c>
      <c r="AE32">
        <v>211</v>
      </c>
      <c r="AF32">
        <v>269</v>
      </c>
      <c r="AG32">
        <v>317</v>
      </c>
      <c r="AH32">
        <v>422</v>
      </c>
      <c r="AI32">
        <v>639</v>
      </c>
    </row>
    <row r="33" spans="2:35" ht="15">
      <c r="B33" s="36">
        <v>25</v>
      </c>
      <c r="C33" s="37">
        <f t="shared" si="0"/>
        <v>112640.09576682617</v>
      </c>
      <c r="D33" s="37"/>
      <c r="E33" s="36"/>
      <c r="F33" s="5">
        <v>43535</v>
      </c>
      <c r="G33" s="36" t="s">
        <v>46</v>
      </c>
      <c r="H33" s="38">
        <v>1.3665</v>
      </c>
      <c r="I33" s="38"/>
      <c r="J33" s="36">
        <v>13</v>
      </c>
      <c r="K33" s="39">
        <f t="shared" si="3"/>
        <v>3379.202873004785</v>
      </c>
      <c r="L33" s="40"/>
      <c r="M33" s="4">
        <f>IF(J33="","",(K33/J33)/LOOKUP(RIGHT($D$2,3),定数!$A$6:$A$13,定数!$B$6:$B$13))</f>
        <v>2.1661556878235801</v>
      </c>
      <c r="N33" s="36"/>
      <c r="O33" s="5"/>
      <c r="P33" s="38">
        <v>1.3652</v>
      </c>
      <c r="Q33" s="38"/>
      <c r="R33" s="41">
        <f>IF(P33="","",T33*M33*LOOKUP(RIGHT($D$2,3),定数!$A$6:$A$13,定数!$B$6:$B$13))</f>
        <v>4314.9821301445727</v>
      </c>
      <c r="S33" s="41"/>
      <c r="T33" s="42">
        <v>16.600000000000001</v>
      </c>
      <c r="U33" s="42"/>
      <c r="V33" t="str">
        <f t="shared" si="7"/>
        <v/>
      </c>
      <c r="W33">
        <f t="shared" si="2"/>
        <v>0</v>
      </c>
      <c r="X33" s="29">
        <f t="shared" si="5"/>
        <v>112640.09576682617</v>
      </c>
      <c r="Y33" s="30">
        <f t="shared" si="6"/>
        <v>0</v>
      </c>
      <c r="AD33">
        <v>80</v>
      </c>
      <c r="AE33">
        <v>131</v>
      </c>
      <c r="AF33">
        <v>166</v>
      </c>
      <c r="AG33">
        <v>195</v>
      </c>
      <c r="AH33">
        <v>0</v>
      </c>
      <c r="AI33">
        <v>0</v>
      </c>
    </row>
    <row r="34" spans="2:35" ht="15">
      <c r="B34" s="36">
        <v>26</v>
      </c>
      <c r="C34" s="37">
        <f t="shared" si="0"/>
        <v>116955.07789697075</v>
      </c>
      <c r="D34" s="37"/>
      <c r="E34" s="36"/>
      <c r="F34" s="5">
        <v>43539</v>
      </c>
      <c r="G34" s="36" t="s">
        <v>47</v>
      </c>
      <c r="H34" s="38">
        <v>1.37</v>
      </c>
      <c r="I34" s="38"/>
      <c r="J34" s="36">
        <v>17</v>
      </c>
      <c r="K34" s="39">
        <f t="shared" si="3"/>
        <v>3508.6523369091224</v>
      </c>
      <c r="L34" s="40"/>
      <c r="M34" s="4">
        <f>IF(J34="","",(K34/J34)/LOOKUP(RIGHT($D$2,3),定数!$A$6:$A$13,定数!$B$6:$B$13))</f>
        <v>1.7199276161319228</v>
      </c>
      <c r="N34" s="36"/>
      <c r="O34" s="5"/>
      <c r="P34" s="38">
        <v>1.3716999999999999</v>
      </c>
      <c r="Q34" s="38"/>
      <c r="R34" s="41">
        <f>IF(P34="","",T34*M34*LOOKUP(RIGHT($D$2,3),定数!$A$6:$A$13,定数!$B$6:$B$13))</f>
        <v>10525.957010727367</v>
      </c>
      <c r="S34" s="41"/>
      <c r="T34" s="42">
        <v>51</v>
      </c>
      <c r="U34" s="42"/>
      <c r="V34" t="str">
        <f t="shared" si="7"/>
        <v/>
      </c>
      <c r="W34">
        <f t="shared" si="2"/>
        <v>0</v>
      </c>
      <c r="X34" s="29">
        <f t="shared" si="5"/>
        <v>116955.07789697075</v>
      </c>
      <c r="Y34" s="30">
        <f t="shared" si="6"/>
        <v>0</v>
      </c>
      <c r="AD34">
        <v>105</v>
      </c>
      <c r="AE34">
        <v>171</v>
      </c>
      <c r="AF34">
        <v>216</v>
      </c>
      <c r="AG34">
        <v>256</v>
      </c>
      <c r="AH34">
        <v>341</v>
      </c>
      <c r="AI34">
        <v>510</v>
      </c>
    </row>
    <row r="35" spans="2:35" ht="15">
      <c r="B35" s="36">
        <v>27</v>
      </c>
      <c r="C35" s="37">
        <f t="shared" si="0"/>
        <v>127481.03490769811</v>
      </c>
      <c r="D35" s="37"/>
      <c r="E35" s="36"/>
      <c r="F35" s="5">
        <v>43540</v>
      </c>
      <c r="G35" s="36" t="s">
        <v>46</v>
      </c>
      <c r="H35" s="38">
        <v>1.3720000000000001</v>
      </c>
      <c r="I35" s="38"/>
      <c r="J35" s="36">
        <v>40</v>
      </c>
      <c r="K35" s="39">
        <f t="shared" si="3"/>
        <v>3824.431047230943</v>
      </c>
      <c r="L35" s="40"/>
      <c r="M35" s="4">
        <f>IF(J35="","",(K35/J35)/LOOKUP(RIGHT($D$2,3),定数!$A$6:$A$13,定数!$B$6:$B$13))</f>
        <v>0.79675646817311307</v>
      </c>
      <c r="N35" s="36"/>
      <c r="O35" s="5"/>
      <c r="P35" s="38">
        <v>1.3680000000000001</v>
      </c>
      <c r="Q35" s="38"/>
      <c r="R35" s="41">
        <f>IF(P35="","",T35*M35*LOOKUP(RIGHT($D$2,3),定数!$A$6:$A$13,定数!$B$6:$B$13))</f>
        <v>2332.9029388108747</v>
      </c>
      <c r="S35" s="41"/>
      <c r="T35" s="42">
        <v>24.4</v>
      </c>
      <c r="U35" s="42"/>
      <c r="V35" t="str">
        <f t="shared" si="7"/>
        <v/>
      </c>
      <c r="W35">
        <f t="shared" si="2"/>
        <v>0</v>
      </c>
      <c r="X35" s="29">
        <f t="shared" si="5"/>
        <v>127481.03490769811</v>
      </c>
      <c r="Y35" s="30">
        <f t="shared" si="6"/>
        <v>0</v>
      </c>
      <c r="AB35">
        <v>-2</v>
      </c>
      <c r="AC35">
        <v>-1</v>
      </c>
      <c r="AD35">
        <v>244</v>
      </c>
      <c r="AE35">
        <v>398</v>
      </c>
      <c r="AF35">
        <v>505</v>
      </c>
      <c r="AG35">
        <v>599</v>
      </c>
      <c r="AH35">
        <v>797</v>
      </c>
      <c r="AI35">
        <v>0</v>
      </c>
    </row>
    <row r="36" spans="2:35" ht="15">
      <c r="B36" s="36">
        <v>28</v>
      </c>
      <c r="C36" s="37">
        <f t="shared" si="0"/>
        <v>129813.93784650898</v>
      </c>
      <c r="D36" s="37"/>
      <c r="E36" s="36"/>
      <c r="F36" s="5">
        <v>43542</v>
      </c>
      <c r="G36" s="36" t="s">
        <v>47</v>
      </c>
      <c r="H36" s="38">
        <v>1.3667</v>
      </c>
      <c r="I36" s="38"/>
      <c r="J36" s="36">
        <v>8</v>
      </c>
      <c r="K36" s="39">
        <f t="shared" si="3"/>
        <v>3894.4181353952695</v>
      </c>
      <c r="L36" s="40"/>
      <c r="M36" s="4">
        <f>IF(J36="","",(K36/J36)/LOOKUP(RIGHT($D$2,3),定数!$A$6:$A$13,定数!$B$6:$B$13))</f>
        <v>4.056685557703406</v>
      </c>
      <c r="N36" s="36"/>
      <c r="O36" s="5"/>
      <c r="P36" s="38">
        <v>1.3674999999999999</v>
      </c>
      <c r="Q36" s="38"/>
      <c r="R36" s="41">
        <f>IF(P36="","",T36*M36*LOOKUP(RIGHT($D$2,3),定数!$A$6:$A$13,定数!$B$6:$B$13))</f>
        <v>-3894.4181353948406</v>
      </c>
      <c r="S36" s="41"/>
      <c r="T36" s="42">
        <f t="shared" si="4"/>
        <v>-7.9999999999991189</v>
      </c>
      <c r="U36" s="42"/>
      <c r="V36" t="str">
        <f t="shared" si="7"/>
        <v/>
      </c>
      <c r="W36">
        <f t="shared" si="2"/>
        <v>1</v>
      </c>
      <c r="X36" s="29">
        <f t="shared" si="5"/>
        <v>129813.93784650898</v>
      </c>
      <c r="Y36" s="30">
        <f t="shared" si="6"/>
        <v>0</v>
      </c>
      <c r="AD36">
        <v>-80</v>
      </c>
      <c r="AE36">
        <v>-80</v>
      </c>
      <c r="AF36">
        <v>-80</v>
      </c>
      <c r="AG36">
        <v>-80</v>
      </c>
      <c r="AH36">
        <v>-80</v>
      </c>
      <c r="AI36">
        <v>-80</v>
      </c>
    </row>
    <row r="37" spans="2:35" ht="15">
      <c r="B37" s="36">
        <v>29</v>
      </c>
      <c r="C37" s="37">
        <f t="shared" si="0"/>
        <v>125919.51971111415</v>
      </c>
      <c r="D37" s="37"/>
      <c r="E37" s="36"/>
      <c r="F37" s="5">
        <v>43542</v>
      </c>
      <c r="G37" s="36" t="s">
        <v>47</v>
      </c>
      <c r="H37" s="38">
        <v>1.3664000000000001</v>
      </c>
      <c r="I37" s="38"/>
      <c r="J37" s="36">
        <v>21</v>
      </c>
      <c r="K37" s="39">
        <f t="shared" si="3"/>
        <v>3777.5855913334244</v>
      </c>
      <c r="L37" s="40"/>
      <c r="M37" s="4">
        <f>IF(J37="","",(K37/J37)/LOOKUP(RIGHT($D$2,3),定数!$A$6:$A$13,定数!$B$6:$B$13))</f>
        <v>1.4990419013227874</v>
      </c>
      <c r="N37" s="36"/>
      <c r="O37" s="5"/>
      <c r="P37" s="38">
        <v>1.3685</v>
      </c>
      <c r="Q37" s="38"/>
      <c r="R37" s="41">
        <f>IF(P37="","",T37*M37*LOOKUP(RIGHT($D$2,3),定数!$A$6:$A$13,定数!$B$6:$B$13))</f>
        <v>-3777.5855913334076</v>
      </c>
      <c r="S37" s="41"/>
      <c r="T37" s="42">
        <f t="shared" si="4"/>
        <v>-20.999999999999908</v>
      </c>
      <c r="U37" s="42"/>
      <c r="V37" t="str">
        <f t="shared" si="7"/>
        <v/>
      </c>
      <c r="W37">
        <f t="shared" si="2"/>
        <v>2</v>
      </c>
      <c r="X37" s="29">
        <f t="shared" si="5"/>
        <v>129813.93784650898</v>
      </c>
      <c r="Y37" s="30">
        <f t="shared" si="6"/>
        <v>2.9999999999996696E-2</v>
      </c>
      <c r="AD37">
        <v>-210</v>
      </c>
      <c r="AE37">
        <v>-210</v>
      </c>
      <c r="AF37">
        <v>-210</v>
      </c>
      <c r="AG37">
        <v>-210</v>
      </c>
      <c r="AH37">
        <v>-210</v>
      </c>
      <c r="AI37">
        <v>-210</v>
      </c>
    </row>
    <row r="38" spans="2:35" ht="15">
      <c r="B38" s="36">
        <v>30</v>
      </c>
      <c r="C38" s="37">
        <f t="shared" si="0"/>
        <v>122141.93411978074</v>
      </c>
      <c r="D38" s="37"/>
      <c r="E38" s="36"/>
      <c r="F38" s="5">
        <v>43546</v>
      </c>
      <c r="G38" s="36" t="s">
        <v>47</v>
      </c>
      <c r="H38" s="38">
        <v>1.3469</v>
      </c>
      <c r="I38" s="38"/>
      <c r="J38" s="36">
        <v>52</v>
      </c>
      <c r="K38" s="39">
        <f t="shared" si="3"/>
        <v>3664.258023593422</v>
      </c>
      <c r="L38" s="40"/>
      <c r="M38" s="4">
        <f>IF(J38="","",(K38/J38)/LOOKUP(RIGHT($D$2,3),定数!$A$6:$A$13,定数!$B$6:$B$13))</f>
        <v>0.58722083711433037</v>
      </c>
      <c r="N38" s="36"/>
      <c r="O38" s="5"/>
      <c r="P38" s="38">
        <v>1.3521000000000001</v>
      </c>
      <c r="Q38" s="38"/>
      <c r="R38" s="41">
        <f>IF(P38="","",T38*M38*LOOKUP(RIGHT($D$2,3),定数!$A$6:$A$13,定数!$B$6:$B$13))</f>
        <v>-3664.2580235934875</v>
      </c>
      <c r="S38" s="41"/>
      <c r="T38" s="42">
        <f t="shared" si="4"/>
        <v>-52.000000000000938</v>
      </c>
      <c r="U38" s="42"/>
      <c r="V38" t="str">
        <f t="shared" si="7"/>
        <v/>
      </c>
      <c r="W38">
        <f t="shared" si="2"/>
        <v>3</v>
      </c>
      <c r="X38" s="29">
        <f t="shared" si="5"/>
        <v>129813.93784650898</v>
      </c>
      <c r="Y38" s="30">
        <f t="shared" si="6"/>
        <v>5.90999999999966E-2</v>
      </c>
      <c r="AD38">
        <v>-520</v>
      </c>
      <c r="AE38">
        <v>-520</v>
      </c>
      <c r="AF38">
        <v>-520</v>
      </c>
      <c r="AG38">
        <v>-520</v>
      </c>
      <c r="AH38">
        <v>-520</v>
      </c>
      <c r="AI38">
        <v>-520</v>
      </c>
    </row>
    <row r="39" spans="2:35" ht="15">
      <c r="B39" s="36">
        <v>31</v>
      </c>
      <c r="C39" s="37">
        <f t="shared" si="0"/>
        <v>118477.67609618725</v>
      </c>
      <c r="D39" s="37"/>
      <c r="E39" s="36"/>
      <c r="F39" s="5">
        <v>43554</v>
      </c>
      <c r="G39" s="36" t="s">
        <v>47</v>
      </c>
      <c r="H39" s="38">
        <v>1.3462000000000001</v>
      </c>
      <c r="I39" s="38"/>
      <c r="J39" s="36">
        <v>15</v>
      </c>
      <c r="K39" s="39">
        <f t="shared" si="3"/>
        <v>3554.3302828856172</v>
      </c>
      <c r="L39" s="40"/>
      <c r="M39" s="4">
        <f>IF(J39="","",(K39/J39)/LOOKUP(RIGHT($D$2,3),定数!$A$6:$A$13,定数!$B$6:$B$13))</f>
        <v>1.9746279349364539</v>
      </c>
      <c r="N39" s="36"/>
      <c r="O39" s="5"/>
      <c r="P39" s="38">
        <v>1.3476999999999999</v>
      </c>
      <c r="Q39" s="38"/>
      <c r="R39" s="41">
        <f>IF(P39="","",T39*M39*LOOKUP(RIGHT($D$2,3),定数!$A$6:$A$13,定数!$B$6:$B$13))</f>
        <v>4502.1516916551154</v>
      </c>
      <c r="S39" s="41"/>
      <c r="T39" s="42">
        <v>19</v>
      </c>
      <c r="U39" s="42"/>
      <c r="V39" t="str">
        <f t="shared" si="7"/>
        <v/>
      </c>
      <c r="W39">
        <f t="shared" si="2"/>
        <v>0</v>
      </c>
      <c r="X39" s="29">
        <f t="shared" si="5"/>
        <v>129813.93784650898</v>
      </c>
      <c r="Y39" s="30">
        <f t="shared" si="6"/>
        <v>8.7326999999997268E-2</v>
      </c>
      <c r="AD39">
        <v>93</v>
      </c>
      <c r="AE39">
        <v>149</v>
      </c>
      <c r="AF39">
        <v>190</v>
      </c>
      <c r="AG39">
        <v>224</v>
      </c>
      <c r="AH39">
        <v>299</v>
      </c>
      <c r="AI39">
        <v>448</v>
      </c>
    </row>
    <row r="40" spans="2:35" ht="15">
      <c r="B40" s="36">
        <v>32</v>
      </c>
      <c r="C40" s="37">
        <f t="shared" si="0"/>
        <v>122979.82778784237</v>
      </c>
      <c r="D40" s="37"/>
      <c r="E40" s="36"/>
      <c r="F40" s="5">
        <v>43556</v>
      </c>
      <c r="G40" s="36" t="s">
        <v>46</v>
      </c>
      <c r="H40" s="38">
        <v>1.3515999999999999</v>
      </c>
      <c r="I40" s="38"/>
      <c r="J40" s="36">
        <v>26</v>
      </c>
      <c r="K40" s="39">
        <f t="shared" si="3"/>
        <v>3689.394833635271</v>
      </c>
      <c r="L40" s="40"/>
      <c r="M40" s="4">
        <f>IF(J40="","",(K40/J40)/LOOKUP(RIGHT($D$2,3),定数!$A$6:$A$13,定数!$B$6:$B$13))</f>
        <v>1.182498344113869</v>
      </c>
      <c r="N40" s="36"/>
      <c r="O40" s="5"/>
      <c r="P40" s="38">
        <v>1.349</v>
      </c>
      <c r="Q40" s="38"/>
      <c r="R40" s="41">
        <f>IF(P40="","",T40*M40*LOOKUP(RIGHT($D$2,3),定数!$A$6:$A$13,定数!$B$6:$B$13))</f>
        <v>2270.3968206986283</v>
      </c>
      <c r="S40" s="41"/>
      <c r="T40" s="42">
        <v>16</v>
      </c>
      <c r="U40" s="42"/>
      <c r="V40" t="str">
        <f t="shared" si="7"/>
        <v/>
      </c>
      <c r="W40">
        <f t="shared" si="2"/>
        <v>0</v>
      </c>
      <c r="X40" s="29">
        <f t="shared" si="5"/>
        <v>129813.93784650898</v>
      </c>
      <c r="Y40" s="30">
        <f t="shared" si="6"/>
        <v>5.2645425999997109E-2</v>
      </c>
      <c r="AD40">
        <v>160</v>
      </c>
      <c r="AE40">
        <v>260</v>
      </c>
      <c r="AF40">
        <v>332</v>
      </c>
      <c r="AG40">
        <v>390</v>
      </c>
      <c r="AH40">
        <v>520</v>
      </c>
      <c r="AI40">
        <v>0</v>
      </c>
    </row>
    <row r="41" spans="2:35" ht="15">
      <c r="B41" s="36">
        <v>33</v>
      </c>
      <c r="C41" s="37">
        <f t="shared" si="0"/>
        <v>125250.224608541</v>
      </c>
      <c r="D41" s="37"/>
      <c r="E41" s="36"/>
      <c r="F41" s="5">
        <v>43557</v>
      </c>
      <c r="G41" s="36" t="s">
        <v>47</v>
      </c>
      <c r="H41" s="38">
        <v>1.3545</v>
      </c>
      <c r="I41" s="38"/>
      <c r="J41" s="36">
        <v>15</v>
      </c>
      <c r="K41" s="39">
        <f t="shared" si="3"/>
        <v>3757.5067382562297</v>
      </c>
      <c r="L41" s="40"/>
      <c r="M41" s="4">
        <f>IF(J41="","",(K41/J41)/LOOKUP(RIGHT($D$2,3),定数!$A$6:$A$13,定数!$B$6:$B$13))</f>
        <v>2.0875037434756831</v>
      </c>
      <c r="N41" s="36"/>
      <c r="O41" s="5"/>
      <c r="P41" s="38">
        <v>1.3560000000000001</v>
      </c>
      <c r="Q41" s="38"/>
      <c r="R41" s="41">
        <f>IF(P41="","",T41*M41*LOOKUP(RIGHT($D$2,3),定数!$A$6:$A$13,定数!$B$6:$B$13))</f>
        <v>-3757.506738256372</v>
      </c>
      <c r="S41" s="41"/>
      <c r="T41" s="42">
        <f t="shared" si="4"/>
        <v>-15.000000000000568</v>
      </c>
      <c r="U41" s="42"/>
      <c r="V41" t="str">
        <f t="shared" si="7"/>
        <v/>
      </c>
      <c r="W41">
        <f t="shared" si="2"/>
        <v>1</v>
      </c>
      <c r="X41" s="29">
        <f t="shared" si="5"/>
        <v>129813.93784650898</v>
      </c>
      <c r="Y41" s="30">
        <f t="shared" si="6"/>
        <v>3.5155803095381688E-2</v>
      </c>
      <c r="AD41">
        <v>-150</v>
      </c>
      <c r="AE41">
        <v>-150</v>
      </c>
      <c r="AF41">
        <v>-150</v>
      </c>
      <c r="AG41">
        <v>-150</v>
      </c>
      <c r="AH41">
        <v>-150</v>
      </c>
      <c r="AI41">
        <v>-150</v>
      </c>
    </row>
    <row r="42" spans="2:35" ht="15">
      <c r="B42" s="36">
        <v>34</v>
      </c>
      <c r="C42" s="37">
        <f t="shared" si="0"/>
        <v>121492.71787028463</v>
      </c>
      <c r="D42" s="37"/>
      <c r="E42" s="36"/>
      <c r="F42" s="5">
        <v>43561</v>
      </c>
      <c r="G42" s="36" t="s">
        <v>47</v>
      </c>
      <c r="H42" s="38">
        <v>1.3395999999999999</v>
      </c>
      <c r="I42" s="38"/>
      <c r="J42" s="36">
        <v>23</v>
      </c>
      <c r="K42" s="39">
        <f t="shared" si="3"/>
        <v>3644.7815361085386</v>
      </c>
      <c r="L42" s="40"/>
      <c r="M42" s="4">
        <f>IF(J42="","",(K42/J42)/LOOKUP(RIGHT($D$2,3),定数!$A$6:$A$13,定数!$B$6:$B$13))</f>
        <v>1.3205730203291808</v>
      </c>
      <c r="N42" s="36"/>
      <c r="O42" s="5"/>
      <c r="P42" s="38">
        <v>1.3419000000000001</v>
      </c>
      <c r="Q42" s="38"/>
      <c r="R42" s="41">
        <f>IF(P42="","",T42*M42*LOOKUP(RIGHT($D$2,3),定数!$A$6:$A$13,定数!$B$6:$B$13))</f>
        <v>4611.4409869894998</v>
      </c>
      <c r="S42" s="41"/>
      <c r="T42" s="42">
        <v>29.1</v>
      </c>
      <c r="U42" s="42"/>
      <c r="V42" t="str">
        <f t="shared" si="7"/>
        <v/>
      </c>
      <c r="W42">
        <f t="shared" si="2"/>
        <v>0</v>
      </c>
      <c r="X42" s="29">
        <f t="shared" si="5"/>
        <v>129813.93784650898</v>
      </c>
      <c r="Y42" s="30">
        <f t="shared" si="6"/>
        <v>6.4101129002521295E-2</v>
      </c>
      <c r="AB42">
        <v>-2</v>
      </c>
      <c r="AC42">
        <v>1.5</v>
      </c>
      <c r="AD42">
        <v>141</v>
      </c>
      <c r="AE42">
        <v>228</v>
      </c>
      <c r="AF42">
        <v>291</v>
      </c>
      <c r="AG42">
        <v>343</v>
      </c>
      <c r="AH42">
        <v>459</v>
      </c>
      <c r="AI42">
        <v>0</v>
      </c>
    </row>
    <row r="43" spans="2:35" ht="15">
      <c r="B43" s="36">
        <v>35</v>
      </c>
      <c r="C43" s="37">
        <f t="shared" si="0"/>
        <v>126104.15885727413</v>
      </c>
      <c r="D43" s="37"/>
      <c r="E43" s="36"/>
      <c r="F43" s="5">
        <v>43563</v>
      </c>
      <c r="G43" s="36" t="s">
        <v>46</v>
      </c>
      <c r="H43" s="38">
        <v>1.3342000000000001</v>
      </c>
      <c r="I43" s="38"/>
      <c r="J43" s="36">
        <v>42</v>
      </c>
      <c r="K43" s="39">
        <f t="shared" si="3"/>
        <v>3783.1247657182239</v>
      </c>
      <c r="L43" s="40"/>
      <c r="M43" s="4">
        <f>IF(J43="","",(K43/J43)/LOOKUP(RIGHT($D$2,3),定数!$A$6:$A$13,定数!$B$6:$B$13))</f>
        <v>0.75061999319806039</v>
      </c>
      <c r="N43" s="36"/>
      <c r="O43" s="5"/>
      <c r="P43" s="38">
        <v>1.33</v>
      </c>
      <c r="Q43" s="38"/>
      <c r="R43" s="41">
        <f>IF(P43="","",T43*M43*LOOKUP(RIGHT($D$2,3),定数!$A$6:$A$13,定数!$B$6:$B$13))</f>
        <v>0</v>
      </c>
      <c r="S43" s="41"/>
      <c r="T43" s="42">
        <v>0</v>
      </c>
      <c r="U43" s="42"/>
      <c r="V43" t="str">
        <f t="shared" si="7"/>
        <v/>
      </c>
      <c r="W43">
        <f t="shared" si="2"/>
        <v>0</v>
      </c>
      <c r="X43" s="29">
        <f t="shared" si="5"/>
        <v>129813.93784650898</v>
      </c>
      <c r="Y43" s="30">
        <f t="shared" si="6"/>
        <v>2.8577663159877864E-2</v>
      </c>
      <c r="AB43">
        <v>-1.5</v>
      </c>
      <c r="AC43">
        <v>618</v>
      </c>
      <c r="AD43">
        <v>262</v>
      </c>
      <c r="AE43">
        <v>420</v>
      </c>
      <c r="AF43">
        <v>535</v>
      </c>
      <c r="AG43">
        <v>632</v>
      </c>
      <c r="AH43">
        <v>0</v>
      </c>
      <c r="AI43">
        <v>0</v>
      </c>
    </row>
    <row r="44" spans="2:35" ht="15">
      <c r="B44" s="36">
        <v>36</v>
      </c>
      <c r="C44" s="37">
        <f t="shared" si="0"/>
        <v>126104.15885727413</v>
      </c>
      <c r="D44" s="37"/>
      <c r="E44" s="36"/>
      <c r="F44" s="5">
        <v>43569</v>
      </c>
      <c r="G44" s="36" t="s">
        <v>46</v>
      </c>
      <c r="H44" s="38">
        <v>1.3671</v>
      </c>
      <c r="I44" s="38"/>
      <c r="J44" s="36">
        <v>55</v>
      </c>
      <c r="K44" s="39">
        <f t="shared" si="3"/>
        <v>3783.1247657182239</v>
      </c>
      <c r="L44" s="40"/>
      <c r="M44" s="4">
        <f>IF(J44="","",(K44/J44)/LOOKUP(RIGHT($D$2,3),定数!$A$6:$A$13,定数!$B$6:$B$13))</f>
        <v>0.5732007220785188</v>
      </c>
      <c r="N44" s="36"/>
      <c r="O44" s="5"/>
      <c r="P44" s="38">
        <v>1.3615999999999999</v>
      </c>
      <c r="Q44" s="38"/>
      <c r="R44" s="41">
        <f>IF(P44="","",T44*M44*LOOKUP(RIGHT($D$2,3),定数!$A$6:$A$13,定数!$B$6:$B$13))</f>
        <v>-3783.1247657182657</v>
      </c>
      <c r="S44" s="41"/>
      <c r="T44" s="42">
        <f t="shared" si="4"/>
        <v>-55.000000000000604</v>
      </c>
      <c r="U44" s="42"/>
      <c r="V44" t="str">
        <f t="shared" si="7"/>
        <v/>
      </c>
      <c r="W44">
        <f t="shared" si="2"/>
        <v>1</v>
      </c>
      <c r="X44" s="29">
        <f t="shared" si="5"/>
        <v>129813.93784650898</v>
      </c>
      <c r="Y44" s="30">
        <f t="shared" si="6"/>
        <v>2.8577663159877864E-2</v>
      </c>
      <c r="AD44">
        <v>-550</v>
      </c>
      <c r="AE44">
        <v>-550</v>
      </c>
      <c r="AF44">
        <v>-550</v>
      </c>
      <c r="AG44">
        <v>-550</v>
      </c>
      <c r="AH44">
        <v>-550</v>
      </c>
      <c r="AI44">
        <v>-550</v>
      </c>
    </row>
    <row r="45" spans="2:35" ht="15">
      <c r="B45" s="36">
        <v>37</v>
      </c>
      <c r="C45" s="37">
        <f t="shared" si="0"/>
        <v>122321.03409155586</v>
      </c>
      <c r="D45" s="37"/>
      <c r="E45" s="36"/>
      <c r="F45" s="5">
        <v>43571</v>
      </c>
      <c r="G45" s="36" t="s">
        <v>47</v>
      </c>
      <c r="H45" s="38">
        <v>1.3528</v>
      </c>
      <c r="I45" s="38"/>
      <c r="J45" s="36">
        <v>15</v>
      </c>
      <c r="K45" s="39">
        <f t="shared" si="3"/>
        <v>3669.6310227466756</v>
      </c>
      <c r="L45" s="40"/>
      <c r="M45" s="4">
        <f>IF(J45="","",(K45/J45)/LOOKUP(RIGHT($D$2,3),定数!$A$6:$A$13,定数!$B$6:$B$13))</f>
        <v>2.038683901525931</v>
      </c>
      <c r="N45" s="36"/>
      <c r="O45" s="5"/>
      <c r="P45" s="38">
        <v>1.3543000000000001</v>
      </c>
      <c r="Q45" s="38"/>
      <c r="R45" s="41">
        <f>IF(P45="","",T45*M45*LOOKUP(RIGHT($D$2,3),定数!$A$6:$A$13,定数!$B$6:$B$13))</f>
        <v>4648.1992954791231</v>
      </c>
      <c r="S45" s="41"/>
      <c r="T45" s="42">
        <v>19</v>
      </c>
      <c r="U45" s="42"/>
      <c r="V45" t="str">
        <f t="shared" si="7"/>
        <v/>
      </c>
      <c r="W45">
        <f t="shared" si="2"/>
        <v>0</v>
      </c>
      <c r="X45" s="29">
        <f t="shared" si="5"/>
        <v>129813.93784650898</v>
      </c>
      <c r="Y45" s="30">
        <f t="shared" si="6"/>
        <v>5.7720333265081858E-2</v>
      </c>
      <c r="AB45">
        <v>-3</v>
      </c>
      <c r="AC45">
        <v>-2</v>
      </c>
      <c r="AD45">
        <v>92</v>
      </c>
      <c r="AE45">
        <v>149</v>
      </c>
      <c r="AF45">
        <v>190</v>
      </c>
      <c r="AG45">
        <v>225</v>
      </c>
      <c r="AH45">
        <v>299</v>
      </c>
      <c r="AI45">
        <v>449</v>
      </c>
    </row>
    <row r="46" spans="2:35" ht="15">
      <c r="B46" s="36">
        <v>38</v>
      </c>
      <c r="C46" s="37">
        <f t="shared" si="0"/>
        <v>126969.23338703498</v>
      </c>
      <c r="D46" s="37"/>
      <c r="E46" s="36"/>
      <c r="F46" s="5">
        <v>43575</v>
      </c>
      <c r="G46" s="36" t="s">
        <v>47</v>
      </c>
      <c r="H46" s="38">
        <v>1.3466</v>
      </c>
      <c r="I46" s="38"/>
      <c r="J46" s="36">
        <v>21</v>
      </c>
      <c r="K46" s="39">
        <f t="shared" si="3"/>
        <v>3809.0770016110491</v>
      </c>
      <c r="L46" s="40"/>
      <c r="M46" s="4">
        <f>IF(J46="","",(K46/J46)/LOOKUP(RIGHT($D$2,3),定数!$A$6:$A$13,定数!$B$6:$B$13))</f>
        <v>1.5115384927027973</v>
      </c>
      <c r="N46" s="36"/>
      <c r="O46" s="5"/>
      <c r="P46" s="38">
        <v>1.3487</v>
      </c>
      <c r="Q46" s="38"/>
      <c r="R46" s="41">
        <f>IF(P46="","",T46*M46*LOOKUP(RIGHT($D$2,3),定数!$A$6:$A$13,定数!$B$6:$B$13))</f>
        <v>0</v>
      </c>
      <c r="S46" s="41"/>
      <c r="T46" s="42">
        <v>0</v>
      </c>
      <c r="U46" s="42"/>
      <c r="V46" t="str">
        <f t="shared" si="7"/>
        <v/>
      </c>
      <c r="W46">
        <f t="shared" si="2"/>
        <v>0</v>
      </c>
      <c r="X46" s="29">
        <f t="shared" si="5"/>
        <v>129813.93784650898</v>
      </c>
      <c r="Y46" s="30">
        <f t="shared" si="6"/>
        <v>2.1913705929154981E-2</v>
      </c>
      <c r="AB46">
        <v>-3</v>
      </c>
      <c r="AC46">
        <v>618</v>
      </c>
      <c r="AD46">
        <v>130</v>
      </c>
      <c r="AE46">
        <v>209</v>
      </c>
      <c r="AF46">
        <v>267</v>
      </c>
      <c r="AG46">
        <v>315</v>
      </c>
      <c r="AH46">
        <v>419</v>
      </c>
      <c r="AI46">
        <v>629</v>
      </c>
    </row>
    <row r="47" spans="2:35" ht="15">
      <c r="B47" s="36">
        <v>39</v>
      </c>
      <c r="C47" s="37">
        <f t="shared" si="0"/>
        <v>126969.23338703498</v>
      </c>
      <c r="D47" s="37"/>
      <c r="E47" s="36"/>
      <c r="F47" s="5">
        <v>43578</v>
      </c>
      <c r="G47" s="36" t="s">
        <v>46</v>
      </c>
      <c r="H47" s="38">
        <v>1.3319000000000001</v>
      </c>
      <c r="I47" s="38"/>
      <c r="J47" s="36">
        <v>21</v>
      </c>
      <c r="K47" s="39">
        <f t="shared" si="3"/>
        <v>3809.0770016110491</v>
      </c>
      <c r="L47" s="40"/>
      <c r="M47" s="4">
        <f>IF(J47="","",(K47/J47)/LOOKUP(RIGHT($D$2,3),定数!$A$6:$A$13,定数!$B$6:$B$13))</f>
        <v>1.5115384927027973</v>
      </c>
      <c r="N47" s="36"/>
      <c r="O47" s="5"/>
      <c r="P47" s="38">
        <v>1.3298000000000001</v>
      </c>
      <c r="Q47" s="38"/>
      <c r="R47" s="41">
        <f>IF(P47="","",T47*M47*LOOKUP(RIGHT($D$2,3),定数!$A$6:$A$13,定数!$B$6:$B$13))</f>
        <v>-3809.0770016110323</v>
      </c>
      <c r="S47" s="41"/>
      <c r="T47" s="42">
        <f t="shared" si="4"/>
        <v>-20.999999999999908</v>
      </c>
      <c r="U47" s="42"/>
      <c r="V47" t="str">
        <f t="shared" si="7"/>
        <v/>
      </c>
      <c r="W47">
        <f t="shared" si="2"/>
        <v>1</v>
      </c>
      <c r="X47" s="29">
        <f t="shared" si="5"/>
        <v>129813.93784650898</v>
      </c>
      <c r="Y47" s="30">
        <f t="shared" si="6"/>
        <v>2.1913705929154981E-2</v>
      </c>
      <c r="AD47">
        <v>-210</v>
      </c>
      <c r="AE47">
        <v>-210</v>
      </c>
      <c r="AF47">
        <v>-210</v>
      </c>
      <c r="AG47">
        <v>-210</v>
      </c>
      <c r="AH47">
        <v>-210</v>
      </c>
      <c r="AI47">
        <v>-210</v>
      </c>
    </row>
    <row r="48" spans="2:35" ht="15">
      <c r="B48" s="36">
        <v>40</v>
      </c>
      <c r="C48" s="37">
        <f t="shared" si="0"/>
        <v>123160.15638542395</v>
      </c>
      <c r="D48" s="37"/>
      <c r="E48" s="36"/>
      <c r="F48" s="5">
        <v>43581</v>
      </c>
      <c r="G48" s="36" t="s">
        <v>47</v>
      </c>
      <c r="H48" s="38">
        <v>1.3311999999999999</v>
      </c>
      <c r="I48" s="38"/>
      <c r="J48" s="36">
        <v>18</v>
      </c>
      <c r="K48" s="39">
        <f t="shared" si="3"/>
        <v>3694.8046915627183</v>
      </c>
      <c r="L48" s="40"/>
      <c r="M48" s="4">
        <f>IF(J48="","",(K48/J48)/LOOKUP(RIGHT($D$2,3),定数!$A$6:$A$13,定数!$B$6:$B$13))</f>
        <v>1.7105577275753325</v>
      </c>
      <c r="N48" s="36"/>
      <c r="O48" s="5"/>
      <c r="P48" s="38">
        <v>1.333</v>
      </c>
      <c r="Q48" s="38"/>
      <c r="R48" s="41">
        <f>IF(P48="","",T48*M48*LOOKUP(RIGHT($D$2,3),定数!$A$6:$A$13,定数!$B$6:$B$13))</f>
        <v>0</v>
      </c>
      <c r="S48" s="41"/>
      <c r="T48" s="42">
        <v>0</v>
      </c>
      <c r="U48" s="42"/>
      <c r="V48" t="str">
        <f t="shared" si="7"/>
        <v/>
      </c>
      <c r="W48">
        <f t="shared" si="2"/>
        <v>0</v>
      </c>
      <c r="X48" s="29">
        <f t="shared" si="5"/>
        <v>129813.93784650898</v>
      </c>
      <c r="Y48" s="30">
        <f t="shared" si="6"/>
        <v>5.125629475128024E-2</v>
      </c>
      <c r="AD48">
        <v>111</v>
      </c>
      <c r="AE48">
        <v>0</v>
      </c>
      <c r="AF48">
        <v>0</v>
      </c>
      <c r="AG48">
        <v>0</v>
      </c>
      <c r="AH48">
        <v>0</v>
      </c>
      <c r="AI48">
        <v>0</v>
      </c>
    </row>
    <row r="49" spans="2:35" ht="15">
      <c r="B49" s="36">
        <v>41</v>
      </c>
      <c r="C49" s="37">
        <f t="shared" si="0"/>
        <v>123160.15638542395</v>
      </c>
      <c r="D49" s="37"/>
      <c r="E49" s="36"/>
      <c r="F49" s="5">
        <v>43583</v>
      </c>
      <c r="G49" s="36" t="s">
        <v>46</v>
      </c>
      <c r="H49" s="38">
        <v>1.3245</v>
      </c>
      <c r="I49" s="38"/>
      <c r="J49" s="36">
        <v>53</v>
      </c>
      <c r="K49" s="39">
        <f t="shared" si="3"/>
        <v>3694.8046915627183</v>
      </c>
      <c r="L49" s="40"/>
      <c r="M49" s="4">
        <f>IF(J49="","",(K49/J49)/LOOKUP(RIGHT($D$2,3),定数!$A$6:$A$13,定数!$B$6:$B$13))</f>
        <v>0.58094413389350907</v>
      </c>
      <c r="N49" s="36"/>
      <c r="O49" s="5"/>
      <c r="P49" s="38">
        <v>1.3191999999999999</v>
      </c>
      <c r="Q49" s="38"/>
      <c r="R49" s="41">
        <f>IF(P49="","",T49*M49*LOOKUP(RIGHT($D$2,3),定数!$A$6:$A$13,定数!$B$6:$B$13))</f>
        <v>-3694.8046915627751</v>
      </c>
      <c r="S49" s="41"/>
      <c r="T49" s="42">
        <f t="shared" si="4"/>
        <v>-53.000000000000824</v>
      </c>
      <c r="U49" s="42"/>
      <c r="V49" t="str">
        <f t="shared" si="7"/>
        <v/>
      </c>
      <c r="W49">
        <f t="shared" si="2"/>
        <v>1</v>
      </c>
      <c r="X49" s="29">
        <f t="shared" si="5"/>
        <v>129813.93784650898</v>
      </c>
      <c r="Y49" s="30">
        <f t="shared" si="6"/>
        <v>5.125629475128024E-2</v>
      </c>
      <c r="AD49">
        <v>-530</v>
      </c>
      <c r="AE49">
        <v>-530</v>
      </c>
      <c r="AF49">
        <v>-530</v>
      </c>
      <c r="AG49">
        <v>-530</v>
      </c>
      <c r="AH49">
        <v>-530</v>
      </c>
      <c r="AI49">
        <v>-530</v>
      </c>
    </row>
    <row r="50" spans="2:35" ht="15">
      <c r="B50" s="36">
        <v>42</v>
      </c>
      <c r="C50" s="37">
        <f t="shared" si="0"/>
        <v>119465.35169386117</v>
      </c>
      <c r="D50" s="37"/>
      <c r="E50" s="36"/>
      <c r="F50" s="5">
        <v>43585</v>
      </c>
      <c r="G50" s="36" t="s">
        <v>46</v>
      </c>
      <c r="H50" s="38">
        <v>1.3331</v>
      </c>
      <c r="I50" s="38"/>
      <c r="J50" s="36">
        <v>29</v>
      </c>
      <c r="K50" s="39">
        <f t="shared" si="3"/>
        <v>3583.9605508158352</v>
      </c>
      <c r="L50" s="40"/>
      <c r="M50" s="4">
        <f>IF(J50="","",(K50/J50)/LOOKUP(RIGHT($D$2,3),定数!$A$6:$A$13,定数!$B$6:$B$13))</f>
        <v>1.0298737214988032</v>
      </c>
      <c r="N50" s="36"/>
      <c r="O50" s="5"/>
      <c r="P50" s="38">
        <v>1.3302</v>
      </c>
      <c r="Q50" s="38"/>
      <c r="R50" s="41">
        <f>IF(P50="","",T50*M50*LOOKUP(RIGHT($D$2,3),定数!$A$6:$A$13,定数!$B$6:$B$13))</f>
        <v>-3583.9605508157147</v>
      </c>
      <c r="S50" s="41"/>
      <c r="T50" s="42">
        <f t="shared" si="4"/>
        <v>-28.999999999999027</v>
      </c>
      <c r="U50" s="42"/>
      <c r="V50" t="str">
        <f t="shared" si="7"/>
        <v/>
      </c>
      <c r="W50">
        <f t="shared" si="2"/>
        <v>2</v>
      </c>
      <c r="X50" s="29">
        <f t="shared" si="5"/>
        <v>129813.93784650898</v>
      </c>
      <c r="Y50" s="30">
        <f t="shared" si="6"/>
        <v>7.9718605908742246E-2</v>
      </c>
      <c r="AD50">
        <v>-290</v>
      </c>
      <c r="AE50">
        <v>-290</v>
      </c>
      <c r="AF50">
        <v>-290</v>
      </c>
      <c r="AG50">
        <v>-290</v>
      </c>
      <c r="AH50">
        <v>-290</v>
      </c>
      <c r="AI50">
        <v>-290</v>
      </c>
    </row>
    <row r="51" spans="2:35" ht="15">
      <c r="B51" s="36">
        <v>43</v>
      </c>
      <c r="C51" s="37">
        <f t="shared" si="0"/>
        <v>115881.39114304546</v>
      </c>
      <c r="D51" s="37"/>
      <c r="E51" s="36"/>
      <c r="F51" s="5">
        <v>43589</v>
      </c>
      <c r="G51" s="36" t="s">
        <v>47</v>
      </c>
      <c r="H51" s="38">
        <v>1.3087</v>
      </c>
      <c r="I51" s="38"/>
      <c r="J51" s="36">
        <v>47</v>
      </c>
      <c r="K51" s="39">
        <f t="shared" si="3"/>
        <v>3476.4417342913639</v>
      </c>
      <c r="L51" s="40"/>
      <c r="M51" s="4">
        <f>IF(J51="","",(K51/J51)/LOOKUP(RIGHT($D$2,3),定数!$A$6:$A$13,定数!$B$6:$B$13))</f>
        <v>0.61639037842045463</v>
      </c>
      <c r="N51" s="36"/>
      <c r="O51" s="5"/>
      <c r="P51" s="38">
        <v>1.3133999999999999</v>
      </c>
      <c r="Q51" s="38"/>
      <c r="R51" s="41">
        <f>IF(P51="","",T51*M51*LOOKUP(RIGHT($D$2,3),定数!$A$6:$A$13,定数!$B$6:$B$13))</f>
        <v>2137.6418323621365</v>
      </c>
      <c r="S51" s="41"/>
      <c r="T51" s="42">
        <v>28.9</v>
      </c>
      <c r="U51" s="42"/>
      <c r="V51" t="str">
        <f t="shared" si="7"/>
        <v/>
      </c>
      <c r="W51">
        <f t="shared" si="2"/>
        <v>0</v>
      </c>
      <c r="X51" s="29">
        <f t="shared" si="5"/>
        <v>129813.93784650898</v>
      </c>
      <c r="Y51" s="30">
        <f t="shared" si="6"/>
        <v>0.10732704773147905</v>
      </c>
      <c r="AD51">
        <v>289</v>
      </c>
      <c r="AE51">
        <v>469</v>
      </c>
      <c r="AF51">
        <v>598</v>
      </c>
      <c r="AG51">
        <v>707</v>
      </c>
      <c r="AH51">
        <v>939</v>
      </c>
      <c r="AI51">
        <v>1415</v>
      </c>
    </row>
    <row r="52" spans="2:35" ht="15">
      <c r="B52" s="36">
        <v>44</v>
      </c>
      <c r="C52" s="37">
        <f t="shared" si="0"/>
        <v>118019.03297540759</v>
      </c>
      <c r="D52" s="37"/>
      <c r="E52" s="36"/>
      <c r="F52" s="5">
        <v>43592</v>
      </c>
      <c r="G52" s="36" t="s">
        <v>47</v>
      </c>
      <c r="H52" s="38">
        <v>1.2665</v>
      </c>
      <c r="I52" s="38"/>
      <c r="J52" s="36">
        <v>45</v>
      </c>
      <c r="K52" s="39">
        <f t="shared" si="3"/>
        <v>3540.5709892622276</v>
      </c>
      <c r="L52" s="40"/>
      <c r="M52" s="4">
        <f>IF(J52="","",(K52/J52)/LOOKUP(RIGHT($D$2,3),定数!$A$6:$A$13,定数!$B$6:$B$13))</f>
        <v>0.65566129430781994</v>
      </c>
      <c r="N52" s="36"/>
      <c r="O52" s="5"/>
      <c r="P52" s="38">
        <v>1.2709999999999999</v>
      </c>
      <c r="Q52" s="38"/>
      <c r="R52" s="41">
        <f>IF(P52="","",T52*M52*LOOKUP(RIGHT($D$2,3),定数!$A$6:$A$13,定数!$B$6:$B$13))</f>
        <v>3509.0992471354525</v>
      </c>
      <c r="S52" s="41"/>
      <c r="T52" s="42">
        <v>44.6</v>
      </c>
      <c r="U52" s="42"/>
      <c r="V52" t="str">
        <f t="shared" si="7"/>
        <v/>
      </c>
      <c r="W52">
        <f t="shared" si="2"/>
        <v>0</v>
      </c>
      <c r="X52" s="29">
        <f t="shared" si="5"/>
        <v>129813.93784650898</v>
      </c>
      <c r="Y52" s="30">
        <f t="shared" si="6"/>
        <v>9.0860080718355496E-2</v>
      </c>
      <c r="AD52">
        <v>273</v>
      </c>
      <c r="AE52">
        <v>446</v>
      </c>
      <c r="AF52">
        <v>569</v>
      </c>
      <c r="AG52">
        <v>0</v>
      </c>
      <c r="AH52">
        <v>0</v>
      </c>
      <c r="AI52">
        <v>0</v>
      </c>
    </row>
    <row r="53" spans="2:35" ht="15">
      <c r="B53" s="36">
        <v>45</v>
      </c>
      <c r="C53" s="37">
        <f t="shared" si="0"/>
        <v>121528.13222254305</v>
      </c>
      <c r="D53" s="37"/>
      <c r="E53" s="36"/>
      <c r="F53" s="5">
        <v>43602</v>
      </c>
      <c r="G53" s="36" t="s">
        <v>46</v>
      </c>
      <c r="H53" s="38">
        <v>1.2346999999999999</v>
      </c>
      <c r="I53" s="38"/>
      <c r="J53" s="36">
        <v>37</v>
      </c>
      <c r="K53" s="39">
        <f t="shared" si="3"/>
        <v>3645.8439666762915</v>
      </c>
      <c r="L53" s="40"/>
      <c r="M53" s="4">
        <f>IF(J53="","",(K53/J53)/LOOKUP(RIGHT($D$2,3),定数!$A$6:$A$13,定数!$B$6:$B$13))</f>
        <v>0.82113602853069634</v>
      </c>
      <c r="N53" s="36"/>
      <c r="O53" s="5"/>
      <c r="P53" s="38">
        <v>1.2310000000000001</v>
      </c>
      <c r="Q53" s="38"/>
      <c r="R53" s="41">
        <f>IF(P53="","",T53*M53*LOOKUP(RIGHT($D$2,3),定数!$A$6:$A$13,定数!$B$6:$B$13))</f>
        <v>3635.9903343339229</v>
      </c>
      <c r="S53" s="41"/>
      <c r="T53" s="42">
        <v>36.9</v>
      </c>
      <c r="U53" s="42"/>
      <c r="V53" t="str">
        <f t="shared" si="7"/>
        <v/>
      </c>
      <c r="W53">
        <f t="shared" si="2"/>
        <v>0</v>
      </c>
      <c r="X53" s="29">
        <f t="shared" si="5"/>
        <v>129813.93784650898</v>
      </c>
      <c r="Y53" s="30">
        <f t="shared" si="6"/>
        <v>6.3828320451714604E-2</v>
      </c>
      <c r="AD53">
        <v>228</v>
      </c>
      <c r="AE53">
        <v>369</v>
      </c>
      <c r="AF53">
        <v>471</v>
      </c>
      <c r="AG53">
        <v>554</v>
      </c>
      <c r="AH53">
        <v>0</v>
      </c>
      <c r="AI53">
        <v>0</v>
      </c>
    </row>
    <row r="54" spans="2:35" ht="15">
      <c r="B54" s="36">
        <v>46</v>
      </c>
      <c r="C54" s="37">
        <f t="shared" si="0"/>
        <v>125164.12255687697</v>
      </c>
      <c r="D54" s="37"/>
      <c r="E54" s="36"/>
      <c r="F54" s="5">
        <v>43604</v>
      </c>
      <c r="G54" s="36" t="s">
        <v>46</v>
      </c>
      <c r="H54" s="38">
        <v>1.2214</v>
      </c>
      <c r="I54" s="38"/>
      <c r="J54" s="36">
        <v>24</v>
      </c>
      <c r="K54" s="39">
        <f t="shared" si="3"/>
        <v>3754.9236767063089</v>
      </c>
      <c r="L54" s="40"/>
      <c r="M54" s="4">
        <f>IF(J54="","",(K54/J54)/LOOKUP(RIGHT($D$2,3),定数!$A$6:$A$13,定数!$B$6:$B$13))</f>
        <v>1.3037929433008018</v>
      </c>
      <c r="N54" s="36"/>
      <c r="O54" s="5"/>
      <c r="P54" s="38">
        <v>1.2190000000000001</v>
      </c>
      <c r="Q54" s="38"/>
      <c r="R54" s="41">
        <f>IF(P54="","",T54*M54*LOOKUP(RIGHT($D$2,3),定数!$A$6:$A$13,定数!$B$6:$B$13))</f>
        <v>11249.125514799318</v>
      </c>
      <c r="S54" s="41"/>
      <c r="T54" s="42">
        <v>71.900000000000006</v>
      </c>
      <c r="U54" s="42"/>
      <c r="V54" t="str">
        <f t="shared" si="7"/>
        <v/>
      </c>
      <c r="W54">
        <f t="shared" si="2"/>
        <v>0</v>
      </c>
      <c r="X54" s="29">
        <f t="shared" si="5"/>
        <v>129813.93784650898</v>
      </c>
      <c r="Y54" s="30">
        <f t="shared" si="6"/>
        <v>3.5819075877121298E-2</v>
      </c>
      <c r="AD54">
        <v>143</v>
      </c>
      <c r="AE54">
        <v>235</v>
      </c>
      <c r="AF54">
        <v>304</v>
      </c>
      <c r="AG54">
        <v>356</v>
      </c>
      <c r="AH54">
        <v>477</v>
      </c>
      <c r="AI54">
        <v>719</v>
      </c>
    </row>
    <row r="55" spans="2:35" ht="15">
      <c r="B55" s="36">
        <v>47</v>
      </c>
      <c r="C55" s="37">
        <f t="shared" si="0"/>
        <v>136413.24807167629</v>
      </c>
      <c r="D55" s="37"/>
      <c r="E55" s="36"/>
      <c r="F55" s="5">
        <v>43605</v>
      </c>
      <c r="G55" s="36" t="s">
        <v>47</v>
      </c>
      <c r="H55" s="38">
        <v>1.2335</v>
      </c>
      <c r="I55" s="38"/>
      <c r="J55" s="36">
        <v>37</v>
      </c>
      <c r="K55" s="39">
        <f t="shared" si="3"/>
        <v>4092.3974421502885</v>
      </c>
      <c r="L55" s="40"/>
      <c r="M55" s="4">
        <f>IF(J55="","",(K55/J55)/LOOKUP(RIGHT($D$2,3),定数!$A$6:$A$13,定数!$B$6:$B$13))</f>
        <v>0.9217111356194343</v>
      </c>
      <c r="N55" s="36"/>
      <c r="O55" s="5"/>
      <c r="P55" s="38">
        <v>1.2372000000000001</v>
      </c>
      <c r="Q55" s="38"/>
      <c r="R55" s="41">
        <f>IF(P55="","",T55*M55*LOOKUP(RIGHT($D$2,3),定数!$A$6:$A$13,定数!$B$6:$B$13))</f>
        <v>2532.8622006822052</v>
      </c>
      <c r="S55" s="41"/>
      <c r="T55" s="42">
        <v>22.9</v>
      </c>
      <c r="U55" s="42"/>
      <c r="V55" t="str">
        <f t="shared" si="7"/>
        <v/>
      </c>
      <c r="W55">
        <f t="shared" si="2"/>
        <v>0</v>
      </c>
      <c r="X55" s="29">
        <f t="shared" si="5"/>
        <v>136413.24807167629</v>
      </c>
      <c r="Y55" s="30">
        <f t="shared" si="6"/>
        <v>0</v>
      </c>
      <c r="AD55">
        <v>229</v>
      </c>
      <c r="AE55">
        <v>371</v>
      </c>
      <c r="AF55">
        <v>0</v>
      </c>
      <c r="AG55">
        <v>0</v>
      </c>
      <c r="AH55">
        <v>0</v>
      </c>
      <c r="AI55">
        <v>0</v>
      </c>
    </row>
    <row r="56" spans="2:35" ht="15">
      <c r="B56" s="36">
        <v>48</v>
      </c>
      <c r="C56" s="37">
        <f t="shared" si="0"/>
        <v>138946.11027235849</v>
      </c>
      <c r="D56" s="37"/>
      <c r="E56" s="36"/>
      <c r="F56" s="5">
        <v>43606</v>
      </c>
      <c r="G56" s="36" t="s">
        <v>46</v>
      </c>
      <c r="H56" s="38">
        <v>1.2572000000000001</v>
      </c>
      <c r="I56" s="38"/>
      <c r="J56" s="36">
        <v>78</v>
      </c>
      <c r="K56" s="39">
        <f t="shared" si="3"/>
        <v>4168.3833081707544</v>
      </c>
      <c r="L56" s="40"/>
      <c r="M56" s="4">
        <f>IF(J56="","",(K56/J56)/LOOKUP(RIGHT($D$2,3),定数!$A$6:$A$13,定数!$B$6:$B$13))</f>
        <v>0.44534009702679</v>
      </c>
      <c r="N56" s="36"/>
      <c r="O56" s="5"/>
      <c r="P56" s="38">
        <v>1.2494000000000001</v>
      </c>
      <c r="Q56" s="38"/>
      <c r="R56" s="41">
        <f>IF(P56="","",T56*M56*LOOKUP(RIGHT($D$2,3),定数!$A$6:$A$13,定数!$B$6:$B$13))</f>
        <v>-4168.3833081707699</v>
      </c>
      <c r="S56" s="41"/>
      <c r="T56" s="42">
        <f t="shared" si="4"/>
        <v>-78.000000000000284</v>
      </c>
      <c r="U56" s="42"/>
      <c r="V56" t="str">
        <f t="shared" si="7"/>
        <v/>
      </c>
      <c r="W56">
        <f t="shared" si="2"/>
        <v>1</v>
      </c>
      <c r="X56" s="29">
        <f t="shared" si="5"/>
        <v>138946.11027235849</v>
      </c>
      <c r="Y56" s="30">
        <f t="shared" si="6"/>
        <v>0</v>
      </c>
      <c r="AD56">
        <v>-780</v>
      </c>
      <c r="AE56">
        <v>-780</v>
      </c>
      <c r="AF56">
        <v>-780</v>
      </c>
      <c r="AG56">
        <v>-780</v>
      </c>
      <c r="AH56">
        <v>-780</v>
      </c>
      <c r="AI56">
        <v>-780</v>
      </c>
    </row>
    <row r="57" spans="2:35" ht="15">
      <c r="B57" s="36">
        <v>49</v>
      </c>
      <c r="C57" s="37">
        <f t="shared" si="0"/>
        <v>134777.72696418772</v>
      </c>
      <c r="D57" s="37"/>
      <c r="E57" s="36"/>
      <c r="F57" s="5">
        <v>43609</v>
      </c>
      <c r="G57" s="36" t="s">
        <v>47</v>
      </c>
      <c r="H57" s="38">
        <v>1.2347999999999999</v>
      </c>
      <c r="I57" s="38"/>
      <c r="J57" s="36">
        <v>44</v>
      </c>
      <c r="K57" s="39">
        <f t="shared" si="3"/>
        <v>4043.3318089256313</v>
      </c>
      <c r="L57" s="40"/>
      <c r="M57" s="4">
        <f>IF(J57="","",(K57/J57)/LOOKUP(RIGHT($D$2,3),定数!$A$6:$A$13,定数!$B$6:$B$13))</f>
        <v>0.76578253956924835</v>
      </c>
      <c r="N57" s="36"/>
      <c r="O57" s="5"/>
      <c r="P57" s="38">
        <v>1.2392000000000001</v>
      </c>
      <c r="Q57" s="38"/>
      <c r="R57" s="41">
        <f>IF(P57="","",T57*M57*LOOKUP(RIGHT($D$2,3),定数!$A$6:$A$13,定数!$B$6:$B$13))</f>
        <v>-4043.3318089257982</v>
      </c>
      <c r="S57" s="41"/>
      <c r="T57" s="42">
        <f t="shared" si="4"/>
        <v>-44.000000000001819</v>
      </c>
      <c r="U57" s="42"/>
      <c r="V57" t="str">
        <f t="shared" si="7"/>
        <v/>
      </c>
      <c r="W57">
        <f t="shared" si="2"/>
        <v>2</v>
      </c>
      <c r="X57" s="29">
        <f t="shared" si="5"/>
        <v>138946.11027235849</v>
      </c>
      <c r="Y57" s="30">
        <f t="shared" si="6"/>
        <v>3.0000000000000138E-2</v>
      </c>
      <c r="AD57">
        <v>-440</v>
      </c>
      <c r="AE57">
        <v>-440</v>
      </c>
      <c r="AF57">
        <v>-440</v>
      </c>
      <c r="AG57">
        <v>-440</v>
      </c>
      <c r="AH57">
        <v>-440</v>
      </c>
      <c r="AI57">
        <v>-440</v>
      </c>
    </row>
    <row r="58" spans="2:35" ht="15">
      <c r="B58" s="36">
        <v>50</v>
      </c>
      <c r="C58" s="37">
        <f t="shared" si="0"/>
        <v>130734.39515526193</v>
      </c>
      <c r="D58" s="37"/>
      <c r="E58" s="36"/>
      <c r="F58" s="5">
        <v>43610</v>
      </c>
      <c r="G58" s="36" t="s">
        <v>47</v>
      </c>
      <c r="H58" s="38">
        <v>1.2190000000000001</v>
      </c>
      <c r="I58" s="38"/>
      <c r="J58" s="36">
        <v>46</v>
      </c>
      <c r="K58" s="39">
        <f t="shared" si="3"/>
        <v>3922.0318546578578</v>
      </c>
      <c r="L58" s="40"/>
      <c r="M58" s="4">
        <f>IF(J58="","",(K58/J58)/LOOKUP(RIGHT($D$2,3),定数!$A$6:$A$13,定数!$B$6:$B$13))</f>
        <v>0.71051301714816262</v>
      </c>
      <c r="N58" s="36"/>
      <c r="O58" s="5"/>
      <c r="P58" s="38">
        <v>1.2236</v>
      </c>
      <c r="Q58" s="38"/>
      <c r="R58" s="41">
        <f>IF(P58="","",T58*M58*LOOKUP(RIGHT($D$2,3),定数!$A$6:$A$13,定数!$B$6:$B$13))</f>
        <v>-3922.0318546578037</v>
      </c>
      <c r="S58" s="41"/>
      <c r="T58" s="42">
        <f t="shared" si="4"/>
        <v>-45.999999999999375</v>
      </c>
      <c r="U58" s="42"/>
      <c r="V58" t="str">
        <f t="shared" si="7"/>
        <v/>
      </c>
      <c r="W58">
        <f t="shared" si="2"/>
        <v>3</v>
      </c>
      <c r="X58" s="29">
        <f t="shared" si="5"/>
        <v>138946.11027235849</v>
      </c>
      <c r="Y58" s="30">
        <f t="shared" si="6"/>
        <v>5.9100000000001263E-2</v>
      </c>
      <c r="AD58">
        <v>-460</v>
      </c>
      <c r="AE58">
        <v>-460</v>
      </c>
      <c r="AF58">
        <v>-460</v>
      </c>
      <c r="AG58">
        <v>-460</v>
      </c>
      <c r="AH58">
        <v>-460</v>
      </c>
      <c r="AI58">
        <v>-460</v>
      </c>
    </row>
    <row r="59" spans="2:35" ht="15">
      <c r="B59" s="36">
        <v>51</v>
      </c>
      <c r="C59" s="37">
        <f t="shared" si="0"/>
        <v>126812.36330060412</v>
      </c>
      <c r="D59" s="37"/>
      <c r="E59" s="36"/>
      <c r="F59" s="5">
        <v>43612</v>
      </c>
      <c r="G59" s="36" t="s">
        <v>47</v>
      </c>
      <c r="H59" s="38">
        <v>1.2255</v>
      </c>
      <c r="I59" s="38"/>
      <c r="J59" s="36">
        <v>27</v>
      </c>
      <c r="K59" s="39">
        <f t="shared" si="3"/>
        <v>3804.3708990181235</v>
      </c>
      <c r="L59" s="40"/>
      <c r="M59" s="4">
        <f>IF(J59="","",(K59/J59)/LOOKUP(RIGHT($D$2,3),定数!$A$6:$A$13,定数!$B$6:$B$13))</f>
        <v>1.1741885490796677</v>
      </c>
      <c r="N59" s="36"/>
      <c r="O59" s="5"/>
      <c r="P59" s="38">
        <v>1.2282</v>
      </c>
      <c r="Q59" s="38"/>
      <c r="R59" s="41">
        <f>IF(P59="","",T59*M59*LOOKUP(RIGHT($D$2,3),定数!$A$6:$A$13,定数!$B$6:$B$13))</f>
        <v>2395.3446401225219</v>
      </c>
      <c r="S59" s="41"/>
      <c r="T59" s="42">
        <v>17</v>
      </c>
      <c r="U59" s="42"/>
      <c r="V59" t="str">
        <f t="shared" si="7"/>
        <v/>
      </c>
      <c r="W59">
        <f t="shared" si="2"/>
        <v>0</v>
      </c>
      <c r="X59" s="29">
        <f t="shared" si="5"/>
        <v>138946.11027235849</v>
      </c>
      <c r="Y59" s="30">
        <f t="shared" si="6"/>
        <v>8.7327000000000932E-2</v>
      </c>
      <c r="AD59">
        <v>170</v>
      </c>
      <c r="AE59">
        <v>269</v>
      </c>
      <c r="AF59">
        <v>344</v>
      </c>
      <c r="AG59">
        <v>405</v>
      </c>
      <c r="AH59">
        <v>0</v>
      </c>
      <c r="AI59">
        <v>0</v>
      </c>
    </row>
    <row r="60" spans="2:35" ht="15">
      <c r="B60" s="36">
        <v>52</v>
      </c>
      <c r="C60" s="37">
        <f t="shared" si="0"/>
        <v>129207.70794072664</v>
      </c>
      <c r="D60" s="37"/>
      <c r="E60" s="36"/>
      <c r="F60" s="5">
        <v>43613</v>
      </c>
      <c r="G60" s="36" t="s">
        <v>47</v>
      </c>
      <c r="H60" s="38">
        <v>1.2344999999999999</v>
      </c>
      <c r="I60" s="38"/>
      <c r="J60" s="36">
        <v>35</v>
      </c>
      <c r="K60" s="39">
        <f t="shared" si="3"/>
        <v>3876.2312382217992</v>
      </c>
      <c r="L60" s="40"/>
      <c r="M60" s="4">
        <f>IF(J60="","",(K60/J60)/LOOKUP(RIGHT($D$2,3),定数!$A$6:$A$13,定数!$B$6:$B$13))</f>
        <v>0.92291219957661885</v>
      </c>
      <c r="N60" s="36"/>
      <c r="O60" s="5"/>
      <c r="P60" s="38">
        <v>1.238</v>
      </c>
      <c r="Q60" s="38"/>
      <c r="R60" s="41">
        <f>IF(P60="","",T60*M60*LOOKUP(RIGHT($D$2,3),定数!$A$6:$A$13,定数!$B$6:$B$13))</f>
        <v>0</v>
      </c>
      <c r="S60" s="41"/>
      <c r="T60" s="42">
        <v>0</v>
      </c>
      <c r="U60" s="42"/>
      <c r="V60" t="str">
        <f t="shared" si="7"/>
        <v/>
      </c>
      <c r="W60">
        <f t="shared" si="2"/>
        <v>0</v>
      </c>
      <c r="X60" s="29">
        <f t="shared" si="5"/>
        <v>138946.11027235849</v>
      </c>
      <c r="Y60" s="30">
        <f t="shared" si="6"/>
        <v>7.0087621111111997E-2</v>
      </c>
      <c r="AB60">
        <v>-2</v>
      </c>
      <c r="AC60">
        <v>618</v>
      </c>
      <c r="AD60">
        <v>218</v>
      </c>
      <c r="AE60">
        <v>350</v>
      </c>
      <c r="AF60">
        <v>446</v>
      </c>
      <c r="AG60">
        <v>522</v>
      </c>
      <c r="AH60">
        <v>694</v>
      </c>
      <c r="AI60">
        <v>0</v>
      </c>
    </row>
    <row r="61" spans="2:35" ht="15">
      <c r="B61" s="36">
        <v>53</v>
      </c>
      <c r="C61" s="37">
        <f t="shared" si="0"/>
        <v>129207.70794072664</v>
      </c>
      <c r="D61" s="37"/>
      <c r="E61" s="36"/>
      <c r="F61" s="5">
        <v>43616</v>
      </c>
      <c r="G61" s="36" t="s">
        <v>46</v>
      </c>
      <c r="H61" s="38">
        <v>1.2319</v>
      </c>
      <c r="I61" s="38"/>
      <c r="J61" s="36">
        <v>12</v>
      </c>
      <c r="K61" s="39">
        <f t="shared" si="3"/>
        <v>3876.2312382217992</v>
      </c>
      <c r="L61" s="40"/>
      <c r="M61" s="4">
        <f>IF(J61="","",(K61/J61)/LOOKUP(RIGHT($D$2,3),定数!$A$6:$A$13,定数!$B$6:$B$13))</f>
        <v>2.6918272487651382</v>
      </c>
      <c r="N61" s="36"/>
      <c r="O61" s="5"/>
      <c r="P61" s="38">
        <v>1.2306999999999999</v>
      </c>
      <c r="Q61" s="38"/>
      <c r="R61" s="41">
        <f>IF(P61="","",T61*M61*LOOKUP(RIGHT($D$2,3),定数!$A$6:$A$13,定数!$B$6:$B$13))</f>
        <v>-3876.2312382220898</v>
      </c>
      <c r="S61" s="41"/>
      <c r="T61" s="42">
        <f t="shared" si="4"/>
        <v>-12.000000000000899</v>
      </c>
      <c r="U61" s="42"/>
      <c r="V61" t="str">
        <f t="shared" si="7"/>
        <v/>
      </c>
      <c r="W61">
        <f t="shared" si="2"/>
        <v>1</v>
      </c>
      <c r="X61" s="29">
        <f t="shared" si="5"/>
        <v>138946.11027235849</v>
      </c>
      <c r="Y61" s="30">
        <f t="shared" si="6"/>
        <v>7.0087621111111997E-2</v>
      </c>
      <c r="AD61">
        <v>-120</v>
      </c>
      <c r="AE61">
        <v>-120</v>
      </c>
      <c r="AF61">
        <v>-120</v>
      </c>
      <c r="AG61">
        <v>-120</v>
      </c>
      <c r="AH61">
        <v>-120</v>
      </c>
      <c r="AI61">
        <v>-120</v>
      </c>
    </row>
    <row r="62" spans="2:35" ht="15">
      <c r="B62" s="36">
        <v>54</v>
      </c>
      <c r="C62" s="37">
        <f t="shared" si="0"/>
        <v>125331.47670250456</v>
      </c>
      <c r="D62" s="37"/>
      <c r="E62" s="36"/>
      <c r="F62" s="5">
        <v>43623</v>
      </c>
      <c r="G62" s="36" t="s">
        <v>46</v>
      </c>
      <c r="H62" s="38">
        <v>1.1977</v>
      </c>
      <c r="I62" s="38"/>
      <c r="J62" s="36">
        <v>39</v>
      </c>
      <c r="K62" s="39">
        <f t="shared" si="3"/>
        <v>3759.9443010751365</v>
      </c>
      <c r="L62" s="40"/>
      <c r="M62" s="4">
        <f>IF(J62="","",(K62/J62)/LOOKUP(RIGHT($D$2,3),定数!$A$6:$A$13,定数!$B$6:$B$13))</f>
        <v>0.80340690193913178</v>
      </c>
      <c r="N62" s="36"/>
      <c r="O62" s="5"/>
      <c r="P62" s="38">
        <v>1.1938</v>
      </c>
      <c r="Q62" s="38"/>
      <c r="R62" s="41">
        <f>IF(P62="","",T62*M62*LOOKUP(RIGHT($D$2,3),定数!$A$6:$A$13,定数!$B$6:$B$13))</f>
        <v>-3759.9443010751506</v>
      </c>
      <c r="S62" s="41"/>
      <c r="T62" s="42">
        <f t="shared" si="4"/>
        <v>-39.000000000000142</v>
      </c>
      <c r="U62" s="42"/>
      <c r="V62" t="str">
        <f t="shared" si="7"/>
        <v/>
      </c>
      <c r="W62">
        <f t="shared" si="2"/>
        <v>2</v>
      </c>
      <c r="X62" s="29">
        <f t="shared" si="5"/>
        <v>138946.11027235849</v>
      </c>
      <c r="Y62" s="30">
        <f t="shared" si="6"/>
        <v>9.7984992477780697E-2</v>
      </c>
      <c r="AD62">
        <v>-390</v>
      </c>
      <c r="AE62">
        <v>-390</v>
      </c>
      <c r="AF62">
        <v>-390</v>
      </c>
      <c r="AG62">
        <v>-390</v>
      </c>
      <c r="AH62">
        <v>-390</v>
      </c>
      <c r="AI62">
        <v>-390</v>
      </c>
    </row>
    <row r="63" spans="2:35" ht="15">
      <c r="B63" s="36">
        <v>55</v>
      </c>
      <c r="C63" s="37">
        <f t="shared" si="0"/>
        <v>121571.5324014294</v>
      </c>
      <c r="D63" s="37"/>
      <c r="E63" s="36"/>
      <c r="F63" s="5">
        <v>43627</v>
      </c>
      <c r="G63" s="36" t="s">
        <v>47</v>
      </c>
      <c r="H63" s="38">
        <v>1.2102999999999999</v>
      </c>
      <c r="I63" s="38"/>
      <c r="J63" s="36">
        <v>27</v>
      </c>
      <c r="K63" s="39">
        <f t="shared" si="3"/>
        <v>3647.145972042882</v>
      </c>
      <c r="L63" s="40"/>
      <c r="M63" s="4">
        <f>IF(J63="","",(K63/J63)/LOOKUP(RIGHT($D$2,3),定数!$A$6:$A$13,定数!$B$6:$B$13))</f>
        <v>1.1256623370502723</v>
      </c>
      <c r="N63" s="36"/>
      <c r="O63" s="5"/>
      <c r="P63" s="38">
        <v>1.2130000000000001</v>
      </c>
      <c r="Q63" s="38"/>
      <c r="R63" s="41">
        <f>IF(P63="","",T63*M63*LOOKUP(RIGHT($D$2,3),定数!$A$6:$A$13,定数!$B$6:$B$13))</f>
        <v>5497.7348541535303</v>
      </c>
      <c r="S63" s="41"/>
      <c r="T63" s="42">
        <v>40.700000000000003</v>
      </c>
      <c r="U63" s="42"/>
      <c r="V63" t="str">
        <f t="shared" si="7"/>
        <v/>
      </c>
      <c r="W63">
        <f t="shared" si="2"/>
        <v>0</v>
      </c>
      <c r="X63" s="29">
        <f t="shared" si="5"/>
        <v>138946.11027235849</v>
      </c>
      <c r="Y63" s="30">
        <f t="shared" si="6"/>
        <v>0.12504544270344742</v>
      </c>
      <c r="AD63">
        <v>165</v>
      </c>
      <c r="AE63">
        <v>271</v>
      </c>
      <c r="AF63">
        <v>344</v>
      </c>
      <c r="AG63">
        <v>407</v>
      </c>
      <c r="AH63">
        <v>539</v>
      </c>
      <c r="AI63">
        <v>0</v>
      </c>
    </row>
    <row r="64" spans="2:35" ht="15">
      <c r="B64" s="36">
        <v>56</v>
      </c>
      <c r="C64" s="37">
        <f t="shared" si="0"/>
        <v>127069.26725558293</v>
      </c>
      <c r="D64" s="37"/>
      <c r="E64" s="36"/>
      <c r="F64" s="5">
        <v>43630</v>
      </c>
      <c r="G64" s="36" t="s">
        <v>46</v>
      </c>
      <c r="H64" s="38">
        <v>1.2266999999999999</v>
      </c>
      <c r="I64" s="38"/>
      <c r="J64" s="36">
        <v>37</v>
      </c>
      <c r="K64" s="39">
        <f t="shared" si="3"/>
        <v>3812.078017667488</v>
      </c>
      <c r="L64" s="40"/>
      <c r="M64" s="4">
        <f>IF(J64="","",(K64/J64)/LOOKUP(RIGHT($D$2,3),定数!$A$6:$A$13,定数!$B$6:$B$13))</f>
        <v>0.85857613010528999</v>
      </c>
      <c r="N64" s="36"/>
      <c r="O64" s="5"/>
      <c r="P64" s="38">
        <v>1.2230000000000001</v>
      </c>
      <c r="Q64" s="38"/>
      <c r="R64" s="41">
        <f>IF(P64="","",T64*M64*LOOKUP(RIGHT($D$2,3),定数!$A$6:$A$13,定数!$B$6:$B$13))</f>
        <v>0</v>
      </c>
      <c r="S64" s="41"/>
      <c r="T64" s="42">
        <v>0</v>
      </c>
      <c r="U64" s="42"/>
      <c r="V64" t="str">
        <f t="shared" si="7"/>
        <v/>
      </c>
      <c r="W64">
        <f t="shared" si="2"/>
        <v>0</v>
      </c>
      <c r="X64" s="29">
        <f t="shared" si="5"/>
        <v>138946.11027235849</v>
      </c>
      <c r="Y64" s="30">
        <f t="shared" si="6"/>
        <v>8.5478053279036681E-2</v>
      </c>
      <c r="AD64">
        <v>230</v>
      </c>
      <c r="AE64">
        <v>0</v>
      </c>
      <c r="AF64">
        <v>0</v>
      </c>
      <c r="AG64">
        <v>0</v>
      </c>
      <c r="AH64">
        <v>0</v>
      </c>
      <c r="AI64">
        <v>0</v>
      </c>
    </row>
    <row r="65" spans="2:35" ht="15">
      <c r="B65" s="36">
        <v>57</v>
      </c>
      <c r="C65" s="37">
        <f t="shared" si="0"/>
        <v>127069.26725558293</v>
      </c>
      <c r="D65" s="37"/>
      <c r="E65" s="36"/>
      <c r="F65" s="5">
        <v>43633</v>
      </c>
      <c r="G65" s="36" t="s">
        <v>46</v>
      </c>
      <c r="H65" s="38">
        <v>1.238</v>
      </c>
      <c r="I65" s="38"/>
      <c r="J65" s="36">
        <v>25</v>
      </c>
      <c r="K65" s="39">
        <f t="shared" si="3"/>
        <v>3812.078017667488</v>
      </c>
      <c r="L65" s="40"/>
      <c r="M65" s="4">
        <f>IF(J65="","",(K65/J65)/LOOKUP(RIGHT($D$2,3),定数!$A$6:$A$13,定数!$B$6:$B$13))</f>
        <v>1.2706926725558292</v>
      </c>
      <c r="N65" s="36"/>
      <c r="O65" s="5"/>
      <c r="P65" s="38">
        <v>1.2355</v>
      </c>
      <c r="Q65" s="38"/>
      <c r="R65" s="41">
        <f>IF(P65="","",T65*M65*LOOKUP(RIGHT($D$2,3),定数!$A$6:$A$13,定数!$B$6:$B$13))</f>
        <v>2332.9917468125027</v>
      </c>
      <c r="S65" s="41"/>
      <c r="T65" s="42">
        <v>15.3</v>
      </c>
      <c r="U65" s="42"/>
      <c r="V65" t="str">
        <f t="shared" si="7"/>
        <v/>
      </c>
      <c r="W65">
        <f t="shared" si="2"/>
        <v>0</v>
      </c>
      <c r="X65" s="29">
        <f t="shared" si="5"/>
        <v>138946.11027235849</v>
      </c>
      <c r="Y65" s="30">
        <f t="shared" si="6"/>
        <v>8.5478053279036681E-2</v>
      </c>
      <c r="AD65">
        <v>153</v>
      </c>
      <c r="AE65">
        <v>249</v>
      </c>
      <c r="AF65">
        <v>0</v>
      </c>
      <c r="AG65">
        <v>0</v>
      </c>
      <c r="AH65">
        <v>0</v>
      </c>
      <c r="AI65">
        <v>0</v>
      </c>
    </row>
    <row r="66" spans="2:35" ht="15">
      <c r="B66" s="36">
        <v>58</v>
      </c>
      <c r="C66" s="37">
        <f t="shared" si="0"/>
        <v>129402.25900239544</v>
      </c>
      <c r="D66" s="37"/>
      <c r="E66" s="36"/>
      <c r="F66" s="5">
        <v>43638</v>
      </c>
      <c r="G66" s="36" t="s">
        <v>47</v>
      </c>
      <c r="H66" s="38">
        <v>1.2266999999999999</v>
      </c>
      <c r="I66" s="38"/>
      <c r="J66" s="36">
        <v>33</v>
      </c>
      <c r="K66" s="39">
        <f t="shared" si="3"/>
        <v>3882.0677700718629</v>
      </c>
      <c r="L66" s="40"/>
      <c r="M66" s="4">
        <f>IF(J66="","",(K66/J66)/LOOKUP(RIGHT($D$2,3),定数!$A$6:$A$13,定数!$B$6:$B$13))</f>
        <v>0.98032014395754119</v>
      </c>
      <c r="N66" s="36"/>
      <c r="O66" s="5"/>
      <c r="P66" s="38">
        <v>1.23</v>
      </c>
      <c r="Q66" s="38"/>
      <c r="R66" s="41">
        <f>IF(P66="","",T66*M66*LOOKUP(RIGHT($D$2,3),定数!$A$6:$A$13,定数!$B$6:$B$13))</f>
        <v>-3882.0677700719584</v>
      </c>
      <c r="S66" s="41"/>
      <c r="T66" s="42">
        <f t="shared" si="4"/>
        <v>-33.00000000000081</v>
      </c>
      <c r="U66" s="42"/>
      <c r="V66" t="str">
        <f t="shared" si="7"/>
        <v/>
      </c>
      <c r="W66">
        <f t="shared" si="2"/>
        <v>1</v>
      </c>
      <c r="X66" s="29">
        <f t="shared" si="5"/>
        <v>138946.11027235849</v>
      </c>
      <c r="Y66" s="30">
        <f t="shared" si="6"/>
        <v>6.8687430337239674E-2</v>
      </c>
      <c r="AD66">
        <v>-330</v>
      </c>
      <c r="AE66">
        <v>-330</v>
      </c>
      <c r="AF66">
        <v>-330</v>
      </c>
      <c r="AG66">
        <v>-330</v>
      </c>
      <c r="AH66">
        <v>-330</v>
      </c>
      <c r="AI66">
        <v>-330</v>
      </c>
    </row>
    <row r="67" spans="2:35" ht="15">
      <c r="B67" s="36">
        <v>59</v>
      </c>
      <c r="C67" s="37">
        <f t="shared" si="0"/>
        <v>125520.19123232349</v>
      </c>
      <c r="D67" s="37"/>
      <c r="E67" s="36"/>
      <c r="F67" s="5">
        <v>43639</v>
      </c>
      <c r="G67" s="36" t="s">
        <v>47</v>
      </c>
      <c r="H67" s="38">
        <v>1.2263999999999999</v>
      </c>
      <c r="I67" s="38"/>
      <c r="J67" s="36">
        <v>15</v>
      </c>
      <c r="K67" s="39">
        <f t="shared" si="3"/>
        <v>3765.6057369697046</v>
      </c>
      <c r="L67" s="40"/>
      <c r="M67" s="4">
        <f>IF(J67="","",(K67/J67)/LOOKUP(RIGHT($D$2,3),定数!$A$6:$A$13,定数!$B$6:$B$13))</f>
        <v>2.0920031872053912</v>
      </c>
      <c r="N67" s="36"/>
      <c r="O67" s="5"/>
      <c r="P67" s="38">
        <v>1.2279</v>
      </c>
      <c r="Q67" s="38"/>
      <c r="R67" s="41">
        <f>IF(P67="","",T67*M67*LOOKUP(RIGHT($D$2,3),定数!$A$6:$A$13,定数!$B$6:$B$13))</f>
        <v>-3765.6057369698469</v>
      </c>
      <c r="S67" s="41"/>
      <c r="T67" s="42">
        <f t="shared" si="4"/>
        <v>-15.000000000000568</v>
      </c>
      <c r="U67" s="42"/>
      <c r="V67" t="str">
        <f t="shared" si="7"/>
        <v/>
      </c>
      <c r="W67">
        <f t="shared" si="2"/>
        <v>2</v>
      </c>
      <c r="X67" s="29">
        <f t="shared" si="5"/>
        <v>138946.11027235849</v>
      </c>
      <c r="Y67" s="30">
        <f t="shared" si="6"/>
        <v>9.6626807427123151E-2</v>
      </c>
      <c r="AD67">
        <v>-150</v>
      </c>
      <c r="AE67">
        <v>-150</v>
      </c>
      <c r="AF67">
        <v>-150</v>
      </c>
      <c r="AG67">
        <v>-150</v>
      </c>
      <c r="AH67">
        <v>-150</v>
      </c>
      <c r="AI67">
        <v>-150</v>
      </c>
    </row>
    <row r="68" spans="2:35" ht="15">
      <c r="B68" s="36">
        <v>60</v>
      </c>
      <c r="C68" s="37">
        <f t="shared" si="0"/>
        <v>121754.58549535363</v>
      </c>
      <c r="D68" s="37"/>
      <c r="E68" s="36"/>
      <c r="F68" s="5">
        <v>43640</v>
      </c>
      <c r="G68" s="36" t="s">
        <v>47</v>
      </c>
      <c r="H68" s="38">
        <v>1.2283999999999999</v>
      </c>
      <c r="I68" s="38"/>
      <c r="J68" s="36">
        <v>16</v>
      </c>
      <c r="K68" s="39">
        <f t="shared" si="3"/>
        <v>3652.637564860609</v>
      </c>
      <c r="L68" s="40"/>
      <c r="M68" s="4">
        <f>IF(J68="","",(K68/J68)/LOOKUP(RIGHT($D$2,3),定数!$A$6:$A$13,定数!$B$6:$B$13))</f>
        <v>1.9024153983649006</v>
      </c>
      <c r="N68" s="36"/>
      <c r="O68" s="5"/>
      <c r="P68" s="38">
        <v>1.23</v>
      </c>
      <c r="Q68" s="38"/>
      <c r="R68" s="41">
        <f>IF(P68="","",T68*M68*LOOKUP(RIGHT($D$2,3),定数!$A$6:$A$13,定数!$B$6:$B$13))</f>
        <v>3652.637564860609</v>
      </c>
      <c r="S68" s="41"/>
      <c r="T68" s="42">
        <v>16</v>
      </c>
      <c r="U68" s="42"/>
      <c r="V68" t="str">
        <f t="shared" si="7"/>
        <v/>
      </c>
      <c r="W68">
        <f t="shared" si="2"/>
        <v>0</v>
      </c>
      <c r="X68" s="29">
        <f t="shared" si="5"/>
        <v>138946.11027235849</v>
      </c>
      <c r="Y68" s="30">
        <f t="shared" si="6"/>
        <v>0.12372800320431054</v>
      </c>
      <c r="AD68">
        <v>97</v>
      </c>
      <c r="AE68">
        <v>160</v>
      </c>
      <c r="AF68">
        <v>204</v>
      </c>
      <c r="AG68">
        <v>0</v>
      </c>
      <c r="AH68">
        <v>0</v>
      </c>
      <c r="AI68">
        <v>0</v>
      </c>
    </row>
    <row r="69" spans="2:35" ht="15">
      <c r="B69" s="36">
        <v>61</v>
      </c>
      <c r="C69" s="37">
        <f t="shared" si="0"/>
        <v>125407.22306021424</v>
      </c>
      <c r="D69" s="37"/>
      <c r="E69" s="36"/>
      <c r="F69" s="5">
        <v>43644</v>
      </c>
      <c r="G69" s="36" t="s">
        <v>47</v>
      </c>
      <c r="H69" s="38">
        <v>1.232</v>
      </c>
      <c r="I69" s="38"/>
      <c r="J69" s="36">
        <v>24</v>
      </c>
      <c r="K69" s="39">
        <f t="shared" si="3"/>
        <v>3762.2166918064268</v>
      </c>
      <c r="L69" s="40"/>
      <c r="M69" s="4">
        <f>IF(J69="","",(K69/J69)/LOOKUP(RIGHT($D$2,3),定数!$A$6:$A$13,定数!$B$6:$B$13))</f>
        <v>1.306325240210565</v>
      </c>
      <c r="N69" s="36"/>
      <c r="O69" s="5"/>
      <c r="P69" s="38">
        <v>1.2343999999999999</v>
      </c>
      <c r="Q69" s="38"/>
      <c r="R69" s="41">
        <f>IF(P69="","",T69*M69*LOOKUP(RIGHT($D$2,3),定数!$A$6:$A$13,定数!$B$6:$B$13))</f>
        <v>4765.474476288141</v>
      </c>
      <c r="S69" s="41"/>
      <c r="T69" s="42">
        <v>30.4</v>
      </c>
      <c r="U69" s="42"/>
      <c r="V69" t="str">
        <f t="shared" si="7"/>
        <v/>
      </c>
      <c r="W69">
        <f t="shared" si="2"/>
        <v>0</v>
      </c>
      <c r="X69" s="29">
        <f t="shared" si="5"/>
        <v>138946.11027235849</v>
      </c>
      <c r="Y69" s="30">
        <f t="shared" si="6"/>
        <v>9.7439843300439866E-2</v>
      </c>
      <c r="AB69">
        <v>-3</v>
      </c>
      <c r="AC69">
        <v>-3</v>
      </c>
      <c r="AD69">
        <v>148</v>
      </c>
      <c r="AE69">
        <v>240</v>
      </c>
      <c r="AF69">
        <v>304</v>
      </c>
      <c r="AG69">
        <v>359</v>
      </c>
      <c r="AH69">
        <v>480</v>
      </c>
      <c r="AI69">
        <v>0</v>
      </c>
    </row>
    <row r="70" spans="2:35" ht="15">
      <c r="B70" s="36">
        <v>62</v>
      </c>
      <c r="C70" s="37">
        <f t="shared" si="0"/>
        <v>130172.69753650238</v>
      </c>
      <c r="D70" s="37"/>
      <c r="E70" s="36"/>
      <c r="F70" s="5">
        <v>43645</v>
      </c>
      <c r="G70" s="36" t="s">
        <v>47</v>
      </c>
      <c r="H70" s="38">
        <v>1.2186999999999999</v>
      </c>
      <c r="I70" s="38"/>
      <c r="J70" s="36">
        <v>29</v>
      </c>
      <c r="K70" s="39">
        <f t="shared" si="3"/>
        <v>3905.1809260950713</v>
      </c>
      <c r="L70" s="40"/>
      <c r="M70" s="4">
        <f>IF(J70="","",(K70/J70)/LOOKUP(RIGHT($D$2,3),定数!$A$6:$A$13,定数!$B$6:$B$13))</f>
        <v>1.1221784270388138</v>
      </c>
      <c r="N70" s="36"/>
      <c r="O70" s="5"/>
      <c r="P70" s="38">
        <v>1.2216</v>
      </c>
      <c r="Q70" s="38"/>
      <c r="R70" s="41">
        <f>IF(P70="","",T70*M70*LOOKUP(RIGHT($D$2,3),定数!$A$6:$A$13,定数!$B$6:$B$13))</f>
        <v>2800.9573538888794</v>
      </c>
      <c r="S70" s="41"/>
      <c r="T70" s="42">
        <v>20.8</v>
      </c>
      <c r="U70" s="42"/>
      <c r="V70" t="str">
        <f t="shared" si="7"/>
        <v/>
      </c>
      <c r="W70">
        <f t="shared" si="2"/>
        <v>0</v>
      </c>
      <c r="X70" s="29">
        <f t="shared" si="5"/>
        <v>138946.11027235849</v>
      </c>
      <c r="Y70" s="30">
        <f t="shared" si="6"/>
        <v>6.3142557345856609E-2</v>
      </c>
      <c r="AD70">
        <v>179</v>
      </c>
      <c r="AE70">
        <v>208</v>
      </c>
      <c r="AF70">
        <v>368</v>
      </c>
      <c r="AG70">
        <v>0</v>
      </c>
      <c r="AH70">
        <v>0</v>
      </c>
      <c r="AI70">
        <v>0</v>
      </c>
    </row>
    <row r="71" spans="2:35" ht="15">
      <c r="B71" s="36">
        <v>63</v>
      </c>
      <c r="C71" s="37">
        <f t="shared" si="0"/>
        <v>132973.65489039125</v>
      </c>
      <c r="D71" s="37"/>
      <c r="E71" s="36"/>
      <c r="F71" s="5">
        <v>43652</v>
      </c>
      <c r="G71" s="36" t="s">
        <v>46</v>
      </c>
      <c r="H71" s="38">
        <v>1.2597</v>
      </c>
      <c r="I71" s="38"/>
      <c r="J71" s="36">
        <v>23</v>
      </c>
      <c r="K71" s="39">
        <f t="shared" si="3"/>
        <v>3989.2096467117372</v>
      </c>
      <c r="L71" s="40"/>
      <c r="M71" s="4">
        <f>IF(J71="","",(K71/J71)/LOOKUP(RIGHT($D$2,3),定数!$A$6:$A$13,定数!$B$6:$B$13))</f>
        <v>1.4453658140259917</v>
      </c>
      <c r="N71" s="36"/>
      <c r="O71" s="5"/>
      <c r="P71" s="38">
        <v>1.2574000000000001</v>
      </c>
      <c r="Q71" s="38"/>
      <c r="R71" s="41">
        <f>IF(P71="","",T71*M71*LOOKUP(RIGHT($D$2,3),定数!$A$6:$A$13,定数!$B$6:$B$13))</f>
        <v>-3989.209646711683</v>
      </c>
      <c r="S71" s="41"/>
      <c r="T71" s="42">
        <f t="shared" si="4"/>
        <v>-22.999999999999687</v>
      </c>
      <c r="U71" s="42"/>
      <c r="V71" t="str">
        <f t="shared" si="7"/>
        <v/>
      </c>
      <c r="W71">
        <f t="shared" si="2"/>
        <v>1</v>
      </c>
      <c r="X71" s="29">
        <f t="shared" si="5"/>
        <v>138946.11027235849</v>
      </c>
      <c r="Y71" s="30">
        <f t="shared" si="6"/>
        <v>4.2983969614264095E-2</v>
      </c>
      <c r="AD71">
        <v>-230</v>
      </c>
      <c r="AE71">
        <v>-230</v>
      </c>
      <c r="AF71">
        <v>-230</v>
      </c>
      <c r="AG71">
        <v>-230</v>
      </c>
      <c r="AH71">
        <v>-230</v>
      </c>
      <c r="AI71">
        <v>-230</v>
      </c>
    </row>
    <row r="72" spans="2:35" ht="15">
      <c r="B72" s="36">
        <v>64</v>
      </c>
      <c r="C72" s="37">
        <f t="shared" si="0"/>
        <v>128984.44524367957</v>
      </c>
      <c r="D72" s="37"/>
      <c r="E72" s="36"/>
      <c r="F72" s="5">
        <v>43654</v>
      </c>
      <c r="G72" s="36" t="s">
        <v>46</v>
      </c>
      <c r="H72" s="38">
        <v>1.2686999999999999</v>
      </c>
      <c r="I72" s="38"/>
      <c r="J72" s="36">
        <v>35</v>
      </c>
      <c r="K72" s="39">
        <f t="shared" si="3"/>
        <v>3869.5333573103871</v>
      </c>
      <c r="L72" s="40"/>
      <c r="M72" s="4">
        <f>IF(J72="","",(K72/J72)/LOOKUP(RIGHT($D$2,3),定数!$A$6:$A$13,定数!$B$6:$B$13))</f>
        <v>0.92131746602628262</v>
      </c>
      <c r="N72" s="36"/>
      <c r="O72" s="5"/>
      <c r="P72" s="38">
        <v>1.2652000000000001</v>
      </c>
      <c r="Q72" s="38"/>
      <c r="R72" s="41">
        <f>IF(P72="","",T72*M72*LOOKUP(RIGHT($D$2,3),定数!$A$6:$A$13,定数!$B$6:$B$13))</f>
        <v>-3869.5333573102066</v>
      </c>
      <c r="S72" s="41"/>
      <c r="T72" s="42">
        <f t="shared" si="4"/>
        <v>-34.999999999998366</v>
      </c>
      <c r="U72" s="42"/>
      <c r="V72" t="str">
        <f t="shared" si="7"/>
        <v/>
      </c>
      <c r="W72">
        <f t="shared" si="2"/>
        <v>2</v>
      </c>
      <c r="X72" s="29">
        <f t="shared" si="5"/>
        <v>138946.11027235849</v>
      </c>
      <c r="Y72" s="30">
        <f t="shared" si="6"/>
        <v>7.1694450525835784E-2</v>
      </c>
      <c r="AD72">
        <v>-350</v>
      </c>
      <c r="AE72">
        <v>-350</v>
      </c>
      <c r="AF72">
        <v>-350</v>
      </c>
      <c r="AG72">
        <v>-350</v>
      </c>
      <c r="AH72">
        <v>-350</v>
      </c>
      <c r="AI72">
        <v>-350</v>
      </c>
    </row>
    <row r="73" spans="2:35" ht="15">
      <c r="B73" s="36">
        <v>65</v>
      </c>
      <c r="C73" s="37">
        <f t="shared" si="0"/>
        <v>125114.91188636936</v>
      </c>
      <c r="D73" s="37"/>
      <c r="E73" s="36"/>
      <c r="F73" s="5">
        <v>43655</v>
      </c>
      <c r="G73" s="36" t="s">
        <v>47</v>
      </c>
      <c r="H73" s="38">
        <v>1.2655000000000001</v>
      </c>
      <c r="I73" s="38"/>
      <c r="J73" s="36">
        <v>28</v>
      </c>
      <c r="K73" s="39">
        <f t="shared" si="3"/>
        <v>3753.4473565910807</v>
      </c>
      <c r="L73" s="40"/>
      <c r="M73" s="4">
        <f>IF(J73="","",(K73/J73)/LOOKUP(RIGHT($D$2,3),定数!$A$6:$A$13,定数!$B$6:$B$13))</f>
        <v>1.1170974275568695</v>
      </c>
      <c r="N73" s="36"/>
      <c r="O73" s="5"/>
      <c r="P73" s="38">
        <v>1.2683</v>
      </c>
      <c r="Q73" s="38"/>
      <c r="R73" s="41">
        <f>IF(P73="","",T73*M73*LOOKUP(RIGHT($D$2,3),定数!$A$6:$A$13,定数!$B$6:$B$13))</f>
        <v>4758.8350413922635</v>
      </c>
      <c r="S73" s="41"/>
      <c r="T73" s="42">
        <v>35.5</v>
      </c>
      <c r="U73" s="42"/>
      <c r="V73" t="str">
        <f t="shared" si="7"/>
        <v/>
      </c>
      <c r="W73">
        <f t="shared" si="2"/>
        <v>0</v>
      </c>
      <c r="X73" s="29">
        <f t="shared" si="5"/>
        <v>138946.11027235849</v>
      </c>
      <c r="Y73" s="30">
        <f t="shared" si="6"/>
        <v>9.9543617010059426E-2</v>
      </c>
      <c r="AD73">
        <v>173</v>
      </c>
      <c r="AE73">
        <v>277</v>
      </c>
      <c r="AF73">
        <v>355</v>
      </c>
      <c r="AG73">
        <v>419</v>
      </c>
      <c r="AH73">
        <v>557</v>
      </c>
      <c r="AI73">
        <v>838</v>
      </c>
    </row>
    <row r="74" spans="2:35" ht="15">
      <c r="B74" s="36">
        <v>66</v>
      </c>
      <c r="C74" s="37">
        <f t="shared" ref="C74:C108" si="8">IF(R73="","",C73+R73)</f>
        <v>129873.74692776162</v>
      </c>
      <c r="D74" s="37"/>
      <c r="E74" s="36"/>
      <c r="F74" s="5">
        <v>43658</v>
      </c>
      <c r="G74" s="36" t="s">
        <v>47</v>
      </c>
      <c r="H74" s="38">
        <v>1.256</v>
      </c>
      <c r="I74" s="38"/>
      <c r="J74" s="36">
        <v>17</v>
      </c>
      <c r="K74" s="39">
        <f t="shared" si="3"/>
        <v>3896.2124078328484</v>
      </c>
      <c r="L74" s="40"/>
      <c r="M74" s="4">
        <f>IF(J74="","",(K74/J74)/LOOKUP(RIGHT($D$2,3),定数!$A$6:$A$13,定数!$B$6:$B$13))</f>
        <v>1.9099080430553177</v>
      </c>
      <c r="N74" s="36"/>
      <c r="O74" s="5"/>
      <c r="P74" s="38">
        <v>1.2577</v>
      </c>
      <c r="Q74" s="38"/>
      <c r="R74" s="41">
        <f>IF(P74="","",T74*M74*LOOKUP(RIGHT($D$2,3),定数!$A$6:$A$13,定数!$B$6:$B$13))</f>
        <v>-3896.212407832928</v>
      </c>
      <c r="S74" s="41"/>
      <c r="T74" s="42">
        <f t="shared" si="4"/>
        <v>-17.000000000000348</v>
      </c>
      <c r="U74" s="42"/>
      <c r="V74" t="str">
        <f t="shared" si="7"/>
        <v/>
      </c>
      <c r="W74">
        <f t="shared" si="7"/>
        <v>1</v>
      </c>
      <c r="X74" s="29">
        <f t="shared" si="5"/>
        <v>138946.11027235849</v>
      </c>
      <c r="Y74" s="30">
        <f t="shared" si="6"/>
        <v>6.5294115299906363E-2</v>
      </c>
      <c r="AD74">
        <v>-170</v>
      </c>
      <c r="AE74">
        <v>-170</v>
      </c>
      <c r="AF74">
        <v>-170</v>
      </c>
      <c r="AG74">
        <v>-170</v>
      </c>
      <c r="AH74">
        <v>-170</v>
      </c>
      <c r="AI74">
        <v>-170</v>
      </c>
    </row>
    <row r="75" spans="2:35" ht="15">
      <c r="B75" s="36">
        <v>67</v>
      </c>
      <c r="C75" s="37">
        <f t="shared" si="8"/>
        <v>125977.5345199287</v>
      </c>
      <c r="D75" s="37"/>
      <c r="E75" s="36"/>
      <c r="F75" s="5">
        <v>43662</v>
      </c>
      <c r="G75" s="36" t="s">
        <v>46</v>
      </c>
      <c r="H75" s="38">
        <v>1.2986</v>
      </c>
      <c r="I75" s="38"/>
      <c r="J75" s="36">
        <v>34</v>
      </c>
      <c r="K75" s="39">
        <f t="shared" ref="K75:K108" si="9">IF(J75="","",C75*0.03)</f>
        <v>3779.3260355978609</v>
      </c>
      <c r="L75" s="40"/>
      <c r="M75" s="4">
        <f>IF(J75="","",(K75/J75)/LOOKUP(RIGHT($D$2,3),定数!$A$6:$A$13,定数!$B$6:$B$13))</f>
        <v>0.92630540088182867</v>
      </c>
      <c r="N75" s="36"/>
      <c r="O75" s="5"/>
      <c r="P75" s="38">
        <v>1.2951999999999999</v>
      </c>
      <c r="Q75" s="38"/>
      <c r="R75" s="41">
        <f>IF(P75="","",T75*M75*LOOKUP(RIGHT($D$2,3),定数!$A$6:$A$13,定数!$B$6:$B$13))</f>
        <v>0</v>
      </c>
      <c r="S75" s="41"/>
      <c r="T75" s="42">
        <v>0</v>
      </c>
      <c r="U75" s="42"/>
      <c r="V75" t="str">
        <f t="shared" ref="V75:W90" si="10">IF(S75&lt;&gt;"",IF(S75&lt;0,1+V74,0),"")</f>
        <v/>
      </c>
      <c r="W75">
        <f t="shared" si="10"/>
        <v>0</v>
      </c>
      <c r="X75" s="29">
        <f t="shared" si="5"/>
        <v>138946.11027235849</v>
      </c>
      <c r="Y75" s="30">
        <f t="shared" si="6"/>
        <v>9.3335291840909607E-2</v>
      </c>
      <c r="AD75">
        <v>203</v>
      </c>
      <c r="AE75">
        <v>0</v>
      </c>
      <c r="AF75">
        <v>0</v>
      </c>
      <c r="AG75">
        <v>0</v>
      </c>
      <c r="AH75">
        <v>0</v>
      </c>
      <c r="AI75">
        <v>0</v>
      </c>
    </row>
    <row r="76" spans="2:35" ht="15">
      <c r="B76" s="36">
        <v>68</v>
      </c>
      <c r="C76" s="37">
        <f t="shared" si="8"/>
        <v>125977.5345199287</v>
      </c>
      <c r="D76" s="37"/>
      <c r="E76" s="36"/>
      <c r="F76" s="5">
        <v>43668</v>
      </c>
      <c r="G76" s="36" t="s">
        <v>46</v>
      </c>
      <c r="H76" s="38">
        <v>1.2895000000000001</v>
      </c>
      <c r="I76" s="38"/>
      <c r="J76" s="36">
        <v>58</v>
      </c>
      <c r="K76" s="39">
        <f t="shared" si="9"/>
        <v>3779.3260355978609</v>
      </c>
      <c r="L76" s="40"/>
      <c r="M76" s="4">
        <f>IF(J76="","",(K76/J76)/LOOKUP(RIGHT($D$2,3),定数!$A$6:$A$13,定数!$B$6:$B$13))</f>
        <v>0.54300661431003749</v>
      </c>
      <c r="N76" s="36"/>
      <c r="O76" s="5"/>
      <c r="P76" s="38">
        <v>1.2837000000000001</v>
      </c>
      <c r="Q76" s="38"/>
      <c r="R76" s="41">
        <f>IF(P76="","",T76*M76*LOOKUP(RIGHT($D$2,3),定数!$A$6:$A$13,定数!$B$6:$B$13))</f>
        <v>0</v>
      </c>
      <c r="S76" s="41"/>
      <c r="T76" s="42">
        <v>0</v>
      </c>
      <c r="U76" s="42"/>
      <c r="V76" t="str">
        <f t="shared" si="10"/>
        <v/>
      </c>
      <c r="W76">
        <f t="shared" si="10"/>
        <v>0</v>
      </c>
      <c r="X76" s="29">
        <f t="shared" ref="X76:X108" si="11">IF(C76&lt;&gt;"",MAX(X75,C76),"")</f>
        <v>138946.11027235849</v>
      </c>
      <c r="Y76" s="30">
        <f t="shared" ref="Y76:Y108" si="12">IF(X76&lt;&gt;"",1-(C76/X76),"")</f>
        <v>9.3335291840909607E-2</v>
      </c>
      <c r="AB76">
        <v>1</v>
      </c>
      <c r="AC76">
        <v>618</v>
      </c>
      <c r="AD76">
        <v>353</v>
      </c>
      <c r="AE76">
        <v>578</v>
      </c>
      <c r="AF76">
        <v>0</v>
      </c>
      <c r="AG76">
        <v>0</v>
      </c>
      <c r="AH76">
        <v>0</v>
      </c>
      <c r="AI76">
        <v>0</v>
      </c>
    </row>
    <row r="77" spans="2:35" ht="15">
      <c r="B77" s="36">
        <v>69</v>
      </c>
      <c r="C77" s="37">
        <f t="shared" si="8"/>
        <v>125977.5345199287</v>
      </c>
      <c r="D77" s="37"/>
      <c r="E77" s="36"/>
      <c r="F77" s="5">
        <v>43674</v>
      </c>
      <c r="G77" s="36" t="s">
        <v>46</v>
      </c>
      <c r="H77" s="38">
        <v>1.3022</v>
      </c>
      <c r="I77" s="38"/>
      <c r="J77" s="36">
        <v>18</v>
      </c>
      <c r="K77" s="39">
        <f t="shared" si="9"/>
        <v>3779.3260355978609</v>
      </c>
      <c r="L77" s="40"/>
      <c r="M77" s="4">
        <f>IF(J77="","",(K77/J77)/LOOKUP(RIGHT($D$2,3),定数!$A$6:$A$13,定数!$B$6:$B$13))</f>
        <v>1.7496879794434541</v>
      </c>
      <c r="N77" s="36"/>
      <c r="O77" s="5"/>
      <c r="P77" s="38">
        <v>1.3004</v>
      </c>
      <c r="Q77" s="38"/>
      <c r="R77" s="41">
        <f>IF(P77="","",T77*M77*LOOKUP(RIGHT($D$2,3),定数!$A$6:$A$13,定数!$B$6:$B$13))</f>
        <v>-3779.326035597911</v>
      </c>
      <c r="S77" s="41"/>
      <c r="T77" s="42">
        <f t="shared" ref="T77:T108" si="13">IF(P77="","",IF(G77="買",(P77-H77),(H77-P77))*IF(RIGHT($D$2,3)="JPY",100,10000))</f>
        <v>-18.000000000000238</v>
      </c>
      <c r="U77" s="42"/>
      <c r="V77" t="str">
        <f t="shared" si="10"/>
        <v/>
      </c>
      <c r="W77">
        <f t="shared" si="10"/>
        <v>1</v>
      </c>
      <c r="X77" s="29">
        <f t="shared" si="11"/>
        <v>138946.11027235849</v>
      </c>
      <c r="Y77" s="30">
        <f t="shared" si="12"/>
        <v>9.3335291840909607E-2</v>
      </c>
      <c r="AD77">
        <v>-180</v>
      </c>
      <c r="AE77">
        <v>-180</v>
      </c>
      <c r="AF77">
        <v>-180</v>
      </c>
      <c r="AG77">
        <v>-180</v>
      </c>
      <c r="AH77">
        <v>-180</v>
      </c>
      <c r="AI77">
        <v>-180</v>
      </c>
    </row>
    <row r="78" spans="2:35" ht="15">
      <c r="B78" s="36">
        <v>70</v>
      </c>
      <c r="C78" s="37">
        <f t="shared" si="8"/>
        <v>122198.20848433078</v>
      </c>
      <c r="D78" s="37"/>
      <c r="E78" s="36"/>
      <c r="F78" s="5">
        <v>43675</v>
      </c>
      <c r="G78" s="36" t="s">
        <v>46</v>
      </c>
      <c r="H78" s="38">
        <v>1.3087</v>
      </c>
      <c r="I78" s="38"/>
      <c r="J78" s="36">
        <v>29</v>
      </c>
      <c r="K78" s="39">
        <f t="shared" si="9"/>
        <v>3665.9462545299234</v>
      </c>
      <c r="L78" s="40"/>
      <c r="M78" s="4">
        <f>IF(J78="","",(K78/J78)/LOOKUP(RIGHT($D$2,3),定数!$A$6:$A$13,定数!$B$6:$B$13))</f>
        <v>1.0534328317614723</v>
      </c>
      <c r="N78" s="36"/>
      <c r="O78" s="5"/>
      <c r="P78" s="38">
        <v>1.3058000000000001</v>
      </c>
      <c r="Q78" s="38"/>
      <c r="R78" s="41">
        <f>IF(P78="","",T78*M78*LOOKUP(RIGHT($D$2,3),定数!$A$6:$A$13,定数!$B$6:$B$13))</f>
        <v>0</v>
      </c>
      <c r="S78" s="41"/>
      <c r="T78" s="42">
        <v>0</v>
      </c>
      <c r="U78" s="42"/>
      <c r="V78" t="str">
        <f t="shared" si="10"/>
        <v/>
      </c>
      <c r="W78">
        <f t="shared" si="10"/>
        <v>0</v>
      </c>
      <c r="X78" s="29">
        <f t="shared" si="11"/>
        <v>138946.11027235849</v>
      </c>
      <c r="Y78" s="30">
        <f t="shared" si="12"/>
        <v>0.1205352330856827</v>
      </c>
      <c r="AD78">
        <v>183</v>
      </c>
    </row>
    <row r="79" spans="2:35" ht="15">
      <c r="B79" s="36">
        <v>71</v>
      </c>
      <c r="C79" s="37">
        <f t="shared" si="8"/>
        <v>122198.20848433078</v>
      </c>
      <c r="D79" s="37"/>
      <c r="E79" s="36"/>
      <c r="F79" s="5">
        <v>43682</v>
      </c>
      <c r="G79" s="36" t="s">
        <v>47</v>
      </c>
      <c r="H79" s="38">
        <v>1.3156000000000001</v>
      </c>
      <c r="I79" s="38"/>
      <c r="J79" s="36">
        <v>25</v>
      </c>
      <c r="K79" s="39">
        <f t="shared" si="9"/>
        <v>3665.9462545299234</v>
      </c>
      <c r="L79" s="40"/>
      <c r="M79" s="4">
        <f>IF(J79="","",(K79/J79)/LOOKUP(RIGHT($D$2,3),定数!$A$6:$A$13,定数!$B$6:$B$13))</f>
        <v>1.2219820848433078</v>
      </c>
      <c r="N79" s="36"/>
      <c r="O79" s="5"/>
      <c r="P79" s="38">
        <v>1.3181</v>
      </c>
      <c r="Q79" s="38"/>
      <c r="R79" s="41">
        <f>IF(P79="","",T79*M79*LOOKUP(RIGHT($D$2,3),定数!$A$6:$A$13,定数!$B$6:$B$13))</f>
        <v>0</v>
      </c>
      <c r="S79" s="41"/>
      <c r="T79" s="42">
        <v>0</v>
      </c>
      <c r="U79" s="42"/>
      <c r="V79" t="str">
        <f t="shared" si="10"/>
        <v/>
      </c>
      <c r="W79">
        <f t="shared" si="10"/>
        <v>0</v>
      </c>
      <c r="X79" s="29">
        <f t="shared" si="11"/>
        <v>138946.11027235849</v>
      </c>
      <c r="Y79" s="30">
        <f t="shared" si="12"/>
        <v>0.1205352330856827</v>
      </c>
      <c r="AD79">
        <v>155</v>
      </c>
    </row>
    <row r="80" spans="2:35" ht="15">
      <c r="B80" s="36">
        <v>72</v>
      </c>
      <c r="C80" s="37">
        <f t="shared" si="8"/>
        <v>122198.20848433078</v>
      </c>
      <c r="D80" s="37"/>
      <c r="E80" s="36"/>
      <c r="F80" s="5">
        <v>43686</v>
      </c>
      <c r="G80" s="36" t="s">
        <v>47</v>
      </c>
      <c r="H80" s="38">
        <v>1.3231999999999999</v>
      </c>
      <c r="I80" s="38"/>
      <c r="J80" s="36">
        <v>21</v>
      </c>
      <c r="K80" s="39">
        <f t="shared" si="9"/>
        <v>3665.9462545299234</v>
      </c>
      <c r="L80" s="40"/>
      <c r="M80" s="4">
        <f>IF(J80="","",(K80/J80)/LOOKUP(RIGHT($D$2,3),定数!$A$6:$A$13,定数!$B$6:$B$13))</f>
        <v>1.454740577194414</v>
      </c>
      <c r="N80" s="36"/>
      <c r="O80" s="5"/>
      <c r="P80" s="38">
        <v>1.3252999999999999</v>
      </c>
      <c r="Q80" s="38"/>
      <c r="R80" s="41">
        <f>IF(P80="","",T80*M80*LOOKUP(RIGHT($D$2,3),定数!$A$6:$A$13,定数!$B$6:$B$13))</f>
        <v>0</v>
      </c>
      <c r="S80" s="41"/>
      <c r="T80" s="42">
        <v>0</v>
      </c>
      <c r="U80" s="42"/>
      <c r="V80" t="str">
        <f t="shared" si="10"/>
        <v/>
      </c>
      <c r="W80">
        <f t="shared" si="10"/>
        <v>0</v>
      </c>
      <c r="X80" s="29">
        <f t="shared" si="11"/>
        <v>138946.11027235849</v>
      </c>
      <c r="Y80" s="30">
        <f t="shared" si="12"/>
        <v>0.1205352330856827</v>
      </c>
      <c r="AB80">
        <v>-3</v>
      </c>
      <c r="AC80">
        <v>613</v>
      </c>
      <c r="AD80">
        <v>130</v>
      </c>
      <c r="AE80">
        <v>212</v>
      </c>
      <c r="AF80">
        <v>267</v>
      </c>
      <c r="AG80">
        <v>316</v>
      </c>
      <c r="AH80">
        <v>420</v>
      </c>
      <c r="AI80">
        <v>633</v>
      </c>
    </row>
    <row r="81" spans="2:35" ht="15">
      <c r="B81" s="36">
        <v>73</v>
      </c>
      <c r="C81" s="37">
        <f t="shared" si="8"/>
        <v>122198.20848433078</v>
      </c>
      <c r="D81" s="37"/>
      <c r="E81" s="36"/>
      <c r="F81" s="5">
        <v>43688</v>
      </c>
      <c r="G81" s="36" t="s">
        <v>47</v>
      </c>
      <c r="H81" s="38">
        <v>1.2986</v>
      </c>
      <c r="I81" s="38"/>
      <c r="J81" s="36">
        <v>43</v>
      </c>
      <c r="K81" s="39">
        <f t="shared" si="9"/>
        <v>3665.9462545299234</v>
      </c>
      <c r="L81" s="40"/>
      <c r="M81" s="4">
        <f>IF(J81="","",(K81/J81)/LOOKUP(RIGHT($D$2,3),定数!$A$6:$A$13,定数!$B$6:$B$13))</f>
        <v>0.71045470049029524</v>
      </c>
      <c r="N81" s="36"/>
      <c r="O81" s="5"/>
      <c r="P81" s="38">
        <v>1.3028999999999999</v>
      </c>
      <c r="Q81" s="38"/>
      <c r="R81" s="41">
        <f>IF(P81="","",T81*M81*LOOKUP(RIGHT($D$2,3),定数!$A$6:$A$13,定数!$B$6:$B$13))</f>
        <v>11023.415132807422</v>
      </c>
      <c r="S81" s="41"/>
      <c r="T81" s="42">
        <v>129.30000000000001</v>
      </c>
      <c r="U81" s="42"/>
      <c r="V81" t="str">
        <f t="shared" si="10"/>
        <v/>
      </c>
      <c r="W81">
        <f t="shared" si="10"/>
        <v>0</v>
      </c>
      <c r="X81" s="29">
        <f t="shared" si="11"/>
        <v>138946.11027235849</v>
      </c>
      <c r="Y81" s="30">
        <f t="shared" si="12"/>
        <v>0.1205352330856827</v>
      </c>
      <c r="AB81">
        <v>-3</v>
      </c>
      <c r="AC81">
        <v>-3</v>
      </c>
      <c r="AD81">
        <v>263</v>
      </c>
      <c r="AE81">
        <v>431</v>
      </c>
      <c r="AF81">
        <v>550</v>
      </c>
      <c r="AG81">
        <v>646</v>
      </c>
      <c r="AH81">
        <v>862</v>
      </c>
      <c r="AI81">
        <v>1293</v>
      </c>
    </row>
    <row r="82" spans="2:35" ht="15">
      <c r="B82" s="36">
        <v>74</v>
      </c>
      <c r="C82" s="37">
        <f t="shared" si="8"/>
        <v>133221.62361713819</v>
      </c>
      <c r="D82" s="37"/>
      <c r="E82" s="36"/>
      <c r="F82" s="5">
        <v>43693</v>
      </c>
      <c r="G82" s="36" t="s">
        <v>46</v>
      </c>
      <c r="H82" s="38">
        <v>1.2816000000000001</v>
      </c>
      <c r="I82" s="38"/>
      <c r="J82" s="36">
        <v>17</v>
      </c>
      <c r="K82" s="39">
        <f t="shared" si="9"/>
        <v>3996.6487085141457</v>
      </c>
      <c r="L82" s="40"/>
      <c r="M82" s="4">
        <f>IF(J82="","",(K82/J82)/LOOKUP(RIGHT($D$2,3),定数!$A$6:$A$13,定数!$B$6:$B$13))</f>
        <v>1.959141523781444</v>
      </c>
      <c r="N82" s="36"/>
      <c r="O82" s="5"/>
      <c r="P82" s="38">
        <v>1.2799</v>
      </c>
      <c r="Q82" s="38"/>
      <c r="R82" s="41">
        <f>IF(P82="","",T82*M82*LOOKUP(RIGHT($D$2,3),定数!$A$6:$A$13,定数!$B$6:$B$13))</f>
        <v>2515.5377165353739</v>
      </c>
      <c r="S82" s="41"/>
      <c r="T82" s="42">
        <v>10.7</v>
      </c>
      <c r="U82" s="42"/>
      <c r="V82" t="str">
        <f t="shared" si="10"/>
        <v/>
      </c>
      <c r="W82">
        <f t="shared" si="10"/>
        <v>0</v>
      </c>
      <c r="X82" s="29">
        <f t="shared" si="11"/>
        <v>138946.11027235849</v>
      </c>
      <c r="Y82" s="30">
        <f t="shared" si="12"/>
        <v>4.1199330042412274E-2</v>
      </c>
      <c r="AB82">
        <v>-3</v>
      </c>
      <c r="AC82">
        <v>-3</v>
      </c>
      <c r="AD82">
        <v>107</v>
      </c>
      <c r="AE82">
        <v>170</v>
      </c>
      <c r="AF82">
        <v>218</v>
      </c>
      <c r="AG82">
        <v>255</v>
      </c>
      <c r="AH82">
        <v>340</v>
      </c>
      <c r="AI82">
        <v>510</v>
      </c>
    </row>
    <row r="83" spans="2:35" ht="15">
      <c r="B83" s="36">
        <v>75</v>
      </c>
      <c r="C83" s="37">
        <f t="shared" si="8"/>
        <v>135737.16133367358</v>
      </c>
      <c r="D83" s="37"/>
      <c r="E83" s="36"/>
      <c r="F83" s="5">
        <v>43696</v>
      </c>
      <c r="G83" s="36" t="s">
        <v>46</v>
      </c>
      <c r="H83" s="38">
        <v>1.2843</v>
      </c>
      <c r="I83" s="38"/>
      <c r="J83" s="36">
        <v>17</v>
      </c>
      <c r="K83" s="39">
        <f t="shared" si="9"/>
        <v>4072.114840010207</v>
      </c>
      <c r="L83" s="40"/>
      <c r="M83" s="4">
        <f>IF(J83="","",(K83/J83)/LOOKUP(RIGHT($D$2,3),定数!$A$6:$A$13,定数!$B$6:$B$13))</f>
        <v>1.9961347254951995</v>
      </c>
      <c r="N83" s="36"/>
      <c r="O83" s="5"/>
      <c r="P83" s="38">
        <v>1.2826</v>
      </c>
      <c r="Q83" s="38"/>
      <c r="R83" s="41">
        <f>IF(P83="","",T83*M83*LOOKUP(RIGHT($D$2,3),定数!$A$6:$A$13,定数!$B$6:$B$13))</f>
        <v>8024.4615964907025</v>
      </c>
      <c r="S83" s="41"/>
      <c r="T83" s="42">
        <v>33.5</v>
      </c>
      <c r="U83" s="42"/>
      <c r="V83" t="str">
        <f t="shared" si="10"/>
        <v/>
      </c>
      <c r="W83">
        <f t="shared" si="10"/>
        <v>0</v>
      </c>
      <c r="X83" s="29">
        <f t="shared" si="11"/>
        <v>138946.11027235849</v>
      </c>
      <c r="Y83" s="30">
        <f t="shared" si="12"/>
        <v>2.3094917392036507E-2</v>
      </c>
      <c r="AD83">
        <v>103</v>
      </c>
      <c r="AE83">
        <v>170</v>
      </c>
      <c r="AF83">
        <v>211</v>
      </c>
      <c r="AG83">
        <v>253</v>
      </c>
      <c r="AH83">
        <v>335</v>
      </c>
      <c r="AI83">
        <v>506</v>
      </c>
    </row>
    <row r="84" spans="2:35" ht="15">
      <c r="B84" s="36">
        <v>76</v>
      </c>
      <c r="C84" s="37">
        <f t="shared" si="8"/>
        <v>143761.62293016427</v>
      </c>
      <c r="D84" s="37"/>
      <c r="E84" s="36"/>
      <c r="F84" s="5">
        <v>43701</v>
      </c>
      <c r="G84" s="36" t="s">
        <v>47</v>
      </c>
      <c r="H84" s="38">
        <v>1.2605</v>
      </c>
      <c r="I84" s="38"/>
      <c r="J84" s="36">
        <v>20</v>
      </c>
      <c r="K84" s="39">
        <f t="shared" si="9"/>
        <v>4312.8486879049278</v>
      </c>
      <c r="L84" s="40"/>
      <c r="M84" s="4">
        <f>IF(J84="","",(K84/J84)/LOOKUP(RIGHT($D$2,3),定数!$A$6:$A$13,定数!$B$6:$B$13))</f>
        <v>1.7970202866270533</v>
      </c>
      <c r="N84" s="36"/>
      <c r="O84" s="5"/>
      <c r="P84" s="38">
        <v>1.2625</v>
      </c>
      <c r="Q84" s="38"/>
      <c r="R84" s="41">
        <f>IF(P84="","",T84*M84*LOOKUP(RIGHT($D$2,3),定数!$A$6:$A$13,定数!$B$6:$B$13))</f>
        <v>2673.9661865010553</v>
      </c>
      <c r="S84" s="41"/>
      <c r="T84" s="42">
        <v>12.4</v>
      </c>
      <c r="U84" s="42"/>
      <c r="V84" t="str">
        <f t="shared" si="10"/>
        <v/>
      </c>
      <c r="W84">
        <f t="shared" si="10"/>
        <v>0</v>
      </c>
      <c r="X84" s="29">
        <f t="shared" si="11"/>
        <v>143761.62293016427</v>
      </c>
      <c r="Y84" s="30">
        <f t="shared" si="12"/>
        <v>0</v>
      </c>
      <c r="AD84">
        <v>124</v>
      </c>
    </row>
    <row r="85" spans="2:35" ht="15">
      <c r="B85" s="36">
        <v>77</v>
      </c>
      <c r="C85" s="37">
        <f t="shared" si="8"/>
        <v>146435.58911666533</v>
      </c>
      <c r="D85" s="37"/>
      <c r="E85" s="36"/>
      <c r="F85" s="5">
        <v>43707</v>
      </c>
      <c r="G85" s="36" t="s">
        <v>47</v>
      </c>
      <c r="H85" s="38">
        <v>1.2699</v>
      </c>
      <c r="I85" s="38"/>
      <c r="J85" s="36">
        <v>16</v>
      </c>
      <c r="K85" s="39">
        <f t="shared" si="9"/>
        <v>4393.0676734999597</v>
      </c>
      <c r="L85" s="40"/>
      <c r="M85" s="4">
        <f>IF(J85="","",(K85/J85)/LOOKUP(RIGHT($D$2,3),定数!$A$6:$A$13,定数!$B$6:$B$13))</f>
        <v>2.2880560799478955</v>
      </c>
      <c r="N85" s="36"/>
      <c r="O85" s="5"/>
      <c r="P85" s="38">
        <v>1.2715000000000001</v>
      </c>
      <c r="Q85" s="38"/>
      <c r="R85" s="41">
        <f>IF(P85="","",T85*M85*LOOKUP(RIGHT($D$2,3),定数!$A$6:$A$13,定数!$B$6:$B$13))</f>
        <v>5601.1612837124476</v>
      </c>
      <c r="S85" s="41"/>
      <c r="T85" s="42">
        <v>20.399999999999999</v>
      </c>
      <c r="U85" s="42"/>
      <c r="V85" t="str">
        <f t="shared" si="10"/>
        <v/>
      </c>
      <c r="W85">
        <f t="shared" si="10"/>
        <v>0</v>
      </c>
      <c r="X85" s="29">
        <f t="shared" si="11"/>
        <v>146435.58911666533</v>
      </c>
      <c r="Y85" s="30">
        <f t="shared" si="12"/>
        <v>0</v>
      </c>
      <c r="AD85">
        <v>99</v>
      </c>
      <c r="AE85">
        <v>161</v>
      </c>
      <c r="AF85">
        <v>204</v>
      </c>
      <c r="AG85">
        <v>240</v>
      </c>
      <c r="AH85">
        <v>320</v>
      </c>
      <c r="AI85">
        <v>477</v>
      </c>
    </row>
    <row r="86" spans="2:35" ht="15">
      <c r="B86" s="36">
        <v>78</v>
      </c>
      <c r="C86" s="37">
        <f t="shared" si="8"/>
        <v>152036.75040037779</v>
      </c>
      <c r="D86" s="37"/>
      <c r="E86" s="36"/>
      <c r="F86" s="5">
        <v>43708</v>
      </c>
      <c r="G86" s="36" t="s">
        <v>46</v>
      </c>
      <c r="H86" s="38">
        <v>1.2686999999999999</v>
      </c>
      <c r="I86" s="38"/>
      <c r="J86" s="36">
        <v>23</v>
      </c>
      <c r="K86" s="39">
        <f t="shared" si="9"/>
        <v>4561.1025120113336</v>
      </c>
      <c r="L86" s="40"/>
      <c r="M86" s="4">
        <f>IF(J86="","",(K86/J86)/LOOKUP(RIGHT($D$2,3),定数!$A$6:$A$13,定数!$B$6:$B$13))</f>
        <v>1.6525733739171498</v>
      </c>
      <c r="N86" s="36"/>
      <c r="O86" s="5"/>
      <c r="P86" s="38">
        <v>1.2664</v>
      </c>
      <c r="Q86" s="38"/>
      <c r="R86" s="41">
        <f>IF(P86="","",T86*M86*LOOKUP(RIGHT($D$2,3),定数!$A$6:$A$13,定数!$B$6:$B$13))</f>
        <v>6801.992007042988</v>
      </c>
      <c r="S86" s="41"/>
      <c r="T86" s="42">
        <v>34.299999999999997</v>
      </c>
      <c r="U86" s="42"/>
      <c r="V86" t="str">
        <f t="shared" si="10"/>
        <v/>
      </c>
      <c r="W86">
        <f t="shared" si="10"/>
        <v>0</v>
      </c>
      <c r="X86" s="29">
        <f t="shared" si="11"/>
        <v>152036.75040037779</v>
      </c>
      <c r="Y86" s="30">
        <f t="shared" si="12"/>
        <v>0</v>
      </c>
      <c r="AD86">
        <v>141</v>
      </c>
      <c r="AE86">
        <v>228</v>
      </c>
      <c r="AF86">
        <v>288</v>
      </c>
      <c r="AG86">
        <v>343</v>
      </c>
      <c r="AH86">
        <v>457</v>
      </c>
    </row>
    <row r="87" spans="2:35" ht="15">
      <c r="B87" s="36">
        <v>79</v>
      </c>
      <c r="C87" s="37">
        <f t="shared" si="8"/>
        <v>158838.74240742077</v>
      </c>
      <c r="D87" s="37"/>
      <c r="E87" s="36"/>
      <c r="F87" s="5">
        <v>43711</v>
      </c>
      <c r="G87" s="36" t="s">
        <v>46</v>
      </c>
      <c r="H87" s="38">
        <v>1.2842</v>
      </c>
      <c r="I87" s="38"/>
      <c r="J87" s="36">
        <v>27</v>
      </c>
      <c r="K87" s="39">
        <f t="shared" si="9"/>
        <v>4765.162272222623</v>
      </c>
      <c r="L87" s="40"/>
      <c r="M87" s="4">
        <f>IF(J87="","",(K87/J87)/LOOKUP(RIGHT($D$2,3),定数!$A$6:$A$13,定数!$B$6:$B$13))</f>
        <v>1.4707290963650073</v>
      </c>
      <c r="N87" s="36"/>
      <c r="O87" s="5"/>
      <c r="P87" s="38">
        <v>1.2815000000000001</v>
      </c>
      <c r="Q87" s="38"/>
      <c r="R87" s="41">
        <f>IF(P87="","",T87*M87*LOOKUP(RIGHT($D$2,3),定数!$A$6:$A$13,定数!$B$6:$B$13))</f>
        <v>2929.6923599590946</v>
      </c>
      <c r="S87" s="41"/>
      <c r="T87" s="42">
        <v>16.600000000000001</v>
      </c>
      <c r="U87" s="42"/>
      <c r="V87" t="str">
        <f t="shared" si="10"/>
        <v/>
      </c>
      <c r="W87">
        <f t="shared" si="10"/>
        <v>0</v>
      </c>
      <c r="X87" s="29">
        <f t="shared" si="11"/>
        <v>158838.74240742077</v>
      </c>
      <c r="Y87" s="30">
        <f t="shared" si="12"/>
        <v>0</v>
      </c>
      <c r="AD87">
        <v>166</v>
      </c>
      <c r="AE87">
        <v>270</v>
      </c>
    </row>
    <row r="88" spans="2:35" ht="15">
      <c r="B88" s="36">
        <v>80</v>
      </c>
      <c r="C88" s="37">
        <f t="shared" si="8"/>
        <v>161768.43476737986</v>
      </c>
      <c r="D88" s="37"/>
      <c r="E88" s="36"/>
      <c r="F88" s="5">
        <v>43717</v>
      </c>
      <c r="G88" s="36" t="s">
        <v>46</v>
      </c>
      <c r="H88" s="38">
        <v>1.2726999999999999</v>
      </c>
      <c r="I88" s="38"/>
      <c r="J88" s="36">
        <v>21</v>
      </c>
      <c r="K88" s="39">
        <f t="shared" si="9"/>
        <v>4853.0530430213958</v>
      </c>
      <c r="L88" s="40"/>
      <c r="M88" s="4">
        <f>IF(J88="","",(K88/J88)/LOOKUP(RIGHT($D$2,3),定数!$A$6:$A$13,定数!$B$6:$B$13))</f>
        <v>1.925814699611665</v>
      </c>
      <c r="N88" s="36"/>
      <c r="O88" s="5"/>
      <c r="P88" s="38">
        <v>1.2706</v>
      </c>
      <c r="Q88" s="38"/>
      <c r="R88" s="41">
        <f>IF(P88="","",T88*M88*LOOKUP(RIGHT($D$2,3),定数!$A$6:$A$13,定数!$B$6:$B$13))</f>
        <v>6170.310297555774</v>
      </c>
      <c r="S88" s="41"/>
      <c r="T88" s="42">
        <v>26.7</v>
      </c>
      <c r="U88" s="42"/>
      <c r="V88" t="str">
        <f t="shared" si="10"/>
        <v/>
      </c>
      <c r="W88">
        <f t="shared" si="10"/>
        <v>0</v>
      </c>
      <c r="X88" s="29">
        <f t="shared" si="11"/>
        <v>161768.43476737986</v>
      </c>
      <c r="Y88" s="30">
        <f t="shared" si="12"/>
        <v>0</v>
      </c>
      <c r="AD88">
        <v>130</v>
      </c>
      <c r="AE88">
        <v>208</v>
      </c>
      <c r="AF88">
        <v>267</v>
      </c>
      <c r="AG88">
        <v>314</v>
      </c>
    </row>
    <row r="89" spans="2:35" ht="15">
      <c r="B89" s="36">
        <v>81</v>
      </c>
      <c r="C89" s="37">
        <f t="shared" si="8"/>
        <v>167938.74506493565</v>
      </c>
      <c r="D89" s="37"/>
      <c r="E89" s="36"/>
      <c r="F89" s="5">
        <v>43721</v>
      </c>
      <c r="G89" s="36" t="s">
        <v>46</v>
      </c>
      <c r="H89" s="38">
        <v>1.2816000000000001</v>
      </c>
      <c r="I89" s="38"/>
      <c r="J89" s="36">
        <v>18.5</v>
      </c>
      <c r="K89" s="39">
        <f t="shared" si="9"/>
        <v>5038.162351948069</v>
      </c>
      <c r="L89" s="40"/>
      <c r="M89" s="4">
        <f>IF(J89="","",(K89/J89)/LOOKUP(RIGHT($D$2,3),定数!$A$6:$A$13,定数!$B$6:$B$13))</f>
        <v>2.2694425008775085</v>
      </c>
      <c r="N89" s="36"/>
      <c r="O89" s="5"/>
      <c r="P89" s="38">
        <v>1.2797499999999999</v>
      </c>
      <c r="Q89" s="38"/>
      <c r="R89" s="41">
        <f>IF(P89="","",T89*M89*LOOKUP(RIGHT($D$2,3),定数!$A$6:$A$13,定数!$B$6:$B$13))</f>
        <v>5010.9290419375384</v>
      </c>
      <c r="S89" s="41"/>
      <c r="T89" s="42">
        <v>18.399999999999999</v>
      </c>
      <c r="U89" s="42"/>
      <c r="V89" t="str">
        <f t="shared" si="10"/>
        <v/>
      </c>
      <c r="W89">
        <f t="shared" si="10"/>
        <v>0</v>
      </c>
      <c r="X89" s="29">
        <f t="shared" si="11"/>
        <v>167938.74506493565</v>
      </c>
      <c r="Y89" s="30">
        <f t="shared" si="12"/>
        <v>0</v>
      </c>
      <c r="AD89">
        <v>113</v>
      </c>
      <c r="AE89">
        <v>184</v>
      </c>
      <c r="AF89">
        <v>235</v>
      </c>
      <c r="AG89">
        <v>278</v>
      </c>
      <c r="AH89">
        <v>368</v>
      </c>
      <c r="AI89">
        <v>556</v>
      </c>
    </row>
    <row r="90" spans="2:35" ht="15">
      <c r="B90" s="36">
        <v>82</v>
      </c>
      <c r="C90" s="37">
        <f t="shared" si="8"/>
        <v>172949.67410687319</v>
      </c>
      <c r="D90" s="37"/>
      <c r="E90" s="36"/>
      <c r="F90" s="5">
        <v>43722</v>
      </c>
      <c r="G90" s="36" t="s">
        <v>47</v>
      </c>
      <c r="H90" s="38">
        <v>1.2848999999999999</v>
      </c>
      <c r="I90" s="38"/>
      <c r="J90" s="36">
        <v>21</v>
      </c>
      <c r="K90" s="39">
        <f t="shared" si="9"/>
        <v>5188.4902232061959</v>
      </c>
      <c r="L90" s="40"/>
      <c r="M90" s="4">
        <f>IF(J90="","",(K90/J90)/LOOKUP(RIGHT($D$2,3),定数!$A$6:$A$13,定数!$B$6:$B$13))</f>
        <v>2.0589246917484902</v>
      </c>
      <c r="N90" s="36"/>
      <c r="O90" s="5"/>
      <c r="P90" s="38">
        <v>1.2869999999999999</v>
      </c>
      <c r="Q90" s="38"/>
      <c r="R90" s="41">
        <f>IF(P90="","",T90*M90*LOOKUP(RIGHT($D$2,3),定数!$A$6:$A$13,定数!$B$6:$B$13))</f>
        <v>-5188.4902232061722</v>
      </c>
      <c r="S90" s="41"/>
      <c r="T90" s="42">
        <f t="shared" si="13"/>
        <v>-20.999999999999908</v>
      </c>
      <c r="U90" s="42"/>
      <c r="V90" t="str">
        <f t="shared" si="10"/>
        <v/>
      </c>
      <c r="W90">
        <f t="shared" si="10"/>
        <v>1</v>
      </c>
      <c r="X90" s="29">
        <f t="shared" si="11"/>
        <v>172949.67410687319</v>
      </c>
      <c r="Y90" s="30">
        <f t="shared" si="12"/>
        <v>0</v>
      </c>
      <c r="AD90">
        <v>-210</v>
      </c>
      <c r="AE90">
        <v>-210</v>
      </c>
      <c r="AF90">
        <v>-210</v>
      </c>
      <c r="AG90">
        <v>-210</v>
      </c>
      <c r="AH90">
        <v>-210</v>
      </c>
      <c r="AI90">
        <v>-210</v>
      </c>
    </row>
    <row r="91" spans="2:35" ht="15">
      <c r="B91" s="36">
        <v>83</v>
      </c>
      <c r="C91" s="37">
        <f t="shared" si="8"/>
        <v>167761.18388366702</v>
      </c>
      <c r="D91" s="37"/>
      <c r="E91" s="36"/>
      <c r="F91" s="5">
        <v>43723</v>
      </c>
      <c r="G91" s="36" t="s">
        <v>46</v>
      </c>
      <c r="H91" s="38">
        <v>1.2995000000000001</v>
      </c>
      <c r="I91" s="38"/>
      <c r="J91" s="36">
        <v>21</v>
      </c>
      <c r="K91" s="39">
        <f t="shared" si="9"/>
        <v>5032.8355165100102</v>
      </c>
      <c r="L91" s="40"/>
      <c r="M91" s="4">
        <f>IF(J91="","",(K91/J91)/LOOKUP(RIGHT($D$2,3),定数!$A$6:$A$13,定数!$B$6:$B$13))</f>
        <v>1.9971569509960359</v>
      </c>
      <c r="N91" s="36"/>
      <c r="O91" s="5"/>
      <c r="P91" s="38">
        <v>1.2974000000000001</v>
      </c>
      <c r="Q91" s="38"/>
      <c r="R91" s="41">
        <f>IF(P91="","",T91*M91*LOOKUP(RIGHT($D$2,3),定数!$A$6:$A$13,定数!$B$6:$B$13))</f>
        <v>4984.9037496861056</v>
      </c>
      <c r="S91" s="41"/>
      <c r="T91" s="42">
        <v>20.8</v>
      </c>
      <c r="U91" s="42"/>
      <c r="V91" t="str">
        <f t="shared" ref="V91:W106" si="14">IF(S91&lt;&gt;"",IF(S91&lt;0,1+V90,0),"")</f>
        <v/>
      </c>
      <c r="W91">
        <f t="shared" si="14"/>
        <v>0</v>
      </c>
      <c r="X91" s="29">
        <f t="shared" si="11"/>
        <v>172949.67410687319</v>
      </c>
      <c r="Y91" s="30">
        <f t="shared" si="12"/>
        <v>2.9999999999999916E-2</v>
      </c>
      <c r="AB91">
        <v>-3</v>
      </c>
      <c r="AC91">
        <v>1.5</v>
      </c>
      <c r="AD91">
        <v>128</v>
      </c>
      <c r="AE91">
        <v>208</v>
      </c>
      <c r="AF91">
        <v>265</v>
      </c>
      <c r="AG91">
        <v>314</v>
      </c>
      <c r="AH91">
        <v>421</v>
      </c>
      <c r="AI91">
        <v>629</v>
      </c>
    </row>
    <row r="92" spans="2:35" ht="15">
      <c r="B92" s="36">
        <v>84</v>
      </c>
      <c r="C92" s="37">
        <f t="shared" si="8"/>
        <v>172746.08763335313</v>
      </c>
      <c r="D92" s="37"/>
      <c r="E92" s="36"/>
      <c r="F92" s="5">
        <v>43729</v>
      </c>
      <c r="G92" s="36" t="s">
        <v>46</v>
      </c>
      <c r="H92" s="38">
        <v>1.3136000000000001</v>
      </c>
      <c r="I92" s="38"/>
      <c r="J92" s="36">
        <v>17</v>
      </c>
      <c r="K92" s="39">
        <f t="shared" si="9"/>
        <v>5182.3826290005936</v>
      </c>
      <c r="L92" s="40"/>
      <c r="M92" s="4">
        <f>IF(J92="","",(K92/J92)/LOOKUP(RIGHT($D$2,3),定数!$A$6:$A$13,定数!$B$6:$B$13))</f>
        <v>2.5403836416669576</v>
      </c>
      <c r="N92" s="36"/>
      <c r="O92" s="5"/>
      <c r="P92" s="38">
        <v>1.3119000000000001</v>
      </c>
      <c r="Q92" s="38"/>
      <c r="R92" s="41">
        <f>IF(P92="","",T92*M92*LOOKUP(RIGHT($D$2,3),定数!$A$6:$A$13,定数!$B$6:$B$13))</f>
        <v>-5182.3826290007</v>
      </c>
      <c r="S92" s="41"/>
      <c r="T92" s="42">
        <f t="shared" si="13"/>
        <v>-17.000000000000348</v>
      </c>
      <c r="U92" s="42"/>
      <c r="V92" t="str">
        <f t="shared" si="14"/>
        <v/>
      </c>
      <c r="W92">
        <f t="shared" si="14"/>
        <v>1</v>
      </c>
      <c r="X92" s="29">
        <f t="shared" si="11"/>
        <v>172949.67410687319</v>
      </c>
      <c r="Y92" s="30">
        <f t="shared" si="12"/>
        <v>1.1771428571426545E-3</v>
      </c>
      <c r="AD92">
        <v>-170</v>
      </c>
      <c r="AE92">
        <v>-170</v>
      </c>
      <c r="AF92">
        <v>-170</v>
      </c>
      <c r="AG92">
        <v>-170</v>
      </c>
      <c r="AH92">
        <v>-170</v>
      </c>
      <c r="AI92">
        <v>-170</v>
      </c>
    </row>
    <row r="93" spans="2:35" ht="15">
      <c r="B93" s="36">
        <v>85</v>
      </c>
      <c r="C93" s="37">
        <f t="shared" si="8"/>
        <v>167563.70500435244</v>
      </c>
      <c r="D93" s="37"/>
      <c r="E93" s="36"/>
      <c r="F93" s="5">
        <v>43730</v>
      </c>
      <c r="G93" s="36" t="s">
        <v>46</v>
      </c>
      <c r="H93" s="38">
        <v>1.3380000000000001</v>
      </c>
      <c r="I93" s="38"/>
      <c r="J93" s="36">
        <v>21</v>
      </c>
      <c r="K93" s="39">
        <f t="shared" si="9"/>
        <v>5026.9111501305733</v>
      </c>
      <c r="L93" s="40"/>
      <c r="M93" s="4">
        <f>IF(J93="","",(K93/J93)/LOOKUP(RIGHT($D$2,3),定数!$A$6:$A$13,定数!$B$6:$B$13))</f>
        <v>1.9948060119565767</v>
      </c>
      <c r="N93" s="36"/>
      <c r="O93" s="5"/>
      <c r="P93" s="38">
        <v>1.3359000000000001</v>
      </c>
      <c r="Q93" s="38"/>
      <c r="R93" s="41">
        <f>IF(P93="","",T93*M93*LOOKUP(RIGHT($D$2,3),定数!$A$6:$A$13,定数!$B$6:$B$13))</f>
        <v>7420.6783644784655</v>
      </c>
      <c r="S93" s="41"/>
      <c r="T93" s="42">
        <v>31</v>
      </c>
      <c r="U93" s="42"/>
      <c r="V93" t="str">
        <f t="shared" si="14"/>
        <v/>
      </c>
      <c r="W93">
        <f t="shared" si="14"/>
        <v>0</v>
      </c>
      <c r="X93" s="29">
        <f t="shared" si="11"/>
        <v>172949.67410687319</v>
      </c>
      <c r="Y93" s="30">
        <f t="shared" si="12"/>
        <v>3.1141828571428998E-2</v>
      </c>
      <c r="AD93">
        <v>128</v>
      </c>
      <c r="AE93">
        <v>208</v>
      </c>
      <c r="AF93">
        <v>262</v>
      </c>
      <c r="AG93">
        <v>310</v>
      </c>
      <c r="AH93">
        <v>417</v>
      </c>
      <c r="AI93">
        <v>0</v>
      </c>
    </row>
    <row r="94" spans="2:35" ht="15">
      <c r="B94" s="36">
        <v>86</v>
      </c>
      <c r="C94" s="37">
        <f t="shared" si="8"/>
        <v>174984.3833688309</v>
      </c>
      <c r="D94" s="37"/>
      <c r="E94" s="36"/>
      <c r="F94" s="5">
        <v>43732</v>
      </c>
      <c r="G94" s="36" t="s">
        <v>46</v>
      </c>
      <c r="H94" s="38">
        <v>1.3453999999999999</v>
      </c>
      <c r="I94" s="38"/>
      <c r="J94" s="36">
        <v>52</v>
      </c>
      <c r="K94" s="39">
        <f t="shared" si="9"/>
        <v>5249.5315010649265</v>
      </c>
      <c r="L94" s="40"/>
      <c r="M94" s="4">
        <f>IF(J94="","",(K94/J94)/LOOKUP(RIGHT($D$2,3),定数!$A$6:$A$13,定数!$B$6:$B$13))</f>
        <v>0.84127107388861</v>
      </c>
      <c r="N94" s="36"/>
      <c r="O94" s="5"/>
      <c r="P94" s="38">
        <v>1.3402000000000001</v>
      </c>
      <c r="Q94" s="38"/>
      <c r="R94" s="41">
        <f>IF(P94="","",T94*M94*LOOKUP(RIGHT($D$2,3),定数!$A$6:$A$13,定数!$B$6:$B$13))</f>
        <v>0</v>
      </c>
      <c r="S94" s="41"/>
      <c r="T94" s="42">
        <v>0</v>
      </c>
      <c r="U94" s="42"/>
      <c r="V94" t="str">
        <f t="shared" si="14"/>
        <v/>
      </c>
      <c r="W94">
        <f t="shared" si="14"/>
        <v>0</v>
      </c>
      <c r="X94" s="29">
        <f t="shared" si="11"/>
        <v>174984.3833688309</v>
      </c>
      <c r="Y94" s="30">
        <f t="shared" si="12"/>
        <v>0</v>
      </c>
      <c r="AD94">
        <v>322</v>
      </c>
    </row>
    <row r="95" spans="2:35" ht="15">
      <c r="B95" s="36">
        <v>87</v>
      </c>
      <c r="C95" s="37">
        <f t="shared" si="8"/>
        <v>174984.3833688309</v>
      </c>
      <c r="D95" s="37"/>
      <c r="E95" s="36"/>
      <c r="F95" s="5">
        <v>43674</v>
      </c>
      <c r="G95" s="36" t="s">
        <v>47</v>
      </c>
      <c r="H95" s="38">
        <v>1.3004</v>
      </c>
      <c r="I95" s="38"/>
      <c r="J95" s="36">
        <v>24</v>
      </c>
      <c r="K95" s="39">
        <f t="shared" si="9"/>
        <v>5249.5315010649265</v>
      </c>
      <c r="L95" s="40"/>
      <c r="M95" s="4">
        <f>IF(J95="","",(K95/J95)/LOOKUP(RIGHT($D$2,3),定数!$A$6:$A$13,定数!$B$6:$B$13))</f>
        <v>1.8227539934253219</v>
      </c>
      <c r="N95" s="36"/>
      <c r="O95" s="5"/>
      <c r="P95" s="38">
        <v>1.3028</v>
      </c>
      <c r="Q95" s="38"/>
      <c r="R95" s="41">
        <f>IF(P95="","",T95*M95*LOOKUP(RIGHT($D$2,3),定数!$A$6:$A$13,定数!$B$6:$B$13))</f>
        <v>0</v>
      </c>
      <c r="S95" s="41"/>
      <c r="T95" s="42">
        <v>0</v>
      </c>
      <c r="U95" s="42"/>
      <c r="V95" t="str">
        <f t="shared" si="14"/>
        <v/>
      </c>
      <c r="W95">
        <f t="shared" si="14"/>
        <v>0</v>
      </c>
      <c r="X95" s="29">
        <f t="shared" si="11"/>
        <v>174984.3833688309</v>
      </c>
      <c r="Y95" s="30">
        <f t="shared" si="12"/>
        <v>0</v>
      </c>
      <c r="AB95">
        <v>1.5</v>
      </c>
      <c r="AC95">
        <v>618</v>
      </c>
      <c r="AD95">
        <v>148</v>
      </c>
      <c r="AE95">
        <v>239</v>
      </c>
      <c r="AF95">
        <v>304</v>
      </c>
      <c r="AG95">
        <v>360</v>
      </c>
    </row>
    <row r="96" spans="2:35" ht="15">
      <c r="B96" s="36">
        <v>88</v>
      </c>
      <c r="C96" s="37">
        <f t="shared" si="8"/>
        <v>174984.3833688309</v>
      </c>
      <c r="D96" s="37"/>
      <c r="E96" s="36"/>
      <c r="F96" s="5">
        <v>43675</v>
      </c>
      <c r="G96" s="36" t="s">
        <v>46</v>
      </c>
      <c r="H96" s="38">
        <v>1.3087</v>
      </c>
      <c r="I96" s="38"/>
      <c r="J96" s="36">
        <v>29</v>
      </c>
      <c r="K96" s="39">
        <f t="shared" si="9"/>
        <v>5249.5315010649265</v>
      </c>
      <c r="L96" s="40"/>
      <c r="M96" s="4">
        <f>IF(J96="","",(K96/J96)/LOOKUP(RIGHT($D$2,3),定数!$A$6:$A$13,定数!$B$6:$B$13))</f>
        <v>1.5084860635244042</v>
      </c>
      <c r="N96" s="36"/>
      <c r="O96" s="5"/>
      <c r="P96" s="38">
        <v>1.3058000000000001</v>
      </c>
      <c r="Q96" s="38"/>
      <c r="R96" s="41">
        <f>IF(P96="","",T96*M96*LOOKUP(RIGHT($D$2,3),定数!$A$6:$A$13,定数!$B$6:$B$13))</f>
        <v>0</v>
      </c>
      <c r="S96" s="41"/>
      <c r="T96" s="42">
        <v>0</v>
      </c>
      <c r="U96" s="42"/>
      <c r="V96" t="str">
        <f t="shared" si="14"/>
        <v/>
      </c>
      <c r="W96">
        <f t="shared" si="14"/>
        <v>0</v>
      </c>
      <c r="X96" s="29">
        <f t="shared" si="11"/>
        <v>174984.3833688309</v>
      </c>
      <c r="Y96" s="30">
        <f t="shared" si="12"/>
        <v>0</v>
      </c>
      <c r="AD96">
        <v>177</v>
      </c>
    </row>
    <row r="97" spans="2:35" ht="15">
      <c r="B97" s="36">
        <v>89</v>
      </c>
      <c r="C97" s="37">
        <f t="shared" si="8"/>
        <v>174984.3833688309</v>
      </c>
      <c r="D97" s="37"/>
      <c r="E97" s="36"/>
      <c r="F97" s="5">
        <v>43680</v>
      </c>
      <c r="G97" s="36" t="s">
        <v>47</v>
      </c>
      <c r="H97" s="38">
        <v>1.3199000000000001</v>
      </c>
      <c r="I97" s="38"/>
      <c r="J97" s="36">
        <v>24</v>
      </c>
      <c r="K97" s="39">
        <f t="shared" si="9"/>
        <v>5249.5315010649265</v>
      </c>
      <c r="L97" s="40"/>
      <c r="M97" s="4">
        <f>IF(J97="","",(K97/J97)/LOOKUP(RIGHT($D$2,3),定数!$A$6:$A$13,定数!$B$6:$B$13))</f>
        <v>1.8227539934253219</v>
      </c>
      <c r="N97" s="36"/>
      <c r="O97" s="5"/>
      <c r="P97" s="38">
        <v>1.3223</v>
      </c>
      <c r="Q97" s="38"/>
      <c r="R97" s="41">
        <f>IF(P97="","",T97*M97*LOOKUP(RIGHT($D$2,3),定数!$A$6:$A$13,定数!$B$6:$B$13))</f>
        <v>0</v>
      </c>
      <c r="S97" s="41"/>
      <c r="T97" s="42">
        <v>0</v>
      </c>
      <c r="U97" s="42"/>
      <c r="V97" t="str">
        <f t="shared" si="14"/>
        <v/>
      </c>
      <c r="W97">
        <f t="shared" si="14"/>
        <v>0</v>
      </c>
      <c r="X97" s="29">
        <f t="shared" si="11"/>
        <v>174984.3833688309</v>
      </c>
      <c r="Y97" s="30">
        <f t="shared" si="12"/>
        <v>0</v>
      </c>
      <c r="AD97">
        <v>146</v>
      </c>
    </row>
    <row r="98" spans="2:35" ht="15">
      <c r="B98" s="36">
        <v>90</v>
      </c>
      <c r="C98" s="37">
        <f t="shared" si="8"/>
        <v>174984.3833688309</v>
      </c>
      <c r="D98" s="37"/>
      <c r="E98" s="36"/>
      <c r="F98" s="5">
        <v>43682</v>
      </c>
      <c r="G98" s="36" t="s">
        <v>47</v>
      </c>
      <c r="H98" s="38">
        <v>1.3156000000000001</v>
      </c>
      <c r="I98" s="38"/>
      <c r="J98" s="36">
        <v>25</v>
      </c>
      <c r="K98" s="39">
        <f t="shared" si="9"/>
        <v>5249.5315010649265</v>
      </c>
      <c r="L98" s="40"/>
      <c r="M98" s="4">
        <f>IF(J98="","",(K98/J98)/LOOKUP(RIGHT($D$2,3),定数!$A$6:$A$13,定数!$B$6:$B$13))</f>
        <v>1.7498438336883089</v>
      </c>
      <c r="N98" s="36"/>
      <c r="O98" s="5"/>
      <c r="P98" s="38">
        <v>1.3181</v>
      </c>
      <c r="Q98" s="38"/>
      <c r="R98" s="41">
        <f>IF(P98="","",T98*M98*LOOKUP(RIGHT($D$2,3),定数!$A$6:$A$13,定数!$B$6:$B$13))</f>
        <v>0</v>
      </c>
      <c r="S98" s="41"/>
      <c r="T98" s="42">
        <v>0</v>
      </c>
      <c r="U98" s="42"/>
      <c r="V98" t="str">
        <f t="shared" si="14"/>
        <v/>
      </c>
      <c r="W98">
        <f t="shared" si="14"/>
        <v>0</v>
      </c>
      <c r="X98" s="29">
        <f t="shared" si="11"/>
        <v>174984.3833688309</v>
      </c>
      <c r="Y98" s="30">
        <f t="shared" si="12"/>
        <v>0</v>
      </c>
      <c r="AD98">
        <v>153</v>
      </c>
    </row>
    <row r="99" spans="2:35" ht="15">
      <c r="B99" s="36">
        <v>91</v>
      </c>
      <c r="C99" s="37">
        <f t="shared" si="8"/>
        <v>174984.3833688309</v>
      </c>
      <c r="D99" s="37"/>
      <c r="E99" s="36"/>
      <c r="F99" s="5">
        <v>43688</v>
      </c>
      <c r="G99" s="36" t="s">
        <v>47</v>
      </c>
      <c r="H99" s="38">
        <v>1.2986</v>
      </c>
      <c r="I99" s="38"/>
      <c r="J99" s="36">
        <v>43</v>
      </c>
      <c r="K99" s="39">
        <f t="shared" si="9"/>
        <v>5249.5315010649265</v>
      </c>
      <c r="L99" s="40"/>
      <c r="M99" s="4">
        <f>IF(J99="","",(K99/J99)/LOOKUP(RIGHT($D$2,3),定数!$A$6:$A$13,定数!$B$6:$B$13))</f>
        <v>1.017351066097854</v>
      </c>
      <c r="N99" s="36"/>
      <c r="O99" s="5"/>
      <c r="P99" s="38">
        <v>1.3028999999999999</v>
      </c>
      <c r="Q99" s="38"/>
      <c r="R99" s="41">
        <f>IF(P99="","",T99*M99*LOOKUP(RIGHT($D$2,3),定数!$A$6:$A$13,定数!$B$6:$B$13))</f>
        <v>15711.969864815253</v>
      </c>
      <c r="S99" s="41"/>
      <c r="T99" s="42">
        <v>128.69999999999999</v>
      </c>
      <c r="U99" s="42"/>
      <c r="V99" t="str">
        <f t="shared" si="14"/>
        <v/>
      </c>
      <c r="W99">
        <f t="shared" si="14"/>
        <v>0</v>
      </c>
      <c r="X99" s="29">
        <f t="shared" si="11"/>
        <v>174984.3833688309</v>
      </c>
      <c r="Y99" s="30">
        <f t="shared" si="12"/>
        <v>0</v>
      </c>
      <c r="AB99">
        <v>-3</v>
      </c>
      <c r="AC99">
        <v>-3</v>
      </c>
      <c r="AD99">
        <v>268</v>
      </c>
      <c r="AE99">
        <v>429</v>
      </c>
      <c r="AF99">
        <v>543</v>
      </c>
      <c r="AG99">
        <v>643</v>
      </c>
      <c r="AH99">
        <v>858</v>
      </c>
      <c r="AI99">
        <v>1287</v>
      </c>
    </row>
    <row r="100" spans="2:35" ht="15">
      <c r="B100" s="36">
        <v>92</v>
      </c>
      <c r="C100" s="37">
        <f t="shared" si="8"/>
        <v>190696.35323364614</v>
      </c>
      <c r="D100" s="37"/>
      <c r="E100" s="36"/>
      <c r="F100" s="5">
        <v>43693</v>
      </c>
      <c r="G100" s="36" t="s">
        <v>46</v>
      </c>
      <c r="H100" s="38">
        <v>1.2816000000000001</v>
      </c>
      <c r="I100" s="38"/>
      <c r="J100" s="36">
        <v>17</v>
      </c>
      <c r="K100" s="39">
        <f t="shared" si="9"/>
        <v>5720.8905970093838</v>
      </c>
      <c r="L100" s="40"/>
      <c r="M100" s="4">
        <f>IF(J100="","",(K100/J100)/LOOKUP(RIGHT($D$2,3),定数!$A$6:$A$13,定数!$B$6:$B$13))</f>
        <v>2.804358135788914</v>
      </c>
      <c r="N100" s="36"/>
      <c r="O100" s="5"/>
      <c r="P100" s="38">
        <v>1.2799</v>
      </c>
      <c r="Q100" s="38"/>
      <c r="R100" s="41">
        <f>IF(P100="","",T100*M100*LOOKUP(RIGHT($D$2,3),定数!$A$6:$A$13,定数!$B$6:$B$13))</f>
        <v>3533.4912510940317</v>
      </c>
      <c r="S100" s="41"/>
      <c r="T100" s="42">
        <v>10.5</v>
      </c>
      <c r="U100" s="42"/>
      <c r="V100" t="str">
        <f t="shared" si="14"/>
        <v/>
      </c>
      <c r="W100">
        <f t="shared" si="14"/>
        <v>0</v>
      </c>
      <c r="X100" s="29">
        <f t="shared" si="11"/>
        <v>190696.35323364614</v>
      </c>
      <c r="Y100" s="30">
        <f t="shared" si="12"/>
        <v>0</v>
      </c>
      <c r="AB100">
        <v>-3</v>
      </c>
      <c r="AC100">
        <v>-3</v>
      </c>
      <c r="AD100">
        <v>105</v>
      </c>
      <c r="AE100">
        <v>170</v>
      </c>
      <c r="AF100">
        <v>217</v>
      </c>
      <c r="AG100">
        <v>254</v>
      </c>
      <c r="AH100">
        <v>338</v>
      </c>
      <c r="AI100">
        <v>509</v>
      </c>
    </row>
    <row r="101" spans="2:35" ht="15">
      <c r="B101" s="36">
        <v>93</v>
      </c>
      <c r="C101" s="37">
        <f t="shared" si="8"/>
        <v>194229.84448474017</v>
      </c>
      <c r="D101" s="37"/>
      <c r="E101" s="36"/>
      <c r="F101" s="5">
        <v>43696</v>
      </c>
      <c r="G101" s="36" t="s">
        <v>46</v>
      </c>
      <c r="H101" s="38">
        <v>1.2843</v>
      </c>
      <c r="I101" s="38"/>
      <c r="J101" s="36">
        <v>17</v>
      </c>
      <c r="K101" s="39">
        <f t="shared" si="9"/>
        <v>5826.8953345422051</v>
      </c>
      <c r="L101" s="40"/>
      <c r="M101" s="4">
        <f>IF(J101="","",(K101/J101)/LOOKUP(RIGHT($D$2,3),定数!$A$6:$A$13,定数!$B$6:$B$13))</f>
        <v>2.8563212424226498</v>
      </c>
      <c r="N101" s="36"/>
      <c r="O101" s="5"/>
      <c r="P101" s="38">
        <v>1.2826</v>
      </c>
      <c r="Q101" s="38"/>
      <c r="R101" s="41">
        <f>IF(P101="","",T101*M101*LOOKUP(RIGHT($D$2,3),定数!$A$6:$A$13,定数!$B$6:$B$13))</f>
        <v>11585.238959266268</v>
      </c>
      <c r="S101" s="41"/>
      <c r="T101" s="42">
        <v>33.799999999999997</v>
      </c>
      <c r="U101" s="42"/>
      <c r="V101" t="str">
        <f t="shared" si="14"/>
        <v/>
      </c>
      <c r="W101">
        <f t="shared" si="14"/>
        <v>0</v>
      </c>
      <c r="X101" s="29">
        <f t="shared" si="11"/>
        <v>194229.84448474017</v>
      </c>
      <c r="Y101" s="30">
        <f t="shared" si="12"/>
        <v>0</v>
      </c>
      <c r="AB101">
        <v>-3</v>
      </c>
      <c r="AC101">
        <v>-3</v>
      </c>
      <c r="AD101">
        <v>104</v>
      </c>
      <c r="AE101">
        <v>169</v>
      </c>
      <c r="AF101">
        <v>216</v>
      </c>
      <c r="AG101">
        <v>255</v>
      </c>
      <c r="AH101">
        <v>338</v>
      </c>
      <c r="AI101">
        <v>511</v>
      </c>
    </row>
    <row r="102" spans="2:35" ht="15">
      <c r="B102" s="36">
        <v>94</v>
      </c>
      <c r="C102" s="37">
        <f t="shared" si="8"/>
        <v>205815.08344400645</v>
      </c>
      <c r="D102" s="37"/>
      <c r="E102" s="36"/>
      <c r="F102" s="5">
        <v>43701</v>
      </c>
      <c r="G102" s="36" t="s">
        <v>47</v>
      </c>
      <c r="H102" s="38">
        <v>1.2605</v>
      </c>
      <c r="I102" s="38"/>
      <c r="J102" s="36">
        <v>20</v>
      </c>
      <c r="K102" s="39">
        <f t="shared" si="9"/>
        <v>6174.4525033201935</v>
      </c>
      <c r="L102" s="40"/>
      <c r="M102" s="4">
        <f>IF(J102="","",(K102/J102)/LOOKUP(RIGHT($D$2,3),定数!$A$6:$A$13,定数!$B$6:$B$13))</f>
        <v>2.5726885430500803</v>
      </c>
      <c r="N102" s="36"/>
      <c r="O102" s="5"/>
      <c r="P102" s="38">
        <v>1.2625</v>
      </c>
      <c r="Q102" s="38"/>
      <c r="R102" s="41">
        <f>IF(P102="","",T102*M102*LOOKUP(RIGHT($D$2,3),定数!$A$6:$A$13,定数!$B$6:$B$13))</f>
        <v>3766.4160270253174</v>
      </c>
      <c r="S102" s="41"/>
      <c r="T102" s="42">
        <v>12.2</v>
      </c>
      <c r="U102" s="42"/>
      <c r="V102" t="str">
        <f t="shared" si="14"/>
        <v/>
      </c>
      <c r="W102">
        <f t="shared" si="14"/>
        <v>0</v>
      </c>
      <c r="X102" s="29">
        <f t="shared" si="11"/>
        <v>205815.08344400645</v>
      </c>
      <c r="Y102" s="30">
        <f t="shared" si="12"/>
        <v>0</v>
      </c>
      <c r="AB102">
        <v>-1</v>
      </c>
      <c r="AC102">
        <v>-1</v>
      </c>
      <c r="AD102">
        <v>122</v>
      </c>
      <c r="AE102">
        <v>196</v>
      </c>
    </row>
    <row r="103" spans="2:35" ht="15">
      <c r="B103" s="36">
        <v>95</v>
      </c>
      <c r="C103" s="37">
        <f t="shared" si="8"/>
        <v>209581.49947103177</v>
      </c>
      <c r="D103" s="37"/>
      <c r="E103" s="36"/>
      <c r="F103" s="5">
        <v>43707</v>
      </c>
      <c r="G103" s="36" t="s">
        <v>47</v>
      </c>
      <c r="H103" s="38">
        <v>1.2699</v>
      </c>
      <c r="I103" s="38"/>
      <c r="J103" s="36">
        <v>16</v>
      </c>
      <c r="K103" s="39">
        <f t="shared" si="9"/>
        <v>6287.4449841309524</v>
      </c>
      <c r="L103" s="40"/>
      <c r="M103" s="4">
        <f>IF(J103="","",(K103/J103)/LOOKUP(RIGHT($D$2,3),定数!$A$6:$A$13,定数!$B$6:$B$13))</f>
        <v>3.2747109292348711</v>
      </c>
      <c r="N103" s="36"/>
      <c r="O103" s="5"/>
      <c r="P103" s="38">
        <v>1.2715000000000001</v>
      </c>
      <c r="Q103" s="38"/>
      <c r="R103" s="41">
        <f>IF(P103="","",T103*M103*LOOKUP(RIGHT($D$2,3),定数!$A$6:$A$13,定数!$B$6:$B$13))</f>
        <v>7977.1958236161463</v>
      </c>
      <c r="S103" s="41"/>
      <c r="T103" s="42">
        <v>20.3</v>
      </c>
      <c r="U103" s="42"/>
      <c r="V103" t="str">
        <f t="shared" si="14"/>
        <v/>
      </c>
      <c r="W103">
        <f t="shared" si="14"/>
        <v>0</v>
      </c>
      <c r="X103" s="29">
        <f t="shared" si="11"/>
        <v>209581.49947103177</v>
      </c>
      <c r="Y103" s="30">
        <f t="shared" si="12"/>
        <v>0</v>
      </c>
      <c r="AB103">
        <v>-3</v>
      </c>
      <c r="AC103">
        <v>-3</v>
      </c>
      <c r="AD103">
        <v>101</v>
      </c>
      <c r="AE103">
        <v>162</v>
      </c>
      <c r="AF103">
        <v>203</v>
      </c>
      <c r="AG103">
        <v>239</v>
      </c>
      <c r="AH103">
        <v>320</v>
      </c>
      <c r="AI103">
        <v>479</v>
      </c>
    </row>
    <row r="104" spans="2:35" ht="15">
      <c r="B104" s="36">
        <v>96</v>
      </c>
      <c r="C104" s="37">
        <f t="shared" si="8"/>
        <v>217558.69529464791</v>
      </c>
      <c r="D104" s="37"/>
      <c r="E104" s="36"/>
      <c r="F104" s="5">
        <v>43708</v>
      </c>
      <c r="G104" s="36" t="s">
        <v>46</v>
      </c>
      <c r="H104" s="38">
        <v>1.2686999999999999</v>
      </c>
      <c r="I104" s="38"/>
      <c r="J104" s="36">
        <v>23</v>
      </c>
      <c r="K104" s="39">
        <f t="shared" si="9"/>
        <v>6526.7608588394369</v>
      </c>
      <c r="L104" s="40"/>
      <c r="M104" s="4">
        <f>IF(J104="","",(K104/J104)/LOOKUP(RIGHT($D$2,3),定数!$A$6:$A$13,定数!$B$6:$B$13))</f>
        <v>2.3647684271157376</v>
      </c>
      <c r="N104" s="36"/>
      <c r="O104" s="5"/>
      <c r="P104" s="38">
        <v>1.2664</v>
      </c>
      <c r="Q104" s="38"/>
      <c r="R104" s="41">
        <f>IF(P104="","",T104*M104*LOOKUP(RIGHT($D$2,3),定数!$A$6:$A$13,定数!$B$6:$B$13))</f>
        <v>9818.518509384543</v>
      </c>
      <c r="S104" s="41"/>
      <c r="T104" s="42">
        <v>34.6</v>
      </c>
      <c r="U104" s="42"/>
      <c r="V104" t="str">
        <f t="shared" si="14"/>
        <v/>
      </c>
      <c r="W104">
        <f t="shared" si="14"/>
        <v>0</v>
      </c>
      <c r="X104" s="29">
        <f t="shared" si="11"/>
        <v>217558.69529464791</v>
      </c>
      <c r="Y104" s="30">
        <f t="shared" si="12"/>
        <v>0</v>
      </c>
      <c r="AB104">
        <v>-2</v>
      </c>
      <c r="AC104">
        <v>-2</v>
      </c>
      <c r="AD104">
        <v>142</v>
      </c>
      <c r="AE104">
        <v>230</v>
      </c>
      <c r="AF104">
        <v>292</v>
      </c>
      <c r="AG104">
        <v>346</v>
      </c>
      <c r="AH104">
        <v>461</v>
      </c>
    </row>
    <row r="105" spans="2:35" ht="15">
      <c r="B105" s="36">
        <v>97</v>
      </c>
      <c r="C105" s="37">
        <f t="shared" si="8"/>
        <v>227377.21380403245</v>
      </c>
      <c r="D105" s="37"/>
      <c r="E105" s="36"/>
      <c r="F105" s="5">
        <v>43711</v>
      </c>
      <c r="G105" s="36" t="s">
        <v>46</v>
      </c>
      <c r="H105" s="38">
        <v>1.2842</v>
      </c>
      <c r="I105" s="38"/>
      <c r="J105" s="36">
        <v>27</v>
      </c>
      <c r="K105" s="39">
        <f t="shared" si="9"/>
        <v>6821.3164141209736</v>
      </c>
      <c r="L105" s="40"/>
      <c r="M105" s="4">
        <f>IF(J105="","",(K105/J105)/LOOKUP(RIGHT($D$2,3),定数!$A$6:$A$13,定数!$B$6:$B$13))</f>
        <v>2.1053445722595598</v>
      </c>
      <c r="N105" s="36"/>
      <c r="O105" s="5"/>
      <c r="P105" s="38">
        <v>1.2815000000000001</v>
      </c>
      <c r="Q105" s="38"/>
      <c r="R105" s="41">
        <f>IF(P105="","",T105*M105*LOOKUP(RIGHT($D$2,3),定数!$A$6:$A$13,定数!$B$6:$B$13))</f>
        <v>4143.3181182068138</v>
      </c>
      <c r="S105" s="41"/>
      <c r="T105" s="42">
        <v>16.399999999999999</v>
      </c>
      <c r="U105" s="42"/>
      <c r="V105" t="str">
        <f t="shared" si="14"/>
        <v/>
      </c>
      <c r="W105">
        <f t="shared" si="14"/>
        <v>0</v>
      </c>
      <c r="X105" s="29">
        <f t="shared" si="11"/>
        <v>227377.21380403245</v>
      </c>
      <c r="Y105" s="30">
        <f t="shared" si="12"/>
        <v>0</v>
      </c>
      <c r="AD105">
        <v>164</v>
      </c>
      <c r="AE105">
        <v>267</v>
      </c>
    </row>
    <row r="106" spans="2:35" ht="15">
      <c r="B106" s="36">
        <v>98</v>
      </c>
      <c r="C106" s="37">
        <f t="shared" si="8"/>
        <v>231520.53192223926</v>
      </c>
      <c r="D106" s="37"/>
      <c r="E106" s="36"/>
      <c r="F106" s="5">
        <v>43717</v>
      </c>
      <c r="G106" s="36" t="s">
        <v>46</v>
      </c>
      <c r="H106" s="38">
        <v>1.2726999999999999</v>
      </c>
      <c r="I106" s="38"/>
      <c r="J106" s="36">
        <v>21</v>
      </c>
      <c r="K106" s="39">
        <f t="shared" si="9"/>
        <v>6945.6159576671771</v>
      </c>
      <c r="L106" s="40"/>
      <c r="M106" s="4">
        <f>IF(J106="","",(K106/J106)/LOOKUP(RIGHT($D$2,3),定数!$A$6:$A$13,定数!$B$6:$B$13))</f>
        <v>2.7561968085980859</v>
      </c>
      <c r="N106" s="36"/>
      <c r="O106" s="5"/>
      <c r="P106" s="38">
        <v>1.2706</v>
      </c>
      <c r="Q106" s="38"/>
      <c r="R106" s="41">
        <f>IF(P106="","",T106*M106*LOOKUP(RIGHT($D$2,3),定数!$A$6:$A$13,定数!$B$6:$B$13))</f>
        <v>8830.8545747482676</v>
      </c>
      <c r="S106" s="41"/>
      <c r="T106" s="42">
        <v>26.7</v>
      </c>
      <c r="U106" s="42"/>
      <c r="V106" t="str">
        <f t="shared" si="14"/>
        <v/>
      </c>
      <c r="W106">
        <f t="shared" si="14"/>
        <v>0</v>
      </c>
      <c r="X106" s="29">
        <f t="shared" si="11"/>
        <v>231520.53192223926</v>
      </c>
      <c r="Y106" s="30">
        <f t="shared" si="12"/>
        <v>0</v>
      </c>
      <c r="AD106">
        <v>131</v>
      </c>
      <c r="AE106">
        <v>209</v>
      </c>
      <c r="AF106">
        <v>267</v>
      </c>
      <c r="AG106">
        <v>314</v>
      </c>
    </row>
    <row r="107" spans="2:35" ht="15">
      <c r="B107" s="36">
        <v>99</v>
      </c>
      <c r="C107" s="37">
        <f t="shared" si="8"/>
        <v>240351.38649698751</v>
      </c>
      <c r="D107" s="37"/>
      <c r="E107" s="36"/>
      <c r="F107" s="5">
        <v>43721</v>
      </c>
      <c r="G107" s="36" t="s">
        <v>46</v>
      </c>
      <c r="H107" s="38">
        <v>1.2816000000000001</v>
      </c>
      <c r="I107" s="38"/>
      <c r="J107" s="36">
        <v>18.5</v>
      </c>
      <c r="K107" s="39">
        <f t="shared" si="9"/>
        <v>7210.541594909625</v>
      </c>
      <c r="L107" s="40"/>
      <c r="M107" s="4">
        <f>IF(J107="","",(K107/J107)/LOOKUP(RIGHT($D$2,3),定数!$A$6:$A$13,定数!$B$6:$B$13))</f>
        <v>3.2479917094187498</v>
      </c>
      <c r="N107" s="36"/>
      <c r="O107" s="5"/>
      <c r="P107" s="38">
        <v>1.2797499999999999</v>
      </c>
      <c r="Q107" s="38"/>
      <c r="R107" s="41">
        <f>IF(P107="","",T107*M107*LOOKUP(RIGHT($D$2,3),定数!$A$6:$A$13,定数!$B$6:$B$13))</f>
        <v>7171.5656943965987</v>
      </c>
      <c r="S107" s="41"/>
      <c r="T107" s="42">
        <v>18.399999999999999</v>
      </c>
      <c r="U107" s="42"/>
      <c r="V107" t="str">
        <f>IF(S107&lt;&gt;"",IF(S107&lt;0,1+V106,0),"")</f>
        <v/>
      </c>
      <c r="W107">
        <f>IF(T107&lt;&gt;"",IF(T107&lt;0,1+W106,0),"")</f>
        <v>0</v>
      </c>
      <c r="X107" s="29">
        <f t="shared" si="11"/>
        <v>240351.38649698751</v>
      </c>
      <c r="Y107" s="30">
        <f t="shared" si="12"/>
        <v>0</v>
      </c>
      <c r="AD107">
        <v>111</v>
      </c>
      <c r="AE107">
        <v>184</v>
      </c>
      <c r="AF107">
        <v>233</v>
      </c>
      <c r="AG107">
        <v>276</v>
      </c>
      <c r="AH107">
        <v>368</v>
      </c>
      <c r="AI107">
        <v>553</v>
      </c>
    </row>
    <row r="108" spans="2:35" ht="15">
      <c r="B108" s="36">
        <v>100</v>
      </c>
      <c r="C108" s="37">
        <f t="shared" si="8"/>
        <v>247522.9521913841</v>
      </c>
      <c r="D108" s="37"/>
      <c r="E108" s="36"/>
      <c r="F108" s="5">
        <v>43722</v>
      </c>
      <c r="G108" s="36" t="s">
        <v>47</v>
      </c>
      <c r="H108" s="38">
        <v>1.2848999999999999</v>
      </c>
      <c r="I108" s="38"/>
      <c r="J108" s="36">
        <v>21</v>
      </c>
      <c r="K108" s="39">
        <f t="shared" si="9"/>
        <v>7425.6885657415223</v>
      </c>
      <c r="L108" s="40"/>
      <c r="M108" s="4">
        <f>IF(J108="","",(K108/J108)/LOOKUP(RIGHT($D$2,3),定数!$A$6:$A$13,定数!$B$6:$B$13))</f>
        <v>2.9467018118021913</v>
      </c>
      <c r="N108" s="36"/>
      <c r="O108" s="5"/>
      <c r="P108" s="38">
        <v>1.2869999999999999</v>
      </c>
      <c r="Q108" s="38"/>
      <c r="R108" s="41">
        <f>IF(P108="","",T108*M108*LOOKUP(RIGHT($D$2,3),定数!$A$6:$A$13,定数!$B$6:$B$13))</f>
        <v>-7425.6885657414896</v>
      </c>
      <c r="S108" s="41"/>
      <c r="T108" s="42">
        <f t="shared" si="13"/>
        <v>-20.999999999999908</v>
      </c>
      <c r="U108" s="42"/>
      <c r="V108" t="str">
        <f>IF(S108&lt;&gt;"",IF(S108&lt;0,1+V107,0),"")</f>
        <v/>
      </c>
      <c r="W108">
        <f>IF(T108&lt;&gt;"",IF(T108&lt;0,1+W107,0),"")</f>
        <v>1</v>
      </c>
      <c r="X108" s="29">
        <f t="shared" si="11"/>
        <v>247522.9521913841</v>
      </c>
      <c r="Y108" s="30">
        <f t="shared" si="12"/>
        <v>0</v>
      </c>
      <c r="AB108">
        <f>SUM(AB61:AB107)</f>
        <v>-27.5</v>
      </c>
      <c r="AD108">
        <v>-210</v>
      </c>
      <c r="AE108">
        <v>-210</v>
      </c>
      <c r="AF108">
        <v>-210</v>
      </c>
      <c r="AG108">
        <v>-210</v>
      </c>
      <c r="AH108">
        <v>-210</v>
      </c>
      <c r="AI108">
        <v>-210</v>
      </c>
    </row>
    <row r="109" spans="2:3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AA109">
        <f>SUM(AA9:AA108)</f>
        <v>105</v>
      </c>
      <c r="AD109">
        <f>SUM(AD9:AD108)</f>
        <v>2923</v>
      </c>
      <c r="AE109">
        <f>SUM(AE9:AE108)</f>
        <v>6632</v>
      </c>
      <c r="AF109">
        <f>SUM(AF9:AF108)</f>
        <v>7886</v>
      </c>
      <c r="AG109">
        <f>SUM(AG9:AG108)</f>
        <v>9488</v>
      </c>
      <c r="AH109">
        <f>SUM(AH9:AH108)</f>
        <v>10204</v>
      </c>
      <c r="AI109">
        <f>SUM(AI9:AI108)</f>
        <v>10345</v>
      </c>
    </row>
    <row r="112" spans="2:35">
      <c r="AD112">
        <v>2923</v>
      </c>
      <c r="AE112">
        <v>6632</v>
      </c>
      <c r="AF112">
        <v>7886</v>
      </c>
      <c r="AG112">
        <v>9488</v>
      </c>
      <c r="AH112">
        <v>10204</v>
      </c>
      <c r="AI112">
        <v>10345</v>
      </c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7" priority="5" stopIfTrue="1" operator="equal">
      <formula>"買"</formula>
    </cfRule>
    <cfRule type="cellIs" dxfId="6" priority="6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3" stopIfTrue="1" operator="equal">
      <formula>"買"</formula>
    </cfRule>
    <cfRule type="cellIs" dxfId="2" priority="4" stopIfTrue="1" operator="equal">
      <formula>"売"</formula>
    </cfRule>
  </conditionalFormatting>
  <conditionalFormatting sqref="G13">
    <cfRule type="cellIs" dxfId="1" priority="1" stopIfTrue="1" operator="equal">
      <formula>"買"</formula>
    </cfRule>
    <cfRule type="cellIs" dxfId="0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270" workbookViewId="0" xr3:uid="{F9CF3CF3-643B-5BE6-8B46-32C596A47465}">
      <selection activeCell="N263" sqref="N263"/>
    </sheetView>
  </sheetViews>
  <sheetFormatPr defaultRowHeight="14.25"/>
  <cols>
    <col min="1" max="1" width="7.5" style="28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topLeftCell="A2" zoomScale="145" zoomScaleNormal="145" zoomScaleSheetLayoutView="100" workbookViewId="0" xr3:uid="{78B4E459-6924-5F8B-B7BA-2DD04133E49E}">
      <selection activeCell="A30" sqref="A30"/>
    </sheetView>
  </sheetViews>
  <sheetFormatPr defaultColWidth="9" defaultRowHeight="13.5"/>
  <sheetData>
    <row r="1" spans="1:10">
      <c r="A1" t="s">
        <v>52</v>
      </c>
    </row>
    <row r="2" spans="1:10">
      <c r="A2" s="77" t="s">
        <v>53</v>
      </c>
      <c r="B2" s="78"/>
      <c r="C2" s="78"/>
      <c r="D2" s="78"/>
      <c r="E2" s="78"/>
      <c r="F2" s="78"/>
      <c r="G2" s="78"/>
      <c r="H2" s="78"/>
      <c r="I2" s="78"/>
      <c r="J2" s="78"/>
    </row>
    <row r="3" spans="1:10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0">
      <c r="A5" s="78"/>
      <c r="B5" s="78"/>
      <c r="C5" s="78"/>
      <c r="D5" s="78"/>
      <c r="E5" s="78"/>
      <c r="F5" s="78"/>
      <c r="G5" s="78"/>
      <c r="H5" s="78"/>
      <c r="I5" s="78"/>
      <c r="J5" s="78"/>
    </row>
    <row r="6" spans="1:10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0">
      <c r="A7" s="78"/>
      <c r="B7" s="78"/>
      <c r="C7" s="78"/>
      <c r="D7" s="78"/>
      <c r="E7" s="78"/>
      <c r="F7" s="78"/>
      <c r="G7" s="78"/>
      <c r="H7" s="78"/>
      <c r="I7" s="78"/>
      <c r="J7" s="78"/>
    </row>
    <row r="8" spans="1:10">
      <c r="A8" s="78"/>
      <c r="B8" s="78"/>
      <c r="C8" s="78"/>
      <c r="D8" s="78"/>
      <c r="E8" s="78"/>
      <c r="F8" s="78"/>
      <c r="G8" s="78"/>
      <c r="H8" s="78"/>
      <c r="I8" s="78"/>
      <c r="J8" s="78"/>
    </row>
    <row r="9" spans="1:10">
      <c r="A9" s="78"/>
      <c r="B9" s="78"/>
      <c r="C9" s="78"/>
      <c r="D9" s="78"/>
      <c r="E9" s="78"/>
      <c r="F9" s="78"/>
      <c r="G9" s="78"/>
      <c r="H9" s="78"/>
      <c r="I9" s="78"/>
      <c r="J9" s="78"/>
    </row>
    <row r="11" spans="1:10">
      <c r="A11" t="s">
        <v>54</v>
      </c>
    </row>
    <row r="12" spans="1:10">
      <c r="A12" s="79" t="s">
        <v>55</v>
      </c>
      <c r="B12" s="80"/>
      <c r="C12" s="80"/>
      <c r="D12" s="80"/>
      <c r="E12" s="80"/>
      <c r="F12" s="80"/>
      <c r="G12" s="80"/>
      <c r="H12" s="80"/>
      <c r="I12" s="80"/>
      <c r="J12" s="80"/>
    </row>
    <row r="13" spans="1:10">
      <c r="A13" s="80"/>
      <c r="B13" s="80"/>
      <c r="C13" s="80"/>
      <c r="D13" s="80"/>
      <c r="E13" s="80"/>
      <c r="F13" s="80"/>
      <c r="G13" s="80"/>
      <c r="H13" s="80"/>
      <c r="I13" s="80"/>
      <c r="J13" s="80"/>
    </row>
    <row r="14" spans="1:10">
      <c r="A14" s="80"/>
      <c r="B14" s="80"/>
      <c r="C14" s="80"/>
      <c r="D14" s="80"/>
      <c r="E14" s="80"/>
      <c r="F14" s="80"/>
      <c r="G14" s="80"/>
      <c r="H14" s="80"/>
      <c r="I14" s="80"/>
      <c r="J14" s="80"/>
    </row>
    <row r="15" spans="1:10">
      <c r="A15" s="80"/>
      <c r="B15" s="80"/>
      <c r="C15" s="80"/>
      <c r="D15" s="80"/>
      <c r="E15" s="80"/>
      <c r="F15" s="80"/>
      <c r="G15" s="80"/>
      <c r="H15" s="80"/>
      <c r="I15" s="80"/>
      <c r="J15" s="80"/>
    </row>
    <row r="16" spans="1:10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>
      <c r="A17" s="80"/>
      <c r="B17" s="80"/>
      <c r="C17" s="80"/>
      <c r="D17" s="80"/>
      <c r="E17" s="80"/>
      <c r="F17" s="80"/>
      <c r="G17" s="80"/>
      <c r="H17" s="80"/>
      <c r="I17" s="80"/>
      <c r="J17" s="80"/>
    </row>
    <row r="18" spans="1:10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>
      <c r="A19" s="80"/>
      <c r="B19" s="80"/>
      <c r="C19" s="80"/>
      <c r="D19" s="80"/>
      <c r="E19" s="80"/>
      <c r="F19" s="80"/>
      <c r="G19" s="80"/>
      <c r="H19" s="80"/>
      <c r="I19" s="80"/>
      <c r="J19" s="80"/>
    </row>
    <row r="21" spans="1:10">
      <c r="A21" t="s">
        <v>56</v>
      </c>
    </row>
    <row r="22" spans="1:10">
      <c r="A22" s="79"/>
      <c r="B22" s="79"/>
      <c r="C22" s="79"/>
      <c r="D22" s="79"/>
      <c r="E22" s="79"/>
      <c r="F22" s="79"/>
      <c r="G22" s="79"/>
      <c r="H22" s="79"/>
      <c r="I22" s="79"/>
      <c r="J22" s="79"/>
    </row>
    <row r="23" spans="1:10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0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0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10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>
      <c r="A29" s="79"/>
      <c r="B29" s="79"/>
      <c r="C29" s="79"/>
      <c r="D29" s="79"/>
      <c r="E29" s="79"/>
      <c r="F29" s="79"/>
      <c r="G29" s="79"/>
      <c r="H29" s="79"/>
      <c r="I29" s="79"/>
      <c r="J29" s="79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topLeftCell="A5" zoomScaleSheetLayoutView="100" workbookViewId="0" xr3:uid="{9B253EF2-77E0-53E3-AE26-4D66ECD923F3}">
      <selection activeCell="E27" sqref="E27"/>
    </sheetView>
  </sheetViews>
  <sheetFormatPr defaultColWidth="8.875" defaultRowHeight="17.25"/>
  <cols>
    <col min="1" max="1" width="3.125" style="20" customWidth="1"/>
    <col min="2" max="2" width="13.25" style="17" customWidth="1"/>
    <col min="3" max="3" width="15.75" style="19" customWidth="1"/>
    <col min="4" max="4" width="13" style="19" customWidth="1"/>
    <col min="5" max="5" width="15.875" style="25" customWidth="1"/>
    <col min="6" max="6" width="15.875" style="19" customWidth="1"/>
    <col min="7" max="7" width="15.875" style="25" customWidth="1"/>
    <col min="8" max="8" width="15.875" style="19" customWidth="1"/>
    <col min="9" max="9" width="15.875" style="25" customWidth="1"/>
    <col min="10" max="16384" width="8.875" style="20"/>
  </cols>
  <sheetData>
    <row r="2" spans="2:9">
      <c r="B2" s="18" t="s">
        <v>57</v>
      </c>
      <c r="C2" s="20"/>
    </row>
    <row r="4" spans="2:9">
      <c r="B4" s="23" t="s">
        <v>58</v>
      </c>
      <c r="C4" s="23" t="s">
        <v>59</v>
      </c>
      <c r="D4" s="23" t="s">
        <v>60</v>
      </c>
      <c r="E4" s="24" t="s">
        <v>61</v>
      </c>
      <c r="F4" s="23" t="s">
        <v>62</v>
      </c>
      <c r="G4" s="24" t="s">
        <v>61</v>
      </c>
      <c r="H4" s="23" t="s">
        <v>63</v>
      </c>
      <c r="I4" s="24" t="s">
        <v>61</v>
      </c>
    </row>
    <row r="5" spans="2:9">
      <c r="B5" s="21" t="s">
        <v>64</v>
      </c>
      <c r="C5" s="22" t="s">
        <v>65</v>
      </c>
      <c r="D5" s="22">
        <v>54</v>
      </c>
      <c r="E5" s="26">
        <v>42194</v>
      </c>
      <c r="F5" s="22">
        <v>100</v>
      </c>
      <c r="G5" s="26">
        <v>42197</v>
      </c>
      <c r="H5" s="22">
        <v>100</v>
      </c>
      <c r="I5" s="26">
        <v>42196</v>
      </c>
    </row>
    <row r="6" spans="2:9">
      <c r="B6" s="21" t="s">
        <v>64</v>
      </c>
      <c r="C6" s="22" t="s">
        <v>66</v>
      </c>
      <c r="D6" s="22">
        <v>46</v>
      </c>
      <c r="E6" s="26">
        <v>42195</v>
      </c>
      <c r="F6" s="22"/>
      <c r="G6" s="27"/>
      <c r="H6" s="22"/>
      <c r="I6" s="27"/>
    </row>
    <row r="7" spans="2:9">
      <c r="B7" s="21" t="s">
        <v>64</v>
      </c>
      <c r="C7" s="22"/>
      <c r="D7" s="22"/>
      <c r="E7" s="27"/>
      <c r="F7" s="22"/>
      <c r="G7" s="27"/>
      <c r="H7" s="22"/>
      <c r="I7" s="27"/>
    </row>
    <row r="8" spans="2:9">
      <c r="B8" s="21" t="s">
        <v>64</v>
      </c>
      <c r="C8" s="22"/>
      <c r="D8" s="22"/>
      <c r="E8" s="27"/>
      <c r="F8" s="22"/>
      <c r="G8" s="27"/>
      <c r="H8" s="22"/>
      <c r="I8" s="27"/>
    </row>
    <row r="9" spans="2:9">
      <c r="B9" s="21" t="s">
        <v>64</v>
      </c>
      <c r="C9" s="22"/>
      <c r="D9" s="22"/>
      <c r="E9" s="27"/>
      <c r="F9" s="22"/>
      <c r="G9" s="27"/>
      <c r="H9" s="22"/>
      <c r="I9" s="27"/>
    </row>
    <row r="10" spans="2:9">
      <c r="B10" s="21" t="s">
        <v>64</v>
      </c>
      <c r="C10" s="22"/>
      <c r="D10" s="22"/>
      <c r="E10" s="27"/>
      <c r="F10" s="22"/>
      <c r="G10" s="27"/>
      <c r="H10" s="22"/>
      <c r="I10" s="27"/>
    </row>
    <row r="11" spans="2:9">
      <c r="B11" s="21" t="s">
        <v>64</v>
      </c>
      <c r="C11" s="22"/>
      <c r="D11" s="22"/>
      <c r="E11" s="27"/>
      <c r="F11" s="22"/>
      <c r="G11" s="27"/>
      <c r="H11" s="22"/>
      <c r="I11" s="27"/>
    </row>
    <row r="12" spans="2:9">
      <c r="B12" s="21" t="s">
        <v>64</v>
      </c>
      <c r="C12" s="22"/>
      <c r="D12" s="22"/>
      <c r="E12" s="27"/>
      <c r="F12" s="22"/>
      <c r="G12" s="27"/>
      <c r="H12" s="22"/>
      <c r="I12" s="27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コング キング</cp:lastModifiedBy>
  <cp:revision/>
  <dcterms:created xsi:type="dcterms:W3CDTF">2013-10-09T23:04:08Z</dcterms:created>
  <dcterms:modified xsi:type="dcterms:W3CDTF">2019-04-07T23:16:05Z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