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C5\"/>
    </mc:Choice>
  </mc:AlternateContent>
  <xr:revisionPtr revIDLastSave="1677" documentId="8_{02BE6E83-84FF-4D69-9FF1-62CED46F161D}" xr6:coauthVersionLast="43" xr6:coauthVersionMax="43" xr10:uidLastSave="{23DF626D-D176-477F-AF5F-BDAB9D9502B9}"/>
  <bookViews>
    <workbookView xWindow="-120" yWindow="-120" windowWidth="15600" windowHeight="11760" firstSheet="3" activeTab="4" xr2:uid="{00000000-000D-0000-FFFF-FFFF00000000}"/>
  </bookViews>
  <sheets>
    <sheet name="定数" sheetId="29" state="hidden" r:id="rId1"/>
    <sheet name="検証1 " sheetId="33" r:id="rId2"/>
    <sheet name="画像" sheetId="26" r:id="rId3"/>
    <sheet name="-3(0なし)" sheetId="35" r:id="rId4"/>
    <sheet name="-3(0あり)" sheetId="36" r:id="rId5"/>
    <sheet name="Sheet1" sheetId="34" r:id="rId6"/>
    <sheet name="気づき" sheetId="9" r:id="rId7"/>
    <sheet name="検証終了通貨" sheetId="10" r:id="rId8"/>
    <sheet name="テンプレ" sheetId="17" state="hidden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09" i="36" l="1"/>
  <c r="AG109" i="36"/>
  <c r="AF109" i="36"/>
  <c r="AE109" i="36"/>
  <c r="AD109" i="36"/>
  <c r="AC109" i="36"/>
  <c r="T102" i="36"/>
  <c r="T98" i="36"/>
  <c r="T93" i="36"/>
  <c r="T92" i="36"/>
  <c r="T78" i="36"/>
  <c r="T75" i="36"/>
  <c r="T73" i="36"/>
  <c r="T70" i="36"/>
  <c r="T63" i="36"/>
  <c r="T62" i="36"/>
  <c r="T60" i="36"/>
  <c r="T59" i="36"/>
  <c r="T52" i="36"/>
  <c r="T51" i="36"/>
  <c r="T47" i="36"/>
  <c r="T46" i="36"/>
  <c r="T44" i="36"/>
  <c r="T43" i="36"/>
  <c r="T36" i="36"/>
  <c r="T22" i="36"/>
  <c r="T21" i="36"/>
  <c r="T19" i="36"/>
  <c r="T18" i="36"/>
  <c r="T16" i="36"/>
  <c r="T14" i="36"/>
  <c r="C9" i="36"/>
  <c r="K9" i="36"/>
  <c r="M9" i="36"/>
  <c r="R9" i="36"/>
  <c r="C10" i="36"/>
  <c r="K10" i="36"/>
  <c r="M10" i="36"/>
  <c r="R10" i="36"/>
  <c r="C11" i="36"/>
  <c r="K11" i="36"/>
  <c r="M11" i="36"/>
  <c r="R11" i="36"/>
  <c r="C12" i="36"/>
  <c r="K12" i="36"/>
  <c r="M12" i="36"/>
  <c r="R12" i="36"/>
  <c r="C13" i="36"/>
  <c r="K13" i="36"/>
  <c r="M13" i="36"/>
  <c r="R13" i="36"/>
  <c r="C14" i="36"/>
  <c r="K14" i="36"/>
  <c r="M14" i="36"/>
  <c r="R14" i="36"/>
  <c r="C15" i="36"/>
  <c r="K15" i="36"/>
  <c r="M15" i="36"/>
  <c r="R15" i="36"/>
  <c r="C16" i="36"/>
  <c r="K16" i="36"/>
  <c r="M16" i="36"/>
  <c r="R16" i="36"/>
  <c r="C17" i="36"/>
  <c r="K17" i="36"/>
  <c r="M17" i="36"/>
  <c r="R17" i="36"/>
  <c r="C18" i="36"/>
  <c r="K18" i="36"/>
  <c r="M18" i="36"/>
  <c r="R18" i="36"/>
  <c r="C19" i="36"/>
  <c r="K19" i="36"/>
  <c r="M19" i="36"/>
  <c r="R19" i="36"/>
  <c r="C20" i="36"/>
  <c r="K20" i="36"/>
  <c r="M20" i="36"/>
  <c r="R20" i="36"/>
  <c r="C21" i="36"/>
  <c r="K21" i="36"/>
  <c r="M21" i="36"/>
  <c r="R21" i="36"/>
  <c r="C22" i="36"/>
  <c r="K22" i="36"/>
  <c r="M22" i="36"/>
  <c r="R22" i="36"/>
  <c r="C23" i="36"/>
  <c r="K23" i="36"/>
  <c r="M23" i="36"/>
  <c r="R23" i="36"/>
  <c r="C24" i="36"/>
  <c r="K24" i="36"/>
  <c r="M24" i="36"/>
  <c r="R24" i="36"/>
  <c r="C25" i="36"/>
  <c r="K25" i="36"/>
  <c r="M25" i="36"/>
  <c r="R25" i="36"/>
  <c r="C26" i="36"/>
  <c r="K26" i="36"/>
  <c r="M26" i="36"/>
  <c r="R26" i="36"/>
  <c r="C27" i="36"/>
  <c r="K27" i="36"/>
  <c r="M27" i="36"/>
  <c r="R27" i="36"/>
  <c r="C28" i="36"/>
  <c r="K28" i="36"/>
  <c r="M28" i="36"/>
  <c r="R28" i="36"/>
  <c r="C29" i="36"/>
  <c r="K29" i="36"/>
  <c r="M29" i="36"/>
  <c r="R29" i="36"/>
  <c r="C30" i="36"/>
  <c r="K30" i="36"/>
  <c r="M30" i="36"/>
  <c r="R30" i="36"/>
  <c r="C31" i="36"/>
  <c r="K31" i="36"/>
  <c r="M31" i="36"/>
  <c r="R31" i="36"/>
  <c r="C32" i="36"/>
  <c r="K32" i="36"/>
  <c r="M32" i="36"/>
  <c r="R32" i="36"/>
  <c r="C33" i="36"/>
  <c r="K33" i="36"/>
  <c r="M33" i="36"/>
  <c r="R33" i="36"/>
  <c r="C34" i="36"/>
  <c r="K34" i="36"/>
  <c r="M34" i="36"/>
  <c r="R34" i="36"/>
  <c r="C35" i="36"/>
  <c r="K35" i="36"/>
  <c r="M35" i="36"/>
  <c r="R35" i="36"/>
  <c r="C36" i="36"/>
  <c r="K36" i="36"/>
  <c r="M36" i="36"/>
  <c r="R36" i="36"/>
  <c r="C37" i="36"/>
  <c r="K37" i="36"/>
  <c r="M37" i="36"/>
  <c r="R37" i="36"/>
  <c r="C38" i="36"/>
  <c r="K38" i="36"/>
  <c r="M38" i="36"/>
  <c r="R38" i="36"/>
  <c r="C39" i="36"/>
  <c r="K39" i="36"/>
  <c r="M39" i="36"/>
  <c r="R39" i="36"/>
  <c r="C40" i="36"/>
  <c r="K40" i="36"/>
  <c r="M40" i="36"/>
  <c r="R40" i="36"/>
  <c r="C41" i="36"/>
  <c r="K41" i="36"/>
  <c r="M41" i="36"/>
  <c r="R41" i="36"/>
  <c r="C42" i="36"/>
  <c r="K42" i="36"/>
  <c r="M42" i="36"/>
  <c r="R42" i="36"/>
  <c r="C43" i="36"/>
  <c r="K43" i="36"/>
  <c r="M43" i="36"/>
  <c r="R43" i="36"/>
  <c r="C44" i="36"/>
  <c r="K44" i="36"/>
  <c r="M44" i="36"/>
  <c r="R44" i="36"/>
  <c r="C45" i="36"/>
  <c r="K45" i="36"/>
  <c r="M45" i="36"/>
  <c r="R45" i="36"/>
  <c r="C46" i="36"/>
  <c r="K46" i="36"/>
  <c r="M46" i="36"/>
  <c r="R46" i="36"/>
  <c r="C47" i="36"/>
  <c r="K47" i="36"/>
  <c r="M47" i="36"/>
  <c r="R47" i="36"/>
  <c r="C48" i="36"/>
  <c r="K48" i="36"/>
  <c r="M48" i="36"/>
  <c r="R48" i="36"/>
  <c r="C49" i="36"/>
  <c r="K49" i="36"/>
  <c r="M49" i="36"/>
  <c r="R49" i="36"/>
  <c r="C50" i="36"/>
  <c r="K50" i="36"/>
  <c r="M50" i="36"/>
  <c r="R50" i="36"/>
  <c r="C51" i="36"/>
  <c r="K51" i="36"/>
  <c r="M51" i="36"/>
  <c r="R51" i="36"/>
  <c r="C52" i="36"/>
  <c r="K52" i="36"/>
  <c r="M52" i="36"/>
  <c r="R52" i="36"/>
  <c r="C53" i="36"/>
  <c r="K53" i="36"/>
  <c r="M53" i="36"/>
  <c r="R53" i="36"/>
  <c r="C54" i="36"/>
  <c r="K54" i="36"/>
  <c r="M54" i="36"/>
  <c r="R54" i="36"/>
  <c r="C55" i="36"/>
  <c r="K55" i="36"/>
  <c r="M55" i="36"/>
  <c r="R55" i="36"/>
  <c r="C56" i="36"/>
  <c r="K56" i="36"/>
  <c r="M56" i="36"/>
  <c r="R56" i="36"/>
  <c r="C57" i="36"/>
  <c r="K57" i="36"/>
  <c r="M57" i="36"/>
  <c r="R57" i="36"/>
  <c r="C58" i="36"/>
  <c r="K58" i="36"/>
  <c r="M58" i="36"/>
  <c r="R58" i="36"/>
  <c r="C59" i="36"/>
  <c r="K59" i="36"/>
  <c r="M59" i="36"/>
  <c r="R59" i="36"/>
  <c r="C60" i="36"/>
  <c r="K60" i="36"/>
  <c r="M60" i="36"/>
  <c r="R60" i="36"/>
  <c r="C61" i="36"/>
  <c r="K61" i="36"/>
  <c r="M61" i="36"/>
  <c r="R61" i="36"/>
  <c r="C62" i="36"/>
  <c r="K62" i="36"/>
  <c r="M62" i="36"/>
  <c r="R62" i="36"/>
  <c r="C63" i="36"/>
  <c r="K63" i="36"/>
  <c r="M63" i="36"/>
  <c r="R63" i="36"/>
  <c r="C64" i="36"/>
  <c r="K64" i="36"/>
  <c r="M64" i="36"/>
  <c r="R64" i="36"/>
  <c r="C65" i="36"/>
  <c r="K65" i="36"/>
  <c r="M65" i="36"/>
  <c r="R65" i="36"/>
  <c r="C66" i="36"/>
  <c r="K66" i="36"/>
  <c r="M66" i="36"/>
  <c r="R66" i="36"/>
  <c r="C67" i="36"/>
  <c r="K67" i="36"/>
  <c r="M67" i="36"/>
  <c r="R67" i="36"/>
  <c r="C68" i="36"/>
  <c r="K68" i="36"/>
  <c r="M68" i="36"/>
  <c r="R68" i="36"/>
  <c r="C69" i="36"/>
  <c r="K69" i="36"/>
  <c r="M69" i="36"/>
  <c r="R69" i="36"/>
  <c r="C70" i="36"/>
  <c r="K70" i="36"/>
  <c r="M70" i="36"/>
  <c r="R70" i="36"/>
  <c r="C71" i="36"/>
  <c r="K71" i="36"/>
  <c r="M71" i="36"/>
  <c r="R71" i="36"/>
  <c r="C72" i="36"/>
  <c r="K72" i="36"/>
  <c r="M72" i="36"/>
  <c r="R72" i="36"/>
  <c r="C73" i="36"/>
  <c r="K73" i="36"/>
  <c r="M73" i="36"/>
  <c r="R73" i="36"/>
  <c r="C74" i="36"/>
  <c r="K74" i="36"/>
  <c r="M74" i="36"/>
  <c r="R74" i="36"/>
  <c r="C75" i="36"/>
  <c r="K75" i="36"/>
  <c r="M75" i="36"/>
  <c r="R75" i="36"/>
  <c r="C76" i="36"/>
  <c r="K76" i="36"/>
  <c r="M76" i="36"/>
  <c r="R76" i="36"/>
  <c r="C77" i="36"/>
  <c r="K77" i="36"/>
  <c r="M77" i="36"/>
  <c r="R77" i="36"/>
  <c r="C78" i="36"/>
  <c r="K78" i="36"/>
  <c r="M78" i="36"/>
  <c r="R78" i="36"/>
  <c r="C79" i="36"/>
  <c r="K79" i="36"/>
  <c r="M79" i="36"/>
  <c r="R79" i="36"/>
  <c r="C80" i="36"/>
  <c r="K80" i="36"/>
  <c r="M80" i="36"/>
  <c r="R80" i="36"/>
  <c r="C81" i="36"/>
  <c r="K81" i="36"/>
  <c r="M81" i="36"/>
  <c r="R81" i="36"/>
  <c r="C82" i="36"/>
  <c r="K82" i="36"/>
  <c r="M82" i="36"/>
  <c r="R82" i="36"/>
  <c r="C83" i="36"/>
  <c r="K83" i="36"/>
  <c r="M83" i="36"/>
  <c r="R83" i="36"/>
  <c r="C84" i="36"/>
  <c r="K84" i="36"/>
  <c r="M84" i="36"/>
  <c r="R84" i="36"/>
  <c r="C85" i="36"/>
  <c r="K85" i="36"/>
  <c r="M85" i="36"/>
  <c r="R85" i="36"/>
  <c r="C86" i="36"/>
  <c r="K86" i="36"/>
  <c r="M86" i="36"/>
  <c r="R86" i="36"/>
  <c r="C87" i="36"/>
  <c r="K87" i="36"/>
  <c r="M87" i="36"/>
  <c r="R87" i="36"/>
  <c r="C88" i="36"/>
  <c r="K88" i="36"/>
  <c r="M88" i="36"/>
  <c r="R88" i="36"/>
  <c r="C89" i="36"/>
  <c r="K89" i="36"/>
  <c r="M89" i="36"/>
  <c r="R89" i="36"/>
  <c r="C90" i="36"/>
  <c r="K90" i="36"/>
  <c r="M90" i="36"/>
  <c r="R90" i="36"/>
  <c r="C91" i="36"/>
  <c r="K91" i="36"/>
  <c r="M91" i="36"/>
  <c r="R91" i="36"/>
  <c r="C92" i="36"/>
  <c r="K92" i="36"/>
  <c r="M92" i="36"/>
  <c r="R92" i="36"/>
  <c r="C93" i="36"/>
  <c r="K93" i="36"/>
  <c r="M93" i="36"/>
  <c r="R93" i="36"/>
  <c r="C94" i="36"/>
  <c r="K94" i="36"/>
  <c r="M94" i="36"/>
  <c r="R94" i="36"/>
  <c r="C95" i="36"/>
  <c r="K95" i="36"/>
  <c r="M95" i="36"/>
  <c r="R95" i="36"/>
  <c r="C96" i="36"/>
  <c r="K96" i="36"/>
  <c r="M96" i="36"/>
  <c r="R96" i="36"/>
  <c r="C97" i="36"/>
  <c r="K97" i="36"/>
  <c r="M97" i="36"/>
  <c r="R97" i="36"/>
  <c r="C98" i="36"/>
  <c r="K98" i="36"/>
  <c r="M98" i="36"/>
  <c r="R98" i="36"/>
  <c r="C99" i="36"/>
  <c r="K99" i="36"/>
  <c r="M99" i="36"/>
  <c r="R99" i="36"/>
  <c r="C100" i="36"/>
  <c r="K100" i="36"/>
  <c r="M100" i="36"/>
  <c r="R100" i="36"/>
  <c r="C101" i="36"/>
  <c r="K101" i="36"/>
  <c r="M101" i="36"/>
  <c r="R101" i="36"/>
  <c r="C102" i="36"/>
  <c r="K102" i="36"/>
  <c r="M102" i="36"/>
  <c r="R102" i="36"/>
  <c r="C103" i="36"/>
  <c r="K103" i="36"/>
  <c r="M103" i="36"/>
  <c r="R103" i="36"/>
  <c r="C104" i="36"/>
  <c r="K104" i="36"/>
  <c r="M104" i="36"/>
  <c r="R104" i="36"/>
  <c r="C105" i="36"/>
  <c r="K105" i="36"/>
  <c r="M105" i="36"/>
  <c r="R105" i="36"/>
  <c r="C106" i="36"/>
  <c r="K106" i="36"/>
  <c r="M106" i="36"/>
  <c r="R106" i="36"/>
  <c r="C107" i="36"/>
  <c r="K107" i="36"/>
  <c r="M107" i="36"/>
  <c r="R107" i="36"/>
  <c r="C108" i="36"/>
  <c r="X10" i="36"/>
  <c r="X11" i="36"/>
  <c r="X12" i="36"/>
  <c r="X13" i="36"/>
  <c r="X14" i="36"/>
  <c r="X15" i="36"/>
  <c r="X16" i="36"/>
  <c r="X17" i="36"/>
  <c r="X18" i="36"/>
  <c r="X19" i="36"/>
  <c r="X20" i="36"/>
  <c r="X21" i="36"/>
  <c r="X22" i="36"/>
  <c r="X23" i="36"/>
  <c r="X24" i="36"/>
  <c r="X25" i="36"/>
  <c r="X26" i="36"/>
  <c r="X27" i="36"/>
  <c r="X28" i="36"/>
  <c r="X29" i="36"/>
  <c r="X30" i="36"/>
  <c r="X31" i="36"/>
  <c r="X32" i="36"/>
  <c r="X33" i="36"/>
  <c r="X34" i="36"/>
  <c r="X35" i="36"/>
  <c r="X36" i="36"/>
  <c r="X37" i="36"/>
  <c r="X38" i="36"/>
  <c r="X39" i="36"/>
  <c r="X40" i="36"/>
  <c r="X41" i="36"/>
  <c r="X42" i="36"/>
  <c r="X43" i="36"/>
  <c r="X44" i="36"/>
  <c r="X45" i="36"/>
  <c r="X46" i="36"/>
  <c r="X47" i="36"/>
  <c r="X48" i="36"/>
  <c r="X49" i="36"/>
  <c r="X50" i="36"/>
  <c r="X51" i="36"/>
  <c r="X52" i="36"/>
  <c r="X53" i="36"/>
  <c r="X54" i="36"/>
  <c r="X55" i="36"/>
  <c r="X56" i="36"/>
  <c r="X57" i="36"/>
  <c r="X58" i="36"/>
  <c r="X59" i="36"/>
  <c r="X60" i="36"/>
  <c r="X61" i="36"/>
  <c r="X62" i="36"/>
  <c r="X63" i="36"/>
  <c r="X64" i="36"/>
  <c r="X65" i="36"/>
  <c r="X66" i="36"/>
  <c r="X67" i="36"/>
  <c r="X68" i="36"/>
  <c r="X69" i="36"/>
  <c r="X70" i="36"/>
  <c r="X71" i="36"/>
  <c r="X72" i="36"/>
  <c r="X73" i="36"/>
  <c r="X74" i="36"/>
  <c r="X75" i="36"/>
  <c r="X76" i="36"/>
  <c r="X77" i="36"/>
  <c r="X78" i="36"/>
  <c r="X79" i="36"/>
  <c r="X80" i="36"/>
  <c r="X81" i="36"/>
  <c r="X82" i="36"/>
  <c r="X83" i="36"/>
  <c r="X84" i="36"/>
  <c r="X85" i="36"/>
  <c r="X86" i="36"/>
  <c r="X87" i="36"/>
  <c r="X88" i="36"/>
  <c r="X89" i="36"/>
  <c r="X90" i="36"/>
  <c r="X91" i="36"/>
  <c r="X92" i="36"/>
  <c r="X93" i="36"/>
  <c r="X94" i="36"/>
  <c r="X95" i="36"/>
  <c r="X96" i="36"/>
  <c r="X97" i="36"/>
  <c r="X98" i="36"/>
  <c r="X99" i="36"/>
  <c r="X100" i="36"/>
  <c r="X101" i="36"/>
  <c r="X102" i="36"/>
  <c r="X103" i="36"/>
  <c r="X104" i="36"/>
  <c r="X105" i="36"/>
  <c r="X106" i="36"/>
  <c r="X107" i="36"/>
  <c r="X108" i="36"/>
  <c r="Y108" i="36"/>
  <c r="W108" i="36"/>
  <c r="V108" i="36"/>
  <c r="K108" i="36"/>
  <c r="M108" i="36"/>
  <c r="R108" i="36"/>
  <c r="Y107" i="36"/>
  <c r="W107" i="36"/>
  <c r="V107" i="36"/>
  <c r="Y106" i="36"/>
  <c r="W106" i="36"/>
  <c r="V106" i="36"/>
  <c r="Y105" i="36"/>
  <c r="W105" i="36"/>
  <c r="V105" i="36"/>
  <c r="Y104" i="36"/>
  <c r="W104" i="36"/>
  <c r="V104" i="36"/>
  <c r="Y103" i="36"/>
  <c r="W103" i="36"/>
  <c r="V103" i="36"/>
  <c r="Y102" i="36"/>
  <c r="W101" i="36"/>
  <c r="W102" i="36"/>
  <c r="V102" i="36"/>
  <c r="Y101" i="36"/>
  <c r="V101" i="36"/>
  <c r="Y100" i="36"/>
  <c r="W100" i="36"/>
  <c r="V100" i="36"/>
  <c r="Y99" i="36"/>
  <c r="W99" i="36"/>
  <c r="V99" i="36"/>
  <c r="Y98" i="36"/>
  <c r="W97" i="36"/>
  <c r="W98" i="36"/>
  <c r="V98" i="36"/>
  <c r="Y97" i="36"/>
  <c r="V97" i="36"/>
  <c r="Y96" i="36"/>
  <c r="W96" i="36"/>
  <c r="V96" i="36"/>
  <c r="Y95" i="36"/>
  <c r="W95" i="36"/>
  <c r="V95" i="36"/>
  <c r="Y94" i="36"/>
  <c r="W94" i="36"/>
  <c r="V94" i="36"/>
  <c r="Y93" i="36"/>
  <c r="W91" i="36"/>
  <c r="W92" i="36"/>
  <c r="W93" i="36"/>
  <c r="V93" i="36"/>
  <c r="Y92" i="36"/>
  <c r="V92" i="36"/>
  <c r="Y91" i="36"/>
  <c r="V91" i="36"/>
  <c r="Y90" i="36"/>
  <c r="W90" i="36"/>
  <c r="V90" i="36"/>
  <c r="Y89" i="36"/>
  <c r="W89" i="36"/>
  <c r="V89" i="36"/>
  <c r="Y88" i="36"/>
  <c r="W88" i="36"/>
  <c r="V88" i="36"/>
  <c r="Y87" i="36"/>
  <c r="W87" i="36"/>
  <c r="V87" i="36"/>
  <c r="Y86" i="36"/>
  <c r="W86" i="36"/>
  <c r="V86" i="36"/>
  <c r="Y85" i="36"/>
  <c r="W85" i="36"/>
  <c r="V85" i="36"/>
  <c r="Y84" i="36"/>
  <c r="W84" i="36"/>
  <c r="V84" i="36"/>
  <c r="Y83" i="36"/>
  <c r="W83" i="36"/>
  <c r="V83" i="36"/>
  <c r="Y82" i="36"/>
  <c r="W82" i="36"/>
  <c r="V82" i="36"/>
  <c r="Y81" i="36"/>
  <c r="W81" i="36"/>
  <c r="V81" i="36"/>
  <c r="Y80" i="36"/>
  <c r="W80" i="36"/>
  <c r="V80" i="36"/>
  <c r="Y79" i="36"/>
  <c r="W79" i="36"/>
  <c r="V79" i="36"/>
  <c r="Y78" i="36"/>
  <c r="W77" i="36"/>
  <c r="W78" i="36"/>
  <c r="V78" i="36"/>
  <c r="Y77" i="36"/>
  <c r="V77" i="36"/>
  <c r="Y76" i="36"/>
  <c r="W76" i="36"/>
  <c r="V76" i="36"/>
  <c r="Y75" i="36"/>
  <c r="W74" i="36"/>
  <c r="W75" i="36"/>
  <c r="V75" i="36"/>
  <c r="Y74" i="36"/>
  <c r="V74" i="36"/>
  <c r="Y73" i="36"/>
  <c r="W72" i="36"/>
  <c r="W73" i="36"/>
  <c r="V73" i="36"/>
  <c r="Y72" i="36"/>
  <c r="V72" i="36"/>
  <c r="Y71" i="36"/>
  <c r="W71" i="36"/>
  <c r="V71" i="36"/>
  <c r="Y70" i="36"/>
  <c r="W69" i="36"/>
  <c r="W70" i="36"/>
  <c r="V70" i="36"/>
  <c r="Y69" i="36"/>
  <c r="V69" i="36"/>
  <c r="Y68" i="36"/>
  <c r="W68" i="36"/>
  <c r="V68" i="36"/>
  <c r="Y67" i="36"/>
  <c r="W67" i="36"/>
  <c r="V67" i="36"/>
  <c r="Y66" i="36"/>
  <c r="W66" i="36"/>
  <c r="V66" i="36"/>
  <c r="Y65" i="36"/>
  <c r="W65" i="36"/>
  <c r="V65" i="36"/>
  <c r="Y64" i="36"/>
  <c r="W64" i="36"/>
  <c r="V64" i="36"/>
  <c r="Y63" i="36"/>
  <c r="W61" i="36"/>
  <c r="W62" i="36"/>
  <c r="W63" i="36"/>
  <c r="V63" i="36"/>
  <c r="Y62" i="36"/>
  <c r="V62" i="36"/>
  <c r="Y61" i="36"/>
  <c r="V61" i="36"/>
  <c r="Y60" i="36"/>
  <c r="W58" i="36"/>
  <c r="W59" i="36"/>
  <c r="W60" i="36"/>
  <c r="V60" i="36"/>
  <c r="Y59" i="36"/>
  <c r="V59" i="36"/>
  <c r="Y58" i="36"/>
  <c r="V58" i="36"/>
  <c r="Y57" i="36"/>
  <c r="W57" i="36"/>
  <c r="V57" i="36"/>
  <c r="Y56" i="36"/>
  <c r="W56" i="36"/>
  <c r="V56" i="36"/>
  <c r="Y55" i="36"/>
  <c r="W55" i="36"/>
  <c r="V55" i="36"/>
  <c r="Y54" i="36"/>
  <c r="W54" i="36"/>
  <c r="V54" i="36"/>
  <c r="Y53" i="36"/>
  <c r="W53" i="36"/>
  <c r="V53" i="36"/>
  <c r="Y52" i="36"/>
  <c r="W50" i="36"/>
  <c r="W51" i="36"/>
  <c r="W52" i="36"/>
  <c r="V52" i="36"/>
  <c r="Y51" i="36"/>
  <c r="V51" i="36"/>
  <c r="Y50" i="36"/>
  <c r="V50" i="36"/>
  <c r="Y49" i="36"/>
  <c r="W49" i="36"/>
  <c r="V49" i="36"/>
  <c r="Y48" i="36"/>
  <c r="W48" i="36"/>
  <c r="V48" i="36"/>
  <c r="Y47" i="36"/>
  <c r="W45" i="36"/>
  <c r="W46" i="36"/>
  <c r="W47" i="36"/>
  <c r="V47" i="36"/>
  <c r="Y46" i="36"/>
  <c r="V46" i="36"/>
  <c r="Y45" i="36"/>
  <c r="V45" i="36"/>
  <c r="Y44" i="36"/>
  <c r="W42" i="36"/>
  <c r="W43" i="36"/>
  <c r="W44" i="36"/>
  <c r="V44" i="36"/>
  <c r="Y43" i="36"/>
  <c r="V43" i="36"/>
  <c r="Y42" i="36"/>
  <c r="V42" i="36"/>
  <c r="Y41" i="36"/>
  <c r="W41" i="36"/>
  <c r="V41" i="36"/>
  <c r="Y40" i="36"/>
  <c r="W40" i="36"/>
  <c r="V40" i="36"/>
  <c r="Y39" i="36"/>
  <c r="W39" i="36"/>
  <c r="V39" i="36"/>
  <c r="Y38" i="36"/>
  <c r="W38" i="36"/>
  <c r="V38" i="36"/>
  <c r="Y37" i="36"/>
  <c r="W37" i="36"/>
  <c r="V37" i="36"/>
  <c r="Y36" i="36"/>
  <c r="W35" i="36"/>
  <c r="W36" i="36"/>
  <c r="V36" i="36"/>
  <c r="Y35" i="36"/>
  <c r="V35" i="36"/>
  <c r="Y34" i="36"/>
  <c r="W34" i="36"/>
  <c r="V34" i="36"/>
  <c r="Y33" i="36"/>
  <c r="W33" i="36"/>
  <c r="V33" i="36"/>
  <c r="Y32" i="36"/>
  <c r="W32" i="36"/>
  <c r="V32" i="36"/>
  <c r="Y31" i="36"/>
  <c r="W31" i="36"/>
  <c r="V31" i="36"/>
  <c r="Y30" i="36"/>
  <c r="W30" i="36"/>
  <c r="V30" i="36"/>
  <c r="Y29" i="36"/>
  <c r="W29" i="36"/>
  <c r="V29" i="36"/>
  <c r="Y28" i="36"/>
  <c r="W28" i="36"/>
  <c r="V28" i="36"/>
  <c r="Y27" i="36"/>
  <c r="W27" i="36"/>
  <c r="V27" i="36"/>
  <c r="Y26" i="36"/>
  <c r="W26" i="36"/>
  <c r="V26" i="36"/>
  <c r="Y25" i="36"/>
  <c r="W25" i="36"/>
  <c r="V25" i="36"/>
  <c r="Y24" i="36"/>
  <c r="W24" i="36"/>
  <c r="V24" i="36"/>
  <c r="Y23" i="36"/>
  <c r="W23" i="36"/>
  <c r="V23" i="36"/>
  <c r="Y22" i="36"/>
  <c r="W20" i="36"/>
  <c r="W21" i="36"/>
  <c r="W22" i="36"/>
  <c r="V22" i="36"/>
  <c r="Y21" i="36"/>
  <c r="V21" i="36"/>
  <c r="Y20" i="36"/>
  <c r="V20" i="36"/>
  <c r="Y19" i="36"/>
  <c r="W17" i="36"/>
  <c r="W18" i="36"/>
  <c r="W19" i="36"/>
  <c r="V19" i="36"/>
  <c r="Y18" i="36"/>
  <c r="V18" i="36"/>
  <c r="Y17" i="36"/>
  <c r="V16" i="36"/>
  <c r="V17" i="36"/>
  <c r="Y16" i="36"/>
  <c r="W15" i="36"/>
  <c r="W16" i="36"/>
  <c r="Y15" i="36"/>
  <c r="V14" i="36"/>
  <c r="V15" i="36"/>
  <c r="Y14" i="36"/>
  <c r="W13" i="36"/>
  <c r="W14" i="36"/>
  <c r="Y13" i="36"/>
  <c r="V13" i="36"/>
  <c r="Y12" i="36"/>
  <c r="W12" i="36"/>
  <c r="V11" i="36"/>
  <c r="V12" i="36"/>
  <c r="Y11" i="36"/>
  <c r="W11" i="36"/>
  <c r="W10" i="36"/>
  <c r="V9" i="36"/>
  <c r="V10" i="36"/>
  <c r="W9" i="36"/>
  <c r="P5" i="36"/>
  <c r="L5" i="36"/>
  <c r="C5" i="36"/>
  <c r="E5" i="36"/>
  <c r="G5" i="36"/>
  <c r="I5" i="36"/>
  <c r="P4" i="36"/>
  <c r="H4" i="36"/>
  <c r="D4" i="36"/>
  <c r="P2" i="36"/>
  <c r="AH109" i="35"/>
  <c r="AG109" i="35"/>
  <c r="AF109" i="35"/>
  <c r="AE109" i="35"/>
  <c r="AD109" i="35"/>
  <c r="AC109" i="35"/>
  <c r="T102" i="35"/>
  <c r="T98" i="35"/>
  <c r="T93" i="35"/>
  <c r="T92" i="35"/>
  <c r="T78" i="35"/>
  <c r="T75" i="35"/>
  <c r="T73" i="35"/>
  <c r="T70" i="35"/>
  <c r="T63" i="35"/>
  <c r="T62" i="35"/>
  <c r="T60" i="35"/>
  <c r="T59" i="35"/>
  <c r="T52" i="35"/>
  <c r="T51" i="35"/>
  <c r="T47" i="35"/>
  <c r="T46" i="35"/>
  <c r="T44" i="35"/>
  <c r="T43" i="35"/>
  <c r="T36" i="35"/>
  <c r="T22" i="35"/>
  <c r="T21" i="35"/>
  <c r="T19" i="35"/>
  <c r="T18" i="35"/>
  <c r="T16" i="35"/>
  <c r="T14" i="35"/>
  <c r="C9" i="35"/>
  <c r="K9" i="35"/>
  <c r="M9" i="35"/>
  <c r="R9" i="35"/>
  <c r="C10" i="35"/>
  <c r="K10" i="35"/>
  <c r="M10" i="35"/>
  <c r="R10" i="35"/>
  <c r="C11" i="35"/>
  <c r="K11" i="35"/>
  <c r="M11" i="35"/>
  <c r="R11" i="35"/>
  <c r="C12" i="35"/>
  <c r="K12" i="35"/>
  <c r="M12" i="35"/>
  <c r="R12" i="35"/>
  <c r="C13" i="35"/>
  <c r="K13" i="35"/>
  <c r="M13" i="35"/>
  <c r="R13" i="35"/>
  <c r="C14" i="35"/>
  <c r="K14" i="35"/>
  <c r="M14" i="35"/>
  <c r="R14" i="35"/>
  <c r="C15" i="35"/>
  <c r="K15" i="35"/>
  <c r="M15" i="35"/>
  <c r="R15" i="35"/>
  <c r="C16" i="35"/>
  <c r="K16" i="35"/>
  <c r="M16" i="35"/>
  <c r="R16" i="35"/>
  <c r="C17" i="35"/>
  <c r="K17" i="35"/>
  <c r="M17" i="35"/>
  <c r="R17" i="35"/>
  <c r="C18" i="35"/>
  <c r="K18" i="35"/>
  <c r="M18" i="35"/>
  <c r="R18" i="35"/>
  <c r="C19" i="35"/>
  <c r="K19" i="35"/>
  <c r="M19" i="35"/>
  <c r="R19" i="35"/>
  <c r="C20" i="35"/>
  <c r="K20" i="35"/>
  <c r="M20" i="35"/>
  <c r="R20" i="35"/>
  <c r="C21" i="35"/>
  <c r="K21" i="35"/>
  <c r="M21" i="35"/>
  <c r="R21" i="35"/>
  <c r="C22" i="35"/>
  <c r="K22" i="35"/>
  <c r="M22" i="35"/>
  <c r="R22" i="35"/>
  <c r="C23" i="35"/>
  <c r="K23" i="35"/>
  <c r="M23" i="35"/>
  <c r="R23" i="35"/>
  <c r="C24" i="35"/>
  <c r="K24" i="35"/>
  <c r="M24" i="35"/>
  <c r="R24" i="35"/>
  <c r="C25" i="35"/>
  <c r="K25" i="35"/>
  <c r="M25" i="35"/>
  <c r="R25" i="35"/>
  <c r="C26" i="35"/>
  <c r="K26" i="35"/>
  <c r="M26" i="35"/>
  <c r="R26" i="35"/>
  <c r="C27" i="35"/>
  <c r="K27" i="35"/>
  <c r="M27" i="35"/>
  <c r="R27" i="35"/>
  <c r="C28" i="35"/>
  <c r="K28" i="35"/>
  <c r="M28" i="35"/>
  <c r="R28" i="35"/>
  <c r="C29" i="35"/>
  <c r="K29" i="35"/>
  <c r="M29" i="35"/>
  <c r="R29" i="35"/>
  <c r="C30" i="35"/>
  <c r="K30" i="35"/>
  <c r="M30" i="35"/>
  <c r="R30" i="35"/>
  <c r="C31" i="35"/>
  <c r="K31" i="35"/>
  <c r="M31" i="35"/>
  <c r="R31" i="35"/>
  <c r="C32" i="35"/>
  <c r="K32" i="35"/>
  <c r="M32" i="35"/>
  <c r="R32" i="35"/>
  <c r="C33" i="35"/>
  <c r="K33" i="35"/>
  <c r="M33" i="35"/>
  <c r="R33" i="35"/>
  <c r="C34" i="35"/>
  <c r="K34" i="35"/>
  <c r="M34" i="35"/>
  <c r="R34" i="35"/>
  <c r="C35" i="35"/>
  <c r="K35" i="35"/>
  <c r="M35" i="35"/>
  <c r="R35" i="35"/>
  <c r="C36" i="35"/>
  <c r="K36" i="35"/>
  <c r="M36" i="35"/>
  <c r="R36" i="35"/>
  <c r="C37" i="35"/>
  <c r="K37" i="35"/>
  <c r="M37" i="35"/>
  <c r="R37" i="35"/>
  <c r="C38" i="35"/>
  <c r="K38" i="35"/>
  <c r="M38" i="35"/>
  <c r="R38" i="35"/>
  <c r="C39" i="35"/>
  <c r="K39" i="35"/>
  <c r="M39" i="35"/>
  <c r="R39" i="35"/>
  <c r="C40" i="35"/>
  <c r="K40" i="35"/>
  <c r="M40" i="35"/>
  <c r="R40" i="35"/>
  <c r="C41" i="35"/>
  <c r="K41" i="35"/>
  <c r="M41" i="35"/>
  <c r="R41" i="35"/>
  <c r="C42" i="35"/>
  <c r="K42" i="35"/>
  <c r="M42" i="35"/>
  <c r="R42" i="35"/>
  <c r="C43" i="35"/>
  <c r="K43" i="35"/>
  <c r="M43" i="35"/>
  <c r="R43" i="35"/>
  <c r="C44" i="35"/>
  <c r="K44" i="35"/>
  <c r="M44" i="35"/>
  <c r="R44" i="35"/>
  <c r="C45" i="35"/>
  <c r="K45" i="35"/>
  <c r="M45" i="35"/>
  <c r="R45" i="35"/>
  <c r="C46" i="35"/>
  <c r="K46" i="35"/>
  <c r="M46" i="35"/>
  <c r="R46" i="35"/>
  <c r="C47" i="35"/>
  <c r="K47" i="35"/>
  <c r="M47" i="35"/>
  <c r="R47" i="35"/>
  <c r="C48" i="35"/>
  <c r="K48" i="35"/>
  <c r="M48" i="35"/>
  <c r="R48" i="35"/>
  <c r="C49" i="35"/>
  <c r="K49" i="35"/>
  <c r="M49" i="35"/>
  <c r="R49" i="35"/>
  <c r="C50" i="35"/>
  <c r="K50" i="35"/>
  <c r="M50" i="35"/>
  <c r="R50" i="35"/>
  <c r="C51" i="35"/>
  <c r="K51" i="35"/>
  <c r="M51" i="35"/>
  <c r="R51" i="35"/>
  <c r="C52" i="35"/>
  <c r="K52" i="35"/>
  <c r="M52" i="35"/>
  <c r="R52" i="35"/>
  <c r="C53" i="35"/>
  <c r="K53" i="35"/>
  <c r="M53" i="35"/>
  <c r="R53" i="35"/>
  <c r="C54" i="35"/>
  <c r="K54" i="35"/>
  <c r="M54" i="35"/>
  <c r="R54" i="35"/>
  <c r="C55" i="35"/>
  <c r="K55" i="35"/>
  <c r="M55" i="35"/>
  <c r="R55" i="35"/>
  <c r="C56" i="35"/>
  <c r="K56" i="35"/>
  <c r="M56" i="35"/>
  <c r="R56" i="35"/>
  <c r="C57" i="35"/>
  <c r="K57" i="35"/>
  <c r="M57" i="35"/>
  <c r="R57" i="35"/>
  <c r="C58" i="35"/>
  <c r="K58" i="35"/>
  <c r="M58" i="35"/>
  <c r="R58" i="35"/>
  <c r="C59" i="35"/>
  <c r="K59" i="35"/>
  <c r="M59" i="35"/>
  <c r="R59" i="35"/>
  <c r="C60" i="35"/>
  <c r="K60" i="35"/>
  <c r="M60" i="35"/>
  <c r="R60" i="35"/>
  <c r="C61" i="35"/>
  <c r="K61" i="35"/>
  <c r="M61" i="35"/>
  <c r="R61" i="35"/>
  <c r="C62" i="35"/>
  <c r="K62" i="35"/>
  <c r="M62" i="35"/>
  <c r="R62" i="35"/>
  <c r="C63" i="35"/>
  <c r="K63" i="35"/>
  <c r="M63" i="35"/>
  <c r="R63" i="35"/>
  <c r="C64" i="35"/>
  <c r="K64" i="35"/>
  <c r="M64" i="35"/>
  <c r="R64" i="35"/>
  <c r="C65" i="35"/>
  <c r="K65" i="35"/>
  <c r="M65" i="35"/>
  <c r="R65" i="35"/>
  <c r="C66" i="35"/>
  <c r="K66" i="35"/>
  <c r="M66" i="35"/>
  <c r="R66" i="35"/>
  <c r="C67" i="35"/>
  <c r="K67" i="35"/>
  <c r="M67" i="35"/>
  <c r="R67" i="35"/>
  <c r="C68" i="35"/>
  <c r="K68" i="35"/>
  <c r="M68" i="35"/>
  <c r="R68" i="35"/>
  <c r="C69" i="35"/>
  <c r="K69" i="35"/>
  <c r="M69" i="35"/>
  <c r="R69" i="35"/>
  <c r="C70" i="35"/>
  <c r="K70" i="35"/>
  <c r="M70" i="35"/>
  <c r="R70" i="35"/>
  <c r="C71" i="35"/>
  <c r="K71" i="35"/>
  <c r="M71" i="35"/>
  <c r="R71" i="35"/>
  <c r="C72" i="35"/>
  <c r="K72" i="35"/>
  <c r="M72" i="35"/>
  <c r="R72" i="35"/>
  <c r="C73" i="35"/>
  <c r="K73" i="35"/>
  <c r="M73" i="35"/>
  <c r="R73" i="35"/>
  <c r="C74" i="35"/>
  <c r="K74" i="35"/>
  <c r="M74" i="35"/>
  <c r="R74" i="35"/>
  <c r="C75" i="35"/>
  <c r="K75" i="35"/>
  <c r="M75" i="35"/>
  <c r="R75" i="35"/>
  <c r="C76" i="35"/>
  <c r="K76" i="35"/>
  <c r="M76" i="35"/>
  <c r="R76" i="35"/>
  <c r="C77" i="35"/>
  <c r="K77" i="35"/>
  <c r="M77" i="35"/>
  <c r="R77" i="35"/>
  <c r="C78" i="35"/>
  <c r="K78" i="35"/>
  <c r="M78" i="35"/>
  <c r="R78" i="35"/>
  <c r="C79" i="35"/>
  <c r="K79" i="35"/>
  <c r="M79" i="35"/>
  <c r="R79" i="35"/>
  <c r="C80" i="35"/>
  <c r="K80" i="35"/>
  <c r="M80" i="35"/>
  <c r="R80" i="35"/>
  <c r="C81" i="35"/>
  <c r="K81" i="35"/>
  <c r="M81" i="35"/>
  <c r="R81" i="35"/>
  <c r="C82" i="35"/>
  <c r="K82" i="35"/>
  <c r="M82" i="35"/>
  <c r="R82" i="35"/>
  <c r="C83" i="35"/>
  <c r="K83" i="35"/>
  <c r="M83" i="35"/>
  <c r="R83" i="35"/>
  <c r="C84" i="35"/>
  <c r="K84" i="35"/>
  <c r="M84" i="35"/>
  <c r="R84" i="35"/>
  <c r="C85" i="35"/>
  <c r="K85" i="35"/>
  <c r="M85" i="35"/>
  <c r="R85" i="35"/>
  <c r="C86" i="35"/>
  <c r="K86" i="35"/>
  <c r="M86" i="35"/>
  <c r="R86" i="35"/>
  <c r="C87" i="35"/>
  <c r="K87" i="35"/>
  <c r="M87" i="35"/>
  <c r="R87" i="35"/>
  <c r="C88" i="35"/>
  <c r="K88" i="35"/>
  <c r="M88" i="35"/>
  <c r="R88" i="35"/>
  <c r="C89" i="35"/>
  <c r="K89" i="35"/>
  <c r="M89" i="35"/>
  <c r="R89" i="35"/>
  <c r="C90" i="35"/>
  <c r="K90" i="35"/>
  <c r="M90" i="35"/>
  <c r="R90" i="35"/>
  <c r="C91" i="35"/>
  <c r="K91" i="35"/>
  <c r="M91" i="35"/>
  <c r="R91" i="35"/>
  <c r="C92" i="35"/>
  <c r="K92" i="35"/>
  <c r="M92" i="35"/>
  <c r="R92" i="35"/>
  <c r="C93" i="35"/>
  <c r="K93" i="35"/>
  <c r="M93" i="35"/>
  <c r="R93" i="35"/>
  <c r="C94" i="35"/>
  <c r="K94" i="35"/>
  <c r="M94" i="35"/>
  <c r="R94" i="35"/>
  <c r="C95" i="35"/>
  <c r="K95" i="35"/>
  <c r="M95" i="35"/>
  <c r="R95" i="35"/>
  <c r="C96" i="35"/>
  <c r="K96" i="35"/>
  <c r="M96" i="35"/>
  <c r="R96" i="35"/>
  <c r="C97" i="35"/>
  <c r="K97" i="35"/>
  <c r="M97" i="35"/>
  <c r="R97" i="35"/>
  <c r="C98" i="35"/>
  <c r="K98" i="35"/>
  <c r="M98" i="35"/>
  <c r="R98" i="35"/>
  <c r="C99" i="35"/>
  <c r="K99" i="35"/>
  <c r="M99" i="35"/>
  <c r="R99" i="35"/>
  <c r="C100" i="35"/>
  <c r="K100" i="35"/>
  <c r="M100" i="35"/>
  <c r="R100" i="35"/>
  <c r="C101" i="35"/>
  <c r="K101" i="35"/>
  <c r="M101" i="35"/>
  <c r="R101" i="35"/>
  <c r="C102" i="35"/>
  <c r="K102" i="35"/>
  <c r="M102" i="35"/>
  <c r="R102" i="35"/>
  <c r="C103" i="35"/>
  <c r="K103" i="35"/>
  <c r="M103" i="35"/>
  <c r="R103" i="35"/>
  <c r="C104" i="35"/>
  <c r="K104" i="35"/>
  <c r="M104" i="35"/>
  <c r="R104" i="35"/>
  <c r="C105" i="35"/>
  <c r="K105" i="35"/>
  <c r="M105" i="35"/>
  <c r="R105" i="35"/>
  <c r="C106" i="35"/>
  <c r="K106" i="35"/>
  <c r="M106" i="35"/>
  <c r="R106" i="35"/>
  <c r="C107" i="35"/>
  <c r="K107" i="35"/>
  <c r="M107" i="35"/>
  <c r="R107" i="35"/>
  <c r="C108" i="35"/>
  <c r="X10" i="35"/>
  <c r="X11" i="35"/>
  <c r="X12" i="35"/>
  <c r="X13" i="35"/>
  <c r="X14" i="35"/>
  <c r="X15" i="35"/>
  <c r="X16" i="35"/>
  <c r="X17" i="35"/>
  <c r="X18" i="35"/>
  <c r="X19" i="35"/>
  <c r="X20" i="35"/>
  <c r="X21" i="35"/>
  <c r="X22" i="35"/>
  <c r="X23" i="35"/>
  <c r="X24" i="35"/>
  <c r="X25" i="35"/>
  <c r="X26" i="35"/>
  <c r="X27" i="35"/>
  <c r="X28" i="35"/>
  <c r="X29" i="35"/>
  <c r="X30" i="35"/>
  <c r="X31" i="35"/>
  <c r="X32" i="35"/>
  <c r="X33" i="35"/>
  <c r="X34" i="35"/>
  <c r="X35" i="35"/>
  <c r="X36" i="35"/>
  <c r="X37" i="35"/>
  <c r="X38" i="35"/>
  <c r="X39" i="35"/>
  <c r="X40" i="35"/>
  <c r="X41" i="35"/>
  <c r="X42" i="35"/>
  <c r="X43" i="35"/>
  <c r="X44" i="35"/>
  <c r="X45" i="35"/>
  <c r="X46" i="35"/>
  <c r="X47" i="35"/>
  <c r="X48" i="35"/>
  <c r="X49" i="35"/>
  <c r="X50" i="35"/>
  <c r="X51" i="35"/>
  <c r="X52" i="35"/>
  <c r="X53" i="35"/>
  <c r="X54" i="35"/>
  <c r="X55" i="35"/>
  <c r="X56" i="35"/>
  <c r="X57" i="35"/>
  <c r="X58" i="35"/>
  <c r="X59" i="35"/>
  <c r="X60" i="35"/>
  <c r="X61" i="35"/>
  <c r="X62" i="35"/>
  <c r="X63" i="35"/>
  <c r="X64" i="35"/>
  <c r="X65" i="35"/>
  <c r="X66" i="35"/>
  <c r="X67" i="35"/>
  <c r="X68" i="35"/>
  <c r="X69" i="35"/>
  <c r="X70" i="35"/>
  <c r="X71" i="35"/>
  <c r="X72" i="35"/>
  <c r="X73" i="35"/>
  <c r="X74" i="35"/>
  <c r="X75" i="35"/>
  <c r="X76" i="35"/>
  <c r="X77" i="35"/>
  <c r="X78" i="35"/>
  <c r="X79" i="35"/>
  <c r="X80" i="35"/>
  <c r="X81" i="35"/>
  <c r="X82" i="35"/>
  <c r="X83" i="35"/>
  <c r="X84" i="35"/>
  <c r="X85" i="35"/>
  <c r="X86" i="35"/>
  <c r="X87" i="35"/>
  <c r="X88" i="35"/>
  <c r="X89" i="35"/>
  <c r="X90" i="35"/>
  <c r="X91" i="35"/>
  <c r="X92" i="35"/>
  <c r="X93" i="35"/>
  <c r="X94" i="35"/>
  <c r="X95" i="35"/>
  <c r="X96" i="35"/>
  <c r="X97" i="35"/>
  <c r="X98" i="35"/>
  <c r="X99" i="35"/>
  <c r="X100" i="35"/>
  <c r="X101" i="35"/>
  <c r="X102" i="35"/>
  <c r="X103" i="35"/>
  <c r="X104" i="35"/>
  <c r="X105" i="35"/>
  <c r="X106" i="35"/>
  <c r="X107" i="35"/>
  <c r="X108" i="35"/>
  <c r="Y108" i="35"/>
  <c r="W108" i="35"/>
  <c r="V108" i="35"/>
  <c r="K108" i="35"/>
  <c r="M108" i="35"/>
  <c r="R108" i="35"/>
  <c r="Y107" i="35"/>
  <c r="W107" i="35"/>
  <c r="V107" i="35"/>
  <c r="Y106" i="35"/>
  <c r="W106" i="35"/>
  <c r="V106" i="35"/>
  <c r="Y105" i="35"/>
  <c r="W105" i="35"/>
  <c r="V105" i="35"/>
  <c r="Y104" i="35"/>
  <c r="W104" i="35"/>
  <c r="V104" i="35"/>
  <c r="Y103" i="35"/>
  <c r="W103" i="35"/>
  <c r="V103" i="35"/>
  <c r="Y102" i="35"/>
  <c r="W101" i="35"/>
  <c r="W102" i="35"/>
  <c r="V102" i="35"/>
  <c r="Y101" i="35"/>
  <c r="V101" i="35"/>
  <c r="Y100" i="35"/>
  <c r="W100" i="35"/>
  <c r="V100" i="35"/>
  <c r="Y99" i="35"/>
  <c r="W99" i="35"/>
  <c r="V99" i="35"/>
  <c r="Y98" i="35"/>
  <c r="W97" i="35"/>
  <c r="W98" i="35"/>
  <c r="V98" i="35"/>
  <c r="Y97" i="35"/>
  <c r="V97" i="35"/>
  <c r="Y96" i="35"/>
  <c r="W96" i="35"/>
  <c r="V96" i="35"/>
  <c r="Y95" i="35"/>
  <c r="W95" i="35"/>
  <c r="V95" i="35"/>
  <c r="Y94" i="35"/>
  <c r="W94" i="35"/>
  <c r="V94" i="35"/>
  <c r="Y93" i="35"/>
  <c r="W91" i="35"/>
  <c r="W92" i="35"/>
  <c r="W93" i="35"/>
  <c r="V93" i="35"/>
  <c r="Y92" i="35"/>
  <c r="V92" i="35"/>
  <c r="Y91" i="35"/>
  <c r="V91" i="35"/>
  <c r="Y90" i="35"/>
  <c r="W90" i="35"/>
  <c r="V90" i="35"/>
  <c r="Y89" i="35"/>
  <c r="W89" i="35"/>
  <c r="V89" i="35"/>
  <c r="Y88" i="35"/>
  <c r="W88" i="35"/>
  <c r="V88" i="35"/>
  <c r="Y87" i="35"/>
  <c r="W87" i="35"/>
  <c r="V87" i="35"/>
  <c r="Y86" i="35"/>
  <c r="W86" i="35"/>
  <c r="V86" i="35"/>
  <c r="Y85" i="35"/>
  <c r="W85" i="35"/>
  <c r="V85" i="35"/>
  <c r="Y84" i="35"/>
  <c r="W84" i="35"/>
  <c r="V84" i="35"/>
  <c r="Y83" i="35"/>
  <c r="W83" i="35"/>
  <c r="V83" i="35"/>
  <c r="Y82" i="35"/>
  <c r="W82" i="35"/>
  <c r="V82" i="35"/>
  <c r="Y81" i="35"/>
  <c r="W81" i="35"/>
  <c r="V81" i="35"/>
  <c r="Y80" i="35"/>
  <c r="W80" i="35"/>
  <c r="V80" i="35"/>
  <c r="Y79" i="35"/>
  <c r="W79" i="35"/>
  <c r="V79" i="35"/>
  <c r="Y78" i="35"/>
  <c r="W77" i="35"/>
  <c r="W78" i="35"/>
  <c r="V78" i="35"/>
  <c r="Y77" i="35"/>
  <c r="V77" i="35"/>
  <c r="Y76" i="35"/>
  <c r="W76" i="35"/>
  <c r="V76" i="35"/>
  <c r="Y75" i="35"/>
  <c r="W74" i="35"/>
  <c r="W75" i="35"/>
  <c r="V75" i="35"/>
  <c r="Y74" i="35"/>
  <c r="V74" i="35"/>
  <c r="Y73" i="35"/>
  <c r="W72" i="35"/>
  <c r="W73" i="35"/>
  <c r="V73" i="35"/>
  <c r="Y72" i="35"/>
  <c r="V72" i="35"/>
  <c r="Y71" i="35"/>
  <c r="W71" i="35"/>
  <c r="V71" i="35"/>
  <c r="Y70" i="35"/>
  <c r="W69" i="35"/>
  <c r="W70" i="35"/>
  <c r="V70" i="35"/>
  <c r="Y69" i="35"/>
  <c r="V69" i="35"/>
  <c r="Y68" i="35"/>
  <c r="W68" i="35"/>
  <c r="V68" i="35"/>
  <c r="Y67" i="35"/>
  <c r="W67" i="35"/>
  <c r="V67" i="35"/>
  <c r="Y66" i="35"/>
  <c r="W66" i="35"/>
  <c r="V66" i="35"/>
  <c r="Y65" i="35"/>
  <c r="W65" i="35"/>
  <c r="V65" i="35"/>
  <c r="Y64" i="35"/>
  <c r="W64" i="35"/>
  <c r="V64" i="35"/>
  <c r="Y63" i="35"/>
  <c r="W61" i="35"/>
  <c r="W62" i="35"/>
  <c r="W63" i="35"/>
  <c r="V63" i="35"/>
  <c r="Y62" i="35"/>
  <c r="V62" i="35"/>
  <c r="Y61" i="35"/>
  <c r="V61" i="35"/>
  <c r="Y60" i="35"/>
  <c r="W58" i="35"/>
  <c r="W59" i="35"/>
  <c r="W60" i="35"/>
  <c r="V60" i="35"/>
  <c r="Y59" i="35"/>
  <c r="V59" i="35"/>
  <c r="Y58" i="35"/>
  <c r="V58" i="35"/>
  <c r="Y57" i="35"/>
  <c r="W57" i="35"/>
  <c r="V57" i="35"/>
  <c r="Y56" i="35"/>
  <c r="W56" i="35"/>
  <c r="V56" i="35"/>
  <c r="Y55" i="35"/>
  <c r="W55" i="35"/>
  <c r="V55" i="35"/>
  <c r="Y54" i="35"/>
  <c r="W54" i="35"/>
  <c r="V54" i="35"/>
  <c r="Y53" i="35"/>
  <c r="W53" i="35"/>
  <c r="V53" i="35"/>
  <c r="Y52" i="35"/>
  <c r="W50" i="35"/>
  <c r="W51" i="35"/>
  <c r="W52" i="35"/>
  <c r="V52" i="35"/>
  <c r="Y51" i="35"/>
  <c r="V51" i="35"/>
  <c r="Y50" i="35"/>
  <c r="V50" i="35"/>
  <c r="Y49" i="35"/>
  <c r="W49" i="35"/>
  <c r="V49" i="35"/>
  <c r="Y48" i="35"/>
  <c r="W48" i="35"/>
  <c r="V48" i="35"/>
  <c r="Y47" i="35"/>
  <c r="W45" i="35"/>
  <c r="W46" i="35"/>
  <c r="W47" i="35"/>
  <c r="V47" i="35"/>
  <c r="Y46" i="35"/>
  <c r="V46" i="35"/>
  <c r="Y45" i="35"/>
  <c r="V45" i="35"/>
  <c r="Y44" i="35"/>
  <c r="W42" i="35"/>
  <c r="W43" i="35"/>
  <c r="W44" i="35"/>
  <c r="V44" i="35"/>
  <c r="Y43" i="35"/>
  <c r="V43" i="35"/>
  <c r="Y42" i="35"/>
  <c r="V42" i="35"/>
  <c r="Y41" i="35"/>
  <c r="W41" i="35"/>
  <c r="V41" i="35"/>
  <c r="Y40" i="35"/>
  <c r="W40" i="35"/>
  <c r="V40" i="35"/>
  <c r="Y39" i="35"/>
  <c r="W39" i="35"/>
  <c r="V39" i="35"/>
  <c r="Y38" i="35"/>
  <c r="W38" i="35"/>
  <c r="V38" i="35"/>
  <c r="Y37" i="35"/>
  <c r="W37" i="35"/>
  <c r="V37" i="35"/>
  <c r="Y36" i="35"/>
  <c r="W35" i="35"/>
  <c r="W36" i="35"/>
  <c r="V36" i="35"/>
  <c r="Y35" i="35"/>
  <c r="V35" i="35"/>
  <c r="Y34" i="35"/>
  <c r="W34" i="35"/>
  <c r="V34" i="35"/>
  <c r="Y33" i="35"/>
  <c r="W33" i="35"/>
  <c r="V33" i="35"/>
  <c r="Y32" i="35"/>
  <c r="W32" i="35"/>
  <c r="V32" i="35"/>
  <c r="Y31" i="35"/>
  <c r="W31" i="35"/>
  <c r="V31" i="35"/>
  <c r="Y30" i="35"/>
  <c r="W30" i="35"/>
  <c r="V30" i="35"/>
  <c r="Y29" i="35"/>
  <c r="W29" i="35"/>
  <c r="V29" i="35"/>
  <c r="Y28" i="35"/>
  <c r="W28" i="35"/>
  <c r="V28" i="35"/>
  <c r="Y27" i="35"/>
  <c r="W27" i="35"/>
  <c r="V27" i="35"/>
  <c r="Y26" i="35"/>
  <c r="W26" i="35"/>
  <c r="V26" i="35"/>
  <c r="Y25" i="35"/>
  <c r="W25" i="35"/>
  <c r="V25" i="35"/>
  <c r="Y24" i="35"/>
  <c r="W24" i="35"/>
  <c r="V24" i="35"/>
  <c r="Y23" i="35"/>
  <c r="W23" i="35"/>
  <c r="V23" i="35"/>
  <c r="Y22" i="35"/>
  <c r="W20" i="35"/>
  <c r="W21" i="35"/>
  <c r="W22" i="35"/>
  <c r="V22" i="35"/>
  <c r="Y21" i="35"/>
  <c r="V21" i="35"/>
  <c r="Y20" i="35"/>
  <c r="V20" i="35"/>
  <c r="Y19" i="35"/>
  <c r="W17" i="35"/>
  <c r="W18" i="35"/>
  <c r="W19" i="35"/>
  <c r="V19" i="35"/>
  <c r="Y18" i="35"/>
  <c r="V18" i="35"/>
  <c r="Y17" i="35"/>
  <c r="V16" i="35"/>
  <c r="V17" i="35"/>
  <c r="Y16" i="35"/>
  <c r="W15" i="35"/>
  <c r="W16" i="35"/>
  <c r="Y15" i="35"/>
  <c r="V14" i="35"/>
  <c r="V15" i="35"/>
  <c r="Y14" i="35"/>
  <c r="W13" i="35"/>
  <c r="W14" i="35"/>
  <c r="Y13" i="35"/>
  <c r="V13" i="35"/>
  <c r="Y12" i="35"/>
  <c r="W12" i="35"/>
  <c r="V11" i="35"/>
  <c r="V12" i="35"/>
  <c r="Y11" i="35"/>
  <c r="W11" i="35"/>
  <c r="W10" i="35"/>
  <c r="V9" i="35"/>
  <c r="V10" i="35"/>
  <c r="W9" i="35"/>
  <c r="P5" i="35"/>
  <c r="L5" i="35"/>
  <c r="C5" i="35"/>
  <c r="E5" i="35"/>
  <c r="G5" i="35"/>
  <c r="I5" i="35"/>
  <c r="P4" i="35"/>
  <c r="H4" i="35"/>
  <c r="D4" i="35"/>
  <c r="P2" i="35"/>
  <c r="AH109" i="33"/>
  <c r="AG109" i="33"/>
  <c r="AF109" i="33"/>
  <c r="AE109" i="33"/>
  <c r="AD109" i="33"/>
  <c r="AC109" i="33"/>
  <c r="X74" i="33"/>
  <c r="X69" i="33"/>
  <c r="Y64" i="33"/>
  <c r="X50" i="33"/>
  <c r="X43" i="33"/>
  <c r="V108" i="33"/>
  <c r="W108" i="33"/>
  <c r="K108" i="33"/>
  <c r="M108" i="33"/>
  <c r="R108" i="33"/>
  <c r="V107" i="33"/>
  <c r="W107" i="33"/>
  <c r="K107" i="33"/>
  <c r="M107" i="33"/>
  <c r="R107" i="33"/>
  <c r="C108" i="33"/>
  <c r="X108" i="33"/>
  <c r="Y108" i="33"/>
  <c r="V106" i="33"/>
  <c r="W106" i="33"/>
  <c r="K106" i="33"/>
  <c r="M106" i="33"/>
  <c r="R106" i="33"/>
  <c r="C107" i="33"/>
  <c r="X107" i="33"/>
  <c r="Y107" i="33"/>
  <c r="K105" i="33"/>
  <c r="M105" i="33"/>
  <c r="R105" i="33"/>
  <c r="C106" i="33"/>
  <c r="X106" i="33"/>
  <c r="Y106" i="33"/>
  <c r="V105" i="33"/>
  <c r="W105" i="33"/>
  <c r="W104" i="33"/>
  <c r="V104" i="33"/>
  <c r="K104" i="33"/>
  <c r="M104" i="33"/>
  <c r="R104" i="33"/>
  <c r="C105" i="33"/>
  <c r="X105" i="33"/>
  <c r="Y105" i="33"/>
  <c r="T102" i="33"/>
  <c r="K102" i="33"/>
  <c r="M102" i="33"/>
  <c r="R102" i="33"/>
  <c r="C103" i="33"/>
  <c r="X103" i="33"/>
  <c r="Y103" i="33"/>
  <c r="W103" i="33"/>
  <c r="V103" i="33"/>
  <c r="K103" i="33"/>
  <c r="M103" i="33"/>
  <c r="R103" i="33"/>
  <c r="C104" i="33"/>
  <c r="X104" i="33"/>
  <c r="Y104" i="33"/>
  <c r="K101" i="33"/>
  <c r="M101" i="33"/>
  <c r="R101" i="33"/>
  <c r="C102" i="33"/>
  <c r="X102" i="33"/>
  <c r="Y102" i="33"/>
  <c r="V102" i="33"/>
  <c r="W102" i="33"/>
  <c r="W101" i="33"/>
  <c r="V101" i="33"/>
  <c r="K100" i="33"/>
  <c r="M100" i="33"/>
  <c r="R100" i="33"/>
  <c r="C101" i="33"/>
  <c r="X101" i="33"/>
  <c r="Y101" i="33"/>
  <c r="W100" i="33"/>
  <c r="V100" i="33"/>
  <c r="V99" i="33"/>
  <c r="W99" i="33"/>
  <c r="K99" i="33"/>
  <c r="M99" i="33"/>
  <c r="R99" i="33"/>
  <c r="C100" i="33"/>
  <c r="X100" i="33"/>
  <c r="Y100" i="33"/>
  <c r="V98" i="33"/>
  <c r="T98" i="33"/>
  <c r="W98" i="33"/>
  <c r="K98" i="33"/>
  <c r="M98" i="33"/>
  <c r="R98" i="33"/>
  <c r="C99" i="33"/>
  <c r="X99" i="33"/>
  <c r="Y99" i="33"/>
  <c r="K97" i="33"/>
  <c r="M97" i="33"/>
  <c r="R97" i="33"/>
  <c r="C98" i="33"/>
  <c r="X98" i="33"/>
  <c r="Y98" i="33"/>
  <c r="V97" i="33"/>
  <c r="W97" i="33"/>
  <c r="W96" i="33"/>
  <c r="V96" i="33"/>
  <c r="K96" i="33"/>
  <c r="M96" i="33"/>
  <c r="R96" i="33"/>
  <c r="C97" i="33"/>
  <c r="X97" i="33"/>
  <c r="Y97" i="33"/>
  <c r="K94" i="33"/>
  <c r="M94" i="33"/>
  <c r="R94" i="33"/>
  <c r="C95" i="33"/>
  <c r="X95" i="33"/>
  <c r="Y95" i="33"/>
  <c r="W95" i="33"/>
  <c r="V95" i="33"/>
  <c r="K95" i="33"/>
  <c r="M95" i="33"/>
  <c r="R95" i="33"/>
  <c r="C96" i="33"/>
  <c r="X96" i="33"/>
  <c r="Y96" i="33"/>
  <c r="T93" i="33"/>
  <c r="K93" i="33"/>
  <c r="M93" i="33"/>
  <c r="R93" i="33"/>
  <c r="C94" i="33"/>
  <c r="X94" i="33"/>
  <c r="Y94" i="33"/>
  <c r="V94" i="33"/>
  <c r="W94" i="33"/>
  <c r="W93" i="33"/>
  <c r="V93" i="33"/>
  <c r="T92" i="33"/>
  <c r="K92" i="33"/>
  <c r="M92" i="33"/>
  <c r="R92" i="33"/>
  <c r="C93" i="33"/>
  <c r="X93" i="33"/>
  <c r="Y93" i="33"/>
  <c r="W92" i="33"/>
  <c r="V92" i="33"/>
  <c r="V91" i="33"/>
  <c r="W91" i="33"/>
  <c r="K91" i="33"/>
  <c r="M91" i="33"/>
  <c r="R91" i="33"/>
  <c r="C92" i="33"/>
  <c r="X92" i="33"/>
  <c r="Y92" i="33"/>
  <c r="V90" i="33"/>
  <c r="W90" i="33"/>
  <c r="K90" i="33"/>
  <c r="M90" i="33"/>
  <c r="R90" i="33"/>
  <c r="C91" i="33"/>
  <c r="X91" i="33"/>
  <c r="Y91" i="33"/>
  <c r="K89" i="33"/>
  <c r="M89" i="33"/>
  <c r="R89" i="33"/>
  <c r="C90" i="33"/>
  <c r="X90" i="33"/>
  <c r="Y90" i="33"/>
  <c r="V89" i="33"/>
  <c r="W89" i="33"/>
  <c r="W88" i="33"/>
  <c r="V88" i="33"/>
  <c r="K88" i="33"/>
  <c r="M88" i="33"/>
  <c r="R88" i="33"/>
  <c r="C89" i="33"/>
  <c r="X89" i="33"/>
  <c r="Y89" i="33"/>
  <c r="R85" i="33"/>
  <c r="C86" i="33"/>
  <c r="K86" i="33"/>
  <c r="M86" i="33"/>
  <c r="R86" i="33"/>
  <c r="C87" i="33"/>
  <c r="X86" i="33"/>
  <c r="X87" i="33"/>
  <c r="Y87" i="33"/>
  <c r="W87" i="33"/>
  <c r="V87" i="33"/>
  <c r="K87" i="33"/>
  <c r="M87" i="33"/>
  <c r="R87" i="33"/>
  <c r="C88" i="33"/>
  <c r="X88" i="33"/>
  <c r="Y88" i="33"/>
  <c r="K85" i="33"/>
  <c r="M85" i="33"/>
  <c r="Y86" i="33"/>
  <c r="V86" i="33"/>
  <c r="W85" i="33"/>
  <c r="W86" i="33"/>
  <c r="V85" i="33"/>
  <c r="K84" i="33"/>
  <c r="M84" i="33"/>
  <c r="R84" i="33"/>
  <c r="C85" i="33"/>
  <c r="X85" i="33"/>
  <c r="Y85" i="33"/>
  <c r="W84" i="33"/>
  <c r="V84" i="33"/>
  <c r="V83" i="33"/>
  <c r="W83" i="33"/>
  <c r="K83" i="33"/>
  <c r="M83" i="33"/>
  <c r="R83" i="33"/>
  <c r="C84" i="33"/>
  <c r="X84" i="33"/>
  <c r="Y84" i="33"/>
  <c r="V82" i="33"/>
  <c r="W82" i="33"/>
  <c r="K82" i="33"/>
  <c r="M82" i="33"/>
  <c r="R82" i="33"/>
  <c r="C83" i="33"/>
  <c r="X83" i="33"/>
  <c r="Y83" i="33"/>
  <c r="K81" i="33"/>
  <c r="M81" i="33"/>
  <c r="R81" i="33"/>
  <c r="C82" i="33"/>
  <c r="X82" i="33"/>
  <c r="Y82" i="33"/>
  <c r="V81" i="33"/>
  <c r="W81" i="33"/>
  <c r="W80" i="33"/>
  <c r="V80" i="33"/>
  <c r="K80" i="33"/>
  <c r="M80" i="33"/>
  <c r="R80" i="33"/>
  <c r="C81" i="33"/>
  <c r="X81" i="33"/>
  <c r="Y81" i="33"/>
  <c r="T78" i="33"/>
  <c r="K78" i="33"/>
  <c r="M78" i="33"/>
  <c r="R78" i="33"/>
  <c r="C79" i="33"/>
  <c r="X79" i="33"/>
  <c r="Y79" i="33"/>
  <c r="W79" i="33"/>
  <c r="V79" i="33"/>
  <c r="K79" i="33"/>
  <c r="M79" i="33"/>
  <c r="R79" i="33"/>
  <c r="C80" i="33"/>
  <c r="X80" i="33"/>
  <c r="Y80" i="33"/>
  <c r="K77" i="33"/>
  <c r="M77" i="33"/>
  <c r="R77" i="33"/>
  <c r="C78" i="33"/>
  <c r="X78" i="33"/>
  <c r="Y78" i="33"/>
  <c r="V78" i="33"/>
  <c r="W78" i="33"/>
  <c r="W77" i="33"/>
  <c r="V77" i="33"/>
  <c r="K76" i="33"/>
  <c r="M76" i="33"/>
  <c r="R76" i="33"/>
  <c r="C77" i="33"/>
  <c r="X77" i="33"/>
  <c r="Y77" i="33"/>
  <c r="W76" i="33"/>
  <c r="V76" i="33"/>
  <c r="V75" i="33"/>
  <c r="T75" i="33"/>
  <c r="W75" i="33"/>
  <c r="K75" i="33"/>
  <c r="M75" i="33"/>
  <c r="R75" i="33"/>
  <c r="C76" i="33"/>
  <c r="X76" i="33"/>
  <c r="Y76" i="33"/>
  <c r="V74" i="33"/>
  <c r="W74" i="33"/>
  <c r="K74" i="33"/>
  <c r="M74" i="33"/>
  <c r="R74" i="33"/>
  <c r="C75" i="33"/>
  <c r="X75" i="33"/>
  <c r="Y75" i="33"/>
  <c r="T73" i="33"/>
  <c r="K73" i="33"/>
  <c r="M73" i="33"/>
  <c r="R73" i="33"/>
  <c r="C74" i="33"/>
  <c r="Y74" i="33"/>
  <c r="V73" i="33"/>
  <c r="W73" i="33"/>
  <c r="W72" i="33"/>
  <c r="V72" i="33"/>
  <c r="K72" i="33"/>
  <c r="M72" i="33"/>
  <c r="R72" i="33"/>
  <c r="C73" i="33"/>
  <c r="X73" i="33"/>
  <c r="Y73" i="33"/>
  <c r="T70" i="33"/>
  <c r="K70" i="33"/>
  <c r="M70" i="33"/>
  <c r="R70" i="33"/>
  <c r="C71" i="33"/>
  <c r="X71" i="33"/>
  <c r="Y71" i="33"/>
  <c r="W71" i="33"/>
  <c r="V71" i="33"/>
  <c r="K71" i="33"/>
  <c r="M71" i="33"/>
  <c r="R71" i="33"/>
  <c r="C72" i="33"/>
  <c r="X72" i="33"/>
  <c r="Y72" i="33"/>
  <c r="K69" i="33"/>
  <c r="M69" i="33"/>
  <c r="R69" i="33"/>
  <c r="C70" i="33"/>
  <c r="X70" i="33"/>
  <c r="Y70" i="33"/>
  <c r="V70" i="33"/>
  <c r="W70" i="33"/>
  <c r="W69" i="33"/>
  <c r="V69" i="33"/>
  <c r="K68" i="33"/>
  <c r="M68" i="33"/>
  <c r="R68" i="33"/>
  <c r="C69" i="33"/>
  <c r="Y69" i="33"/>
  <c r="W68" i="33"/>
  <c r="V68" i="33"/>
  <c r="V67" i="33"/>
  <c r="W67" i="33"/>
  <c r="K67" i="33"/>
  <c r="M67" i="33"/>
  <c r="R67" i="33"/>
  <c r="C68" i="33"/>
  <c r="X68" i="33"/>
  <c r="Y68" i="33"/>
  <c r="V66" i="33"/>
  <c r="W66" i="33"/>
  <c r="K66" i="33"/>
  <c r="M66" i="33"/>
  <c r="R66" i="33"/>
  <c r="C67" i="33"/>
  <c r="X67" i="33"/>
  <c r="Y67" i="33"/>
  <c r="K65" i="33"/>
  <c r="M65" i="33"/>
  <c r="R65" i="33"/>
  <c r="C66" i="33"/>
  <c r="X66" i="33"/>
  <c r="Y66" i="33"/>
  <c r="V65" i="33"/>
  <c r="W65" i="33"/>
  <c r="W64" i="33"/>
  <c r="V64" i="33"/>
  <c r="K64" i="33"/>
  <c r="M64" i="33"/>
  <c r="R64" i="33"/>
  <c r="C65" i="33"/>
  <c r="X65" i="33"/>
  <c r="Y65" i="33"/>
  <c r="T62" i="33"/>
  <c r="R61" i="33"/>
  <c r="C62" i="33"/>
  <c r="K62" i="33"/>
  <c r="M62" i="33"/>
  <c r="R62" i="33"/>
  <c r="C63" i="33"/>
  <c r="X62" i="33"/>
  <c r="X63" i="33"/>
  <c r="Y63" i="33"/>
  <c r="T63" i="33"/>
  <c r="W63" i="33"/>
  <c r="V63" i="33"/>
  <c r="K63" i="33"/>
  <c r="M63" i="33"/>
  <c r="R63" i="33"/>
  <c r="C64" i="33"/>
  <c r="X64" i="33"/>
  <c r="K61" i="33"/>
  <c r="M61" i="33"/>
  <c r="Y62" i="33"/>
  <c r="V62" i="33"/>
  <c r="W61" i="33"/>
  <c r="W62" i="33"/>
  <c r="V61" i="33"/>
  <c r="T60" i="33"/>
  <c r="R58" i="33"/>
  <c r="C59" i="33"/>
  <c r="K59" i="33"/>
  <c r="M59" i="33"/>
  <c r="R59" i="33"/>
  <c r="C60" i="33"/>
  <c r="K60" i="33"/>
  <c r="M60" i="33"/>
  <c r="R60" i="33"/>
  <c r="C61" i="33"/>
  <c r="X59" i="33"/>
  <c r="X60" i="33"/>
  <c r="X61" i="33"/>
  <c r="Y61" i="33"/>
  <c r="W58" i="33"/>
  <c r="W59" i="33"/>
  <c r="W60" i="33"/>
  <c r="V60" i="33"/>
  <c r="V59" i="33"/>
  <c r="T59" i="33"/>
  <c r="Y60" i="33"/>
  <c r="V58" i="33"/>
  <c r="K58" i="33"/>
  <c r="M58" i="33"/>
  <c r="Y59" i="33"/>
  <c r="K57" i="33"/>
  <c r="M57" i="33"/>
  <c r="R57" i="33"/>
  <c r="C58" i="33"/>
  <c r="X58" i="33"/>
  <c r="Y58" i="33"/>
  <c r="V57" i="33"/>
  <c r="W57" i="33"/>
  <c r="W56" i="33"/>
  <c r="V56" i="33"/>
  <c r="K56" i="33"/>
  <c r="M56" i="33"/>
  <c r="R56" i="33"/>
  <c r="C57" i="33"/>
  <c r="X57" i="33"/>
  <c r="Y57" i="33"/>
  <c r="K54" i="33"/>
  <c r="M54" i="33"/>
  <c r="R54" i="33"/>
  <c r="C55" i="33"/>
  <c r="X55" i="33"/>
  <c r="Y55" i="33"/>
  <c r="W55" i="33"/>
  <c r="V55" i="33"/>
  <c r="K55" i="33"/>
  <c r="M55" i="33"/>
  <c r="R55" i="33"/>
  <c r="C56" i="33"/>
  <c r="X56" i="33"/>
  <c r="Y56" i="33"/>
  <c r="K53" i="33"/>
  <c r="M53" i="33"/>
  <c r="R53" i="33"/>
  <c r="C54" i="33"/>
  <c r="X54" i="33"/>
  <c r="Y54" i="33"/>
  <c r="V54" i="33"/>
  <c r="W54" i="33"/>
  <c r="W53" i="33"/>
  <c r="V53" i="33"/>
  <c r="T52" i="33"/>
  <c r="K52" i="33"/>
  <c r="M52" i="33"/>
  <c r="R52" i="33"/>
  <c r="C53" i="33"/>
  <c r="X53" i="33"/>
  <c r="Y53" i="33"/>
  <c r="W52" i="33"/>
  <c r="V52" i="33"/>
  <c r="V51" i="33"/>
  <c r="T51" i="33"/>
  <c r="W51" i="33"/>
  <c r="K51" i="33"/>
  <c r="M51" i="33"/>
  <c r="R51" i="33"/>
  <c r="C52" i="33"/>
  <c r="X51" i="33"/>
  <c r="X52" i="33"/>
  <c r="Y52" i="33"/>
  <c r="V50" i="33"/>
  <c r="W50" i="33"/>
  <c r="K50" i="33"/>
  <c r="M50" i="33"/>
  <c r="R50" i="33"/>
  <c r="C51" i="33"/>
  <c r="Y51" i="33"/>
  <c r="K49" i="33"/>
  <c r="M49" i="33"/>
  <c r="R49" i="33"/>
  <c r="C50" i="33"/>
  <c r="Y50" i="33"/>
  <c r="V49" i="33"/>
  <c r="W49" i="33"/>
  <c r="W48" i="33"/>
  <c r="V48" i="33"/>
  <c r="K48" i="33"/>
  <c r="M48" i="33"/>
  <c r="R48" i="33"/>
  <c r="C49" i="33"/>
  <c r="X49" i="33"/>
  <c r="Y49" i="33"/>
  <c r="T46" i="33"/>
  <c r="K46" i="33"/>
  <c r="M46" i="33"/>
  <c r="R46" i="33"/>
  <c r="C47" i="33"/>
  <c r="X47" i="33"/>
  <c r="Y47" i="33"/>
  <c r="T47" i="33"/>
  <c r="W47" i="33"/>
  <c r="V47" i="33"/>
  <c r="K47" i="33"/>
  <c r="M47" i="33"/>
  <c r="R47" i="33"/>
  <c r="C48" i="33"/>
  <c r="X48" i="33"/>
  <c r="Y48" i="33"/>
  <c r="K45" i="33"/>
  <c r="M45" i="33"/>
  <c r="R45" i="33"/>
  <c r="C46" i="33"/>
  <c r="X46" i="33"/>
  <c r="Y46" i="33"/>
  <c r="V46" i="33"/>
  <c r="W46" i="33"/>
  <c r="W45" i="33"/>
  <c r="V45" i="33"/>
  <c r="T44" i="33"/>
  <c r="K44" i="33"/>
  <c r="M44" i="33"/>
  <c r="R44" i="33"/>
  <c r="C45" i="33"/>
  <c r="X45" i="33"/>
  <c r="Y45" i="33"/>
  <c r="W44" i="33"/>
  <c r="V44" i="33"/>
  <c r="V43" i="33"/>
  <c r="T43" i="33"/>
  <c r="W43" i="33"/>
  <c r="K43" i="33"/>
  <c r="M43" i="33"/>
  <c r="R43" i="33"/>
  <c r="C44" i="33"/>
  <c r="X44" i="33"/>
  <c r="Y44" i="33"/>
  <c r="V42" i="33"/>
  <c r="W42" i="33"/>
  <c r="K42" i="33"/>
  <c r="M42" i="33"/>
  <c r="R42" i="33"/>
  <c r="C43" i="33"/>
  <c r="Y43" i="33"/>
  <c r="K41" i="33"/>
  <c r="M41" i="33"/>
  <c r="R41" i="33"/>
  <c r="C42" i="33"/>
  <c r="X42" i="33"/>
  <c r="Y42" i="33"/>
  <c r="V41" i="33"/>
  <c r="W41" i="33"/>
  <c r="W40" i="33"/>
  <c r="V40" i="33"/>
  <c r="K40" i="33"/>
  <c r="M40" i="33"/>
  <c r="R40" i="33"/>
  <c r="C41" i="33"/>
  <c r="X41" i="33"/>
  <c r="Y41" i="33"/>
  <c r="K38" i="33"/>
  <c r="M38" i="33"/>
  <c r="R38" i="33"/>
  <c r="C39" i="33"/>
  <c r="X39" i="33"/>
  <c r="Y39" i="33"/>
  <c r="W39" i="33"/>
  <c r="V39" i="33"/>
  <c r="K39" i="33"/>
  <c r="M39" i="33"/>
  <c r="R39" i="33"/>
  <c r="C40" i="33"/>
  <c r="X40" i="33"/>
  <c r="Y40" i="33"/>
  <c r="K37" i="33"/>
  <c r="M37" i="33"/>
  <c r="R37" i="33"/>
  <c r="C38" i="33"/>
  <c r="X38" i="33"/>
  <c r="Y38" i="33"/>
  <c r="V38" i="33"/>
  <c r="W38" i="33"/>
  <c r="W37" i="33"/>
  <c r="V37" i="33"/>
  <c r="T36" i="33"/>
  <c r="K36" i="33"/>
  <c r="M36" i="33"/>
  <c r="R36" i="33"/>
  <c r="C37" i="33"/>
  <c r="X37" i="33"/>
  <c r="Y37" i="33"/>
  <c r="W36" i="33"/>
  <c r="V36" i="33"/>
  <c r="V35" i="33"/>
  <c r="W35" i="33"/>
  <c r="K35" i="33"/>
  <c r="M35" i="33"/>
  <c r="R35" i="33"/>
  <c r="C36" i="33"/>
  <c r="X36" i="33"/>
  <c r="Y36" i="33"/>
  <c r="V34" i="33"/>
  <c r="W34" i="33"/>
  <c r="K34" i="33"/>
  <c r="M34" i="33"/>
  <c r="R34" i="33"/>
  <c r="C35" i="33"/>
  <c r="X35" i="33"/>
  <c r="Y35" i="33"/>
  <c r="K33" i="33"/>
  <c r="M33" i="33"/>
  <c r="R33" i="33"/>
  <c r="C34" i="33"/>
  <c r="X34" i="33"/>
  <c r="Y34" i="33"/>
  <c r="V33" i="33"/>
  <c r="W33" i="33"/>
  <c r="W31" i="33"/>
  <c r="W32" i="33"/>
  <c r="V32" i="33"/>
  <c r="R10" i="33"/>
  <c r="C11" i="33"/>
  <c r="K11" i="33"/>
  <c r="M11" i="33"/>
  <c r="R11" i="33"/>
  <c r="C12" i="33"/>
  <c r="K12" i="33"/>
  <c r="M12" i="33"/>
  <c r="R12" i="33"/>
  <c r="C13" i="33"/>
  <c r="K13" i="33"/>
  <c r="M13" i="33"/>
  <c r="R13" i="33"/>
  <c r="C14" i="33"/>
  <c r="K14" i="33"/>
  <c r="M14" i="33"/>
  <c r="R14" i="33"/>
  <c r="C15" i="33"/>
  <c r="K15" i="33"/>
  <c r="M15" i="33"/>
  <c r="R15" i="33"/>
  <c r="C16" i="33"/>
  <c r="K16" i="33"/>
  <c r="M16" i="33"/>
  <c r="R16" i="33"/>
  <c r="C17" i="33"/>
  <c r="K17" i="33"/>
  <c r="M17" i="33"/>
  <c r="R17" i="33"/>
  <c r="C18" i="33"/>
  <c r="K18" i="33"/>
  <c r="M18" i="33"/>
  <c r="R18" i="33"/>
  <c r="C19" i="33"/>
  <c r="K19" i="33"/>
  <c r="M19" i="33"/>
  <c r="R19" i="33"/>
  <c r="C20" i="33"/>
  <c r="K20" i="33"/>
  <c r="M20" i="33"/>
  <c r="R20" i="33"/>
  <c r="C21" i="33"/>
  <c r="K21" i="33"/>
  <c r="M21" i="33"/>
  <c r="R21" i="33"/>
  <c r="C22" i="33"/>
  <c r="K22" i="33"/>
  <c r="M22" i="33"/>
  <c r="R22" i="33"/>
  <c r="C23" i="33"/>
  <c r="K23" i="33"/>
  <c r="M23" i="33"/>
  <c r="R23" i="33"/>
  <c r="C24" i="33"/>
  <c r="K24" i="33"/>
  <c r="M24" i="33"/>
  <c r="R24" i="33"/>
  <c r="C25" i="33"/>
  <c r="K25" i="33"/>
  <c r="M25" i="33"/>
  <c r="R25" i="33"/>
  <c r="C26" i="33"/>
  <c r="K26" i="33"/>
  <c r="M26" i="33"/>
  <c r="R26" i="33"/>
  <c r="C27" i="33"/>
  <c r="K27" i="33"/>
  <c r="M27" i="33"/>
  <c r="R27" i="33"/>
  <c r="C28" i="33"/>
  <c r="K28" i="33"/>
  <c r="M28" i="33"/>
  <c r="R28" i="33"/>
  <c r="C29" i="33"/>
  <c r="K29" i="33"/>
  <c r="M29" i="33"/>
  <c r="R29" i="33"/>
  <c r="C30" i="33"/>
  <c r="K30" i="33"/>
  <c r="M30" i="33"/>
  <c r="R30" i="33"/>
  <c r="C31" i="33"/>
  <c r="K31" i="33"/>
  <c r="M31" i="33"/>
  <c r="R31" i="33"/>
  <c r="C32" i="33"/>
  <c r="K32" i="33"/>
  <c r="M32" i="33"/>
  <c r="R32" i="33"/>
  <c r="C33" i="33"/>
  <c r="X11" i="33"/>
  <c r="X12" i="33"/>
  <c r="X13" i="33"/>
  <c r="X14" i="33"/>
  <c r="X15" i="33"/>
  <c r="X16" i="33"/>
  <c r="X17" i="33"/>
  <c r="X18" i="33"/>
  <c r="X19" i="33"/>
  <c r="X20" i="33"/>
  <c r="X21" i="33"/>
  <c r="X22" i="33"/>
  <c r="X23" i="33"/>
  <c r="X24" i="33"/>
  <c r="X25" i="33"/>
  <c r="X26" i="33"/>
  <c r="X27" i="33"/>
  <c r="X28" i="33"/>
  <c r="X29" i="33"/>
  <c r="X30" i="33"/>
  <c r="X31" i="33"/>
  <c r="X32" i="33"/>
  <c r="X33" i="33"/>
  <c r="Y33" i="33"/>
  <c r="Y31" i="33"/>
  <c r="V31" i="33"/>
  <c r="Y32" i="33"/>
  <c r="Y30" i="33"/>
  <c r="V30" i="33"/>
  <c r="W30" i="33"/>
  <c r="W29" i="33"/>
  <c r="V29" i="33"/>
  <c r="Y29" i="33"/>
  <c r="W28" i="33"/>
  <c r="V28" i="33"/>
  <c r="V27" i="33"/>
  <c r="W27" i="33"/>
  <c r="Y28" i="33"/>
  <c r="V26" i="33"/>
  <c r="W26" i="33"/>
  <c r="Y27" i="33"/>
  <c r="Y26" i="33"/>
  <c r="V25" i="33"/>
  <c r="W25" i="33"/>
  <c r="W24" i="33"/>
  <c r="V24" i="33"/>
  <c r="Y25" i="33"/>
  <c r="T22" i="33"/>
  <c r="Y23" i="33"/>
  <c r="W23" i="33"/>
  <c r="V23" i="33"/>
  <c r="Y24" i="33"/>
  <c r="T21" i="33"/>
  <c r="Y22" i="33"/>
  <c r="V22" i="33"/>
  <c r="W20" i="33"/>
  <c r="W21" i="33"/>
  <c r="W22" i="33"/>
  <c r="V21" i="33"/>
  <c r="Y21" i="33"/>
  <c r="V20" i="33"/>
  <c r="T19" i="33"/>
  <c r="W17" i="33"/>
  <c r="W18" i="33"/>
  <c r="W19" i="33"/>
  <c r="Y20" i="33"/>
  <c r="T18" i="33"/>
  <c r="Y19" i="33"/>
  <c r="Y18" i="33"/>
  <c r="T14" i="33"/>
  <c r="T16" i="33"/>
  <c r="H4" i="33"/>
  <c r="W15" i="33"/>
  <c r="W16" i="33"/>
  <c r="V16" i="33"/>
  <c r="Y17" i="33"/>
  <c r="Y15" i="33"/>
  <c r="V14" i="33"/>
  <c r="V15" i="33"/>
  <c r="Y16" i="33"/>
  <c r="Y14" i="33"/>
  <c r="W13" i="33"/>
  <c r="W14" i="33"/>
  <c r="V13" i="33"/>
  <c r="Y13" i="33"/>
  <c r="W12" i="33"/>
  <c r="V11" i="33"/>
  <c r="V12" i="33"/>
  <c r="W11" i="33"/>
  <c r="Y12" i="33"/>
  <c r="W10" i="33"/>
  <c r="K10" i="33"/>
  <c r="M10" i="33"/>
  <c r="Y11" i="33"/>
  <c r="W9" i="33"/>
  <c r="V9" i="33"/>
  <c r="C9" i="33"/>
  <c r="K9" i="33"/>
  <c r="M9" i="33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R108" i="17"/>
  <c r="P2" i="17"/>
  <c r="T107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17"/>
  <c r="G5" i="17"/>
  <c r="D4" i="17"/>
  <c r="T9" i="17"/>
  <c r="H4" i="17"/>
  <c r="E5" i="17"/>
  <c r="C5" i="17"/>
  <c r="I5" i="17"/>
  <c r="L4" i="17"/>
  <c r="P4" i="17"/>
  <c r="P4" i="33"/>
  <c r="P5" i="33"/>
  <c r="R9" i="33"/>
  <c r="V18" i="33"/>
  <c r="V10" i="33"/>
  <c r="V17" i="33"/>
  <c r="V19" i="33"/>
  <c r="L5" i="33"/>
  <c r="C10" i="33"/>
  <c r="D4" i="33"/>
  <c r="P2" i="33"/>
  <c r="G5" i="33"/>
  <c r="E5" i="33"/>
  <c r="C5" i="33"/>
  <c r="I5" i="33"/>
  <c r="X10" i="33"/>
</calcChain>
</file>

<file path=xl/sharedStrings.xml><?xml version="1.0" encoding="utf-8"?>
<sst xmlns="http://schemas.openxmlformats.org/spreadsheetml/2006/main" count="997" uniqueCount="106">
  <si>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</si>
  <si>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</si>
  <si>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</si>
  <si>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</si>
  <si>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</si>
  <si>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</si>
  <si>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</si>
  <si>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</si>
  <si>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</si>
  <si>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</si>
  <si>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</si>
  <si>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USDJPY</t>
  </si>
  <si>
    <t>時間足</t>
    <rPh sb="0" eb="2">
      <t>ジカン</t>
    </rPh>
    <rPh sb="2" eb="3">
      <t>アシ</t>
    </rPh>
    <phoneticPr fontId="3"/>
  </si>
  <si>
    <t>1時間足</t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</si>
  <si>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</si>
  <si>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</si>
  <si>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</si>
  <si>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2014/1/~~~~ 東京市場  2:00~8:00          10MA・20MAの両方の上側にキャンドルがあれば買い方向、下側なら売り方向。MAに触れてPB,EB出現でエントリー待ち、PB,EB高値or安値ブレイクでエントリー。PB,EBの次のローソク足で、ブレイクしなければエントリーしない。</t>
  </si>
  <si>
    <t>決済理由</t>
    <rPh sb="0" eb="2">
      <t>ケッサイ</t>
    </rPh>
    <rPh sb="2" eb="4">
      <t>リユウ</t>
    </rPh>
    <phoneticPr fontId="3"/>
  </si>
  <si>
    <t>・トレーリングストップ（FIB）</t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</si>
  <si>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</si>
  <si>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</si>
  <si>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</si>
  <si>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</si>
  <si>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</si>
  <si>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</si>
  <si>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</si>
  <si>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</si>
  <si>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</si>
  <si>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エントリーと逆方向の戻り</t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</si>
  <si>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</si>
  <si>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</si>
  <si>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</si>
  <si>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</si>
  <si>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</si>
  <si>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</si>
  <si>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</si>
  <si>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エントリー方向の戻り</t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</si>
  <si>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</si>
  <si>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</si>
  <si>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</si>
  <si>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</si>
  <si>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</si>
  <si>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</si>
  <si>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</si>
  <si>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</si>
  <si>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トレンド方向</t>
  </si>
  <si>
    <t>0あり</t>
  </si>
  <si>
    <t>0なし</t>
  </si>
  <si>
    <t>買</t>
  </si>
  <si>
    <t>ok</t>
  </si>
  <si>
    <t>売</t>
  </si>
  <si>
    <t>wトップで転換後ok</t>
  </si>
  <si>
    <t>レンジ</t>
  </si>
  <si>
    <t>618?</t>
  </si>
  <si>
    <t>６番</t>
  </si>
  <si>
    <t>618以上</t>
  </si>
  <si>
    <t>逆フラッグ</t>
  </si>
  <si>
    <t>okフラッグ割れ</t>
  </si>
  <si>
    <t>ok、日でSR</t>
  </si>
  <si>
    <t>逆</t>
  </si>
  <si>
    <t>戻り足らず</t>
  </si>
  <si>
    <t>レンジ抜け</t>
  </si>
  <si>
    <t>トレンドok</t>
  </si>
  <si>
    <t>ダウ６後</t>
  </si>
  <si>
    <t>戻りなさ過ぎ</t>
  </si>
  <si>
    <t>ダウ確定ならず</t>
  </si>
  <si>
    <t>レンジブレイク</t>
  </si>
  <si>
    <t>ダウの６番</t>
  </si>
  <si>
    <t>0~236</t>
  </si>
  <si>
    <t>レンジっぽい</t>
  </si>
  <si>
    <t>ダウが崩れたあと</t>
  </si>
  <si>
    <t>トレンド逆</t>
  </si>
  <si>
    <t>382以上</t>
  </si>
  <si>
    <t>ダウ確定後</t>
  </si>
  <si>
    <t>トレンド転換後</t>
  </si>
  <si>
    <t>逆だがFH転換しそう</t>
  </si>
  <si>
    <t>236~382</t>
  </si>
  <si>
    <t>ダウ確定と戻りのない転換でok(レンジ)</t>
  </si>
  <si>
    <t>618~100</t>
  </si>
  <si>
    <t>236? 618</t>
  </si>
  <si>
    <t>okフラッグ</t>
  </si>
  <si>
    <t>0なし決済-3</t>
  </si>
  <si>
    <t>0あり決済(-3)</t>
  </si>
  <si>
    <t>気付き　質問</t>
  </si>
  <si>
    <t xml:space="preserve">トレーリングFIB決済が
0.618に行ったら、ストップを０に、
１に行ったら0.618に、
1.27に行ったら1に、
1.5に行ったら1.27に、
2に行ったら1.5に、
ストップをズラす。
３に行ったらそのまま決済。
0あり決済は、
0.618に行ったら０に、
ストップをズラす。
あとはリミットまで
０なし決済は、ストップを0にズラさない場合。
損切りかリミットか。
エントリー方向の戻り、エントリーと逆方向の戻りとは、
FIBで相場の勢いを見ています。
また、勢いとトレンドの方向とで、
決済値に違いが出るかを見ています。
</t>
  </si>
  <si>
    <t>感想</t>
  </si>
  <si>
    <t>いつも決済値に疑問を感じていて、
決済値の違いを記録していますが。
毎度のことなんですが、
あらためて、トレーリング決済が一番よく。
勝つことより負けないこと、
（損切りを建値にズラすとか）
といったことが大事なんだと、いうことを感じます。</t>
  </si>
  <si>
    <t>今後</t>
  </si>
  <si>
    <t>ちょっと、今回のは成績が良すぎたので、もう少し続けたいと思います。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</si>
  <si>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</si>
  <si>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</si>
  <si>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</si>
  <si>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</si>
  <si>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</si>
  <si>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</si>
  <si>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</si>
  <si>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</si>
  <si>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</si>
  <si>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</si>
  <si>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日足</t>
    <rPh sb="0" eb="2">
      <t>ヒアシ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</si>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</sst>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8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600075</xdr:colOff>
      <xdr:row>25</xdr:row>
      <xdr:rowOff>104775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F766D2A6-7E7F-47C6-8C52-1786BE0D8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361950"/>
          <a:ext cx="6705600" cy="42672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561975</xdr:colOff>
      <xdr:row>25</xdr:row>
      <xdr:rowOff>95250</xdr:rowOff>
    </xdr:to>
    <xdr:pic>
      <xdr:nvPicPr>
        <xdr:cNvPr id="4" name="">
          <a:extLst>
            <a:ext uri="{FF2B5EF4-FFF2-40B4-BE49-F238E27FC236}">
              <a16:creationId xmlns:a16="http://schemas.microsoft.com/office/drawing/2014/main" id="{6832A2C8-D24B-4750-BAB6-708C9AB3FAAF}"/>
            </a:ext>
            <a:ext uri="{147F2762-F138-4A5C-976F-8EAC2B608ADB}">
              <a16:predDERef xmlns:a16="http://schemas.microsoft.com/office/drawing/2014/main" pred="{F766D2A6-7E7F-47C6-8C52-1786BE0D8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8625" y="361950"/>
          <a:ext cx="6734175" cy="425767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32</xdr:col>
      <xdr:colOff>542925</xdr:colOff>
      <xdr:row>25</xdr:row>
      <xdr:rowOff>123825</xdr:rowOff>
    </xdr:to>
    <xdr:pic>
      <xdr:nvPicPr>
        <xdr:cNvPr id="6" name="">
          <a:extLst>
            <a:ext uri="{FF2B5EF4-FFF2-40B4-BE49-F238E27FC236}">
              <a16:creationId xmlns:a16="http://schemas.microsoft.com/office/drawing/2014/main" id="{4D791CEA-C9AE-430C-B607-CEAA0D1B51DF}"/>
            </a:ext>
            <a:ext uri="{147F2762-F138-4A5C-976F-8EAC2B608ADB}">
              <a16:predDERef xmlns:a16="http://schemas.microsoft.com/office/drawing/2014/main" pred="{6832A2C8-D24B-4750-BAB6-708C9AB3F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92425" y="361950"/>
          <a:ext cx="6715125" cy="4286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11</xdr:col>
      <xdr:colOff>0</xdr:colOff>
      <xdr:row>56</xdr:row>
      <xdr:rowOff>161925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6CFDB0CF-89EA-4FEF-AD13-11908BAA6CE4}"/>
            </a:ext>
            <a:ext uri="{147F2762-F138-4A5C-976F-8EAC2B608ADB}">
              <a16:predDERef xmlns:a16="http://schemas.microsoft.com/office/drawing/2014/main" pred="{4D791CEA-C9AE-430C-B607-CEAA0D1B5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0" y="5248275"/>
          <a:ext cx="6772275" cy="5048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22</xdr:col>
      <xdr:colOff>0</xdr:colOff>
      <xdr:row>57</xdr:row>
      <xdr:rowOff>28575</xdr:rowOff>
    </xdr:to>
    <xdr:pic>
      <xdr:nvPicPr>
        <xdr:cNvPr id="7" name="">
          <a:extLst>
            <a:ext uri="{FF2B5EF4-FFF2-40B4-BE49-F238E27FC236}">
              <a16:creationId xmlns:a16="http://schemas.microsoft.com/office/drawing/2014/main" id="{81DACF4B-1335-47A2-8A65-669587415FA7}"/>
            </a:ext>
            <a:ext uri="{147F2762-F138-4A5C-976F-8EAC2B608ADB}">
              <a16:predDERef xmlns:a16="http://schemas.microsoft.com/office/drawing/2014/main" pred="{6CFDB0CF-89EA-4FEF-AD13-11908BAA6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48625" y="5248275"/>
          <a:ext cx="6791325" cy="5095875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29</xdr:row>
      <xdr:rowOff>0</xdr:rowOff>
    </xdr:from>
    <xdr:to>
      <xdr:col>32</xdr:col>
      <xdr:colOff>561975</xdr:colOff>
      <xdr:row>57</xdr:row>
      <xdr:rowOff>28575</xdr:rowOff>
    </xdr:to>
    <xdr:pic>
      <xdr:nvPicPr>
        <xdr:cNvPr id="9" name="">
          <a:extLst>
            <a:ext uri="{FF2B5EF4-FFF2-40B4-BE49-F238E27FC236}">
              <a16:creationId xmlns:a16="http://schemas.microsoft.com/office/drawing/2014/main" id="{6C87269B-CE3D-445E-80FE-7B221B2C3936}"/>
            </a:ext>
            <a:ext uri="{147F2762-F138-4A5C-976F-8EAC2B608ADB}">
              <a16:predDERef xmlns:a16="http://schemas.microsoft.com/office/drawing/2014/main" pred="{81DACF4B-1335-47A2-8A65-669587415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92425" y="5248275"/>
          <a:ext cx="6734175" cy="5095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11</xdr:col>
      <xdr:colOff>0</xdr:colOff>
      <xdr:row>88</xdr:row>
      <xdr:rowOff>9525</xdr:rowOff>
    </xdr:to>
    <xdr:pic>
      <xdr:nvPicPr>
        <xdr:cNvPr id="11" name="">
          <a:extLst>
            <a:ext uri="{FF2B5EF4-FFF2-40B4-BE49-F238E27FC236}">
              <a16:creationId xmlns:a16="http://schemas.microsoft.com/office/drawing/2014/main" id="{B7CEDD96-7ED6-4D67-A2DA-E01863D4C03E}"/>
            </a:ext>
            <a:ext uri="{147F2762-F138-4A5C-976F-8EAC2B608ADB}">
              <a16:predDERef xmlns:a16="http://schemas.microsoft.com/office/drawing/2014/main" pred="{6C87269B-CE3D-445E-80FE-7B221B2C3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0" y="10858500"/>
          <a:ext cx="6743700" cy="50768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21</xdr:col>
      <xdr:colOff>581025</xdr:colOff>
      <xdr:row>88</xdr:row>
      <xdr:rowOff>66675</xdr:rowOff>
    </xdr:to>
    <xdr:pic>
      <xdr:nvPicPr>
        <xdr:cNvPr id="13" name="">
          <a:extLst>
            <a:ext uri="{FF2B5EF4-FFF2-40B4-BE49-F238E27FC236}">
              <a16:creationId xmlns:a16="http://schemas.microsoft.com/office/drawing/2014/main" id="{CE7C9CB2-F8C0-408C-8B23-1D3CF2726616}"/>
            </a:ext>
            <a:ext uri="{147F2762-F138-4A5C-976F-8EAC2B608ADB}">
              <a16:predDERef xmlns:a16="http://schemas.microsoft.com/office/drawing/2014/main" pred="{B7CEDD96-7ED6-4D67-A2DA-E01863D4C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048625" y="10858500"/>
          <a:ext cx="6753225" cy="5133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11</xdr:col>
      <xdr:colOff>0</xdr:colOff>
      <xdr:row>119</xdr:row>
      <xdr:rowOff>28575</xdr:rowOff>
    </xdr:to>
    <xdr:pic>
      <xdr:nvPicPr>
        <xdr:cNvPr id="5" name="">
          <a:extLst>
            <a:ext uri="{FF2B5EF4-FFF2-40B4-BE49-F238E27FC236}">
              <a16:creationId xmlns:a16="http://schemas.microsoft.com/office/drawing/2014/main" id="{CB7E951A-8388-4FCA-93DB-4089F0C97914}"/>
            </a:ext>
            <a:ext uri="{147F2762-F138-4A5C-976F-8EAC2B608ADB}">
              <a16:predDERef xmlns:a16="http://schemas.microsoft.com/office/drawing/2014/main" pred="{CE7C9CB2-F8C0-408C-8B23-1D3CF2726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0" y="16468725"/>
          <a:ext cx="6762750" cy="50958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91</xdr:row>
      <xdr:rowOff>0</xdr:rowOff>
    </xdr:from>
    <xdr:to>
      <xdr:col>22</xdr:col>
      <xdr:colOff>0</xdr:colOff>
      <xdr:row>119</xdr:row>
      <xdr:rowOff>38100</xdr:rowOff>
    </xdr:to>
    <xdr:pic>
      <xdr:nvPicPr>
        <xdr:cNvPr id="10" name="">
          <a:extLst>
            <a:ext uri="{FF2B5EF4-FFF2-40B4-BE49-F238E27FC236}">
              <a16:creationId xmlns:a16="http://schemas.microsoft.com/office/drawing/2014/main" id="{F45CD191-94B5-4E3F-9BC3-C80E5FAA4158}"/>
            </a:ext>
            <a:ext uri="{147F2762-F138-4A5C-976F-8EAC2B608ADB}">
              <a16:predDERef xmlns:a16="http://schemas.microsoft.com/office/drawing/2014/main" pred="{CB7E951A-8388-4FCA-93DB-4089F0C97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48625" y="16468725"/>
          <a:ext cx="6781800" cy="510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91</xdr:row>
      <xdr:rowOff>0</xdr:rowOff>
    </xdr:from>
    <xdr:to>
      <xdr:col>34</xdr:col>
      <xdr:colOff>0</xdr:colOff>
      <xdr:row>118</xdr:row>
      <xdr:rowOff>142875</xdr:rowOff>
    </xdr:to>
    <xdr:pic>
      <xdr:nvPicPr>
        <xdr:cNvPr id="14" name="">
          <a:extLst>
            <a:ext uri="{FF2B5EF4-FFF2-40B4-BE49-F238E27FC236}">
              <a16:creationId xmlns:a16="http://schemas.microsoft.com/office/drawing/2014/main" id="{AE08CAEA-4301-4306-AD42-A35E65CF6262}"/>
            </a:ext>
            <a:ext uri="{147F2762-F138-4A5C-976F-8EAC2B608ADB}">
              <a16:predDERef xmlns:a16="http://schemas.microsoft.com/office/drawing/2014/main" pred="{F45CD191-94B5-4E3F-9BC3-C80E5FAA4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278225" y="16468725"/>
          <a:ext cx="6781800" cy="50292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125</xdr:row>
      <xdr:rowOff>0</xdr:rowOff>
    </xdr:from>
    <xdr:to>
      <xdr:col>11</xdr:col>
      <xdr:colOff>0</xdr:colOff>
      <xdr:row>153</xdr:row>
      <xdr:rowOff>57150</xdr:rowOff>
    </xdr:to>
    <xdr:pic>
      <xdr:nvPicPr>
        <xdr:cNvPr id="8" name="">
          <a:extLst>
            <a:ext uri="{FF2B5EF4-FFF2-40B4-BE49-F238E27FC236}">
              <a16:creationId xmlns:a16="http://schemas.microsoft.com/office/drawing/2014/main" id="{60A387F5-D92C-40A6-BF23-529E715309A6}"/>
            </a:ext>
            <a:ext uri="{147F2762-F138-4A5C-976F-8EAC2B608ADB}">
              <a16:predDERef xmlns:a16="http://schemas.microsoft.com/office/drawing/2014/main" pred="{AE08CAEA-4301-4306-AD42-A35E65CF6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81025" y="22621875"/>
          <a:ext cx="6724650" cy="51244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125</xdr:row>
      <xdr:rowOff>0</xdr:rowOff>
    </xdr:from>
    <xdr:to>
      <xdr:col>22</xdr:col>
      <xdr:colOff>0</xdr:colOff>
      <xdr:row>152</xdr:row>
      <xdr:rowOff>171450</xdr:rowOff>
    </xdr:to>
    <xdr:pic>
      <xdr:nvPicPr>
        <xdr:cNvPr id="15" name="">
          <a:extLst>
            <a:ext uri="{FF2B5EF4-FFF2-40B4-BE49-F238E27FC236}">
              <a16:creationId xmlns:a16="http://schemas.microsoft.com/office/drawing/2014/main" id="{F1672F17-9BA8-4D30-8ADC-72EB5CA118F0}"/>
            </a:ext>
            <a:ext uri="{147F2762-F138-4A5C-976F-8EAC2B608ADB}">
              <a16:predDERef xmlns:a16="http://schemas.microsoft.com/office/drawing/2014/main" pred="{60A387F5-D92C-40A6-BF23-529E71530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048625" y="22621875"/>
          <a:ext cx="6791325" cy="505777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125</xdr:row>
      <xdr:rowOff>0</xdr:rowOff>
    </xdr:from>
    <xdr:to>
      <xdr:col>33</xdr:col>
      <xdr:colOff>600075</xdr:colOff>
      <xdr:row>153</xdr:row>
      <xdr:rowOff>38100</xdr:rowOff>
    </xdr:to>
    <xdr:pic>
      <xdr:nvPicPr>
        <xdr:cNvPr id="12" name="">
          <a:extLst>
            <a:ext uri="{FF2B5EF4-FFF2-40B4-BE49-F238E27FC236}">
              <a16:creationId xmlns:a16="http://schemas.microsoft.com/office/drawing/2014/main" id="{C159B21E-1C3A-4C69-8C20-EF7D7CB4A8FE}"/>
            </a:ext>
            <a:ext uri="{147F2762-F138-4A5C-976F-8EAC2B608ADB}">
              <a16:predDERef xmlns:a16="http://schemas.microsoft.com/office/drawing/2014/main" pred="{F1672F17-9BA8-4D30-8ADC-72EB5CA11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278225" y="22621875"/>
          <a:ext cx="6772275" cy="5105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11</xdr:col>
      <xdr:colOff>0</xdr:colOff>
      <xdr:row>185</xdr:row>
      <xdr:rowOff>171450</xdr:rowOff>
    </xdr:to>
    <xdr:pic>
      <xdr:nvPicPr>
        <xdr:cNvPr id="16" name="">
          <a:extLst>
            <a:ext uri="{FF2B5EF4-FFF2-40B4-BE49-F238E27FC236}">
              <a16:creationId xmlns:a16="http://schemas.microsoft.com/office/drawing/2014/main" id="{0F42EEB2-AD15-4898-96FB-AFC495EB50D3}"/>
            </a:ext>
            <a:ext uri="{147F2762-F138-4A5C-976F-8EAC2B608ADB}">
              <a16:predDERef xmlns:a16="http://schemas.microsoft.com/office/drawing/2014/main" pred="{C159B21E-1C3A-4C69-8C20-EF7D7CB4A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0" y="28594050"/>
          <a:ext cx="6781800" cy="5057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158</xdr:row>
      <xdr:rowOff>0</xdr:rowOff>
    </xdr:from>
    <xdr:to>
      <xdr:col>21</xdr:col>
      <xdr:colOff>571500</xdr:colOff>
      <xdr:row>186</xdr:row>
      <xdr:rowOff>9525</xdr:rowOff>
    </xdr:to>
    <xdr:pic>
      <xdr:nvPicPr>
        <xdr:cNvPr id="17" name="">
          <a:extLst>
            <a:ext uri="{FF2B5EF4-FFF2-40B4-BE49-F238E27FC236}">
              <a16:creationId xmlns:a16="http://schemas.microsoft.com/office/drawing/2014/main" id="{44456F09-BECC-4A7B-A6C2-D742349F2357}"/>
            </a:ext>
            <a:ext uri="{147F2762-F138-4A5C-976F-8EAC2B608ADB}">
              <a16:predDERef xmlns:a16="http://schemas.microsoft.com/office/drawing/2014/main" pred="{0F42EEB2-AD15-4898-96FB-AFC495EB5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048625" y="28594050"/>
          <a:ext cx="6743700" cy="50768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158</xdr:row>
      <xdr:rowOff>0</xdr:rowOff>
    </xdr:from>
    <xdr:to>
      <xdr:col>33</xdr:col>
      <xdr:colOff>600075</xdr:colOff>
      <xdr:row>186</xdr:row>
      <xdr:rowOff>9525</xdr:rowOff>
    </xdr:to>
    <xdr:pic>
      <xdr:nvPicPr>
        <xdr:cNvPr id="19" name="">
          <a:extLst>
            <a:ext uri="{FF2B5EF4-FFF2-40B4-BE49-F238E27FC236}">
              <a16:creationId xmlns:a16="http://schemas.microsoft.com/office/drawing/2014/main" id="{F2FCCE39-96AB-4236-B6C9-472EF7478A18}"/>
            </a:ext>
            <a:ext uri="{147F2762-F138-4A5C-976F-8EAC2B608ADB}">
              <a16:predDERef xmlns:a16="http://schemas.microsoft.com/office/drawing/2014/main" pred="{44456F09-BECC-4A7B-A6C2-D742349F2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6278225" y="28594050"/>
          <a:ext cx="6772275" cy="50768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11</xdr:col>
      <xdr:colOff>0</xdr:colOff>
      <xdr:row>217</xdr:row>
      <xdr:rowOff>152400</xdr:rowOff>
    </xdr:to>
    <xdr:pic>
      <xdr:nvPicPr>
        <xdr:cNvPr id="21" name="">
          <a:extLst>
            <a:ext uri="{FF2B5EF4-FFF2-40B4-BE49-F238E27FC236}">
              <a16:creationId xmlns:a16="http://schemas.microsoft.com/office/drawing/2014/main" id="{D2E6489A-465D-4C41-88E1-C5BDDD9FF1C1}"/>
            </a:ext>
            <a:ext uri="{147F2762-F138-4A5C-976F-8EAC2B608ADB}">
              <a16:predDERef xmlns:a16="http://schemas.microsoft.com/office/drawing/2014/main" pred="{F2FCCE39-96AB-4236-B6C9-472EF747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71500" y="34385250"/>
          <a:ext cx="6762750" cy="503872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190</xdr:row>
      <xdr:rowOff>0</xdr:rowOff>
    </xdr:from>
    <xdr:to>
      <xdr:col>21</xdr:col>
      <xdr:colOff>581025</xdr:colOff>
      <xdr:row>218</xdr:row>
      <xdr:rowOff>9525</xdr:rowOff>
    </xdr:to>
    <xdr:pic>
      <xdr:nvPicPr>
        <xdr:cNvPr id="23" name="">
          <a:extLst>
            <a:ext uri="{FF2B5EF4-FFF2-40B4-BE49-F238E27FC236}">
              <a16:creationId xmlns:a16="http://schemas.microsoft.com/office/drawing/2014/main" id="{629AF55A-F1AE-4A49-8E3E-190C83A8741E}"/>
            </a:ext>
            <a:ext uri="{147F2762-F138-4A5C-976F-8EAC2B608ADB}">
              <a16:predDERef xmlns:a16="http://schemas.microsoft.com/office/drawing/2014/main" pred="{D2E6489A-465D-4C41-88E1-C5BDDD9FF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048625" y="34385250"/>
          <a:ext cx="6753225" cy="50768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190</xdr:row>
      <xdr:rowOff>0</xdr:rowOff>
    </xdr:from>
    <xdr:to>
      <xdr:col>34</xdr:col>
      <xdr:colOff>0</xdr:colOff>
      <xdr:row>218</xdr:row>
      <xdr:rowOff>57150</xdr:rowOff>
    </xdr:to>
    <xdr:pic>
      <xdr:nvPicPr>
        <xdr:cNvPr id="25" name="">
          <a:extLst>
            <a:ext uri="{FF2B5EF4-FFF2-40B4-BE49-F238E27FC236}">
              <a16:creationId xmlns:a16="http://schemas.microsoft.com/office/drawing/2014/main" id="{941F3215-423D-4AD4-AE5C-8B2757028626}"/>
            </a:ext>
            <a:ext uri="{147F2762-F138-4A5C-976F-8EAC2B608ADB}">
              <a16:predDERef xmlns:a16="http://schemas.microsoft.com/office/drawing/2014/main" pred="{629AF55A-F1AE-4A49-8E3E-190C83A8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6278225" y="34385250"/>
          <a:ext cx="6781800" cy="5124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222</xdr:row>
      <xdr:rowOff>0</xdr:rowOff>
    </xdr:from>
    <xdr:to>
      <xdr:col>11</xdr:col>
      <xdr:colOff>0</xdr:colOff>
      <xdr:row>249</xdr:row>
      <xdr:rowOff>161925</xdr:rowOff>
    </xdr:to>
    <xdr:pic>
      <xdr:nvPicPr>
        <xdr:cNvPr id="27" name="">
          <a:extLst>
            <a:ext uri="{FF2B5EF4-FFF2-40B4-BE49-F238E27FC236}">
              <a16:creationId xmlns:a16="http://schemas.microsoft.com/office/drawing/2014/main" id="{CC195712-286B-4C6A-8DE2-84D0AC0B2BDE}"/>
            </a:ext>
            <a:ext uri="{147F2762-F138-4A5C-976F-8EAC2B608ADB}">
              <a16:predDERef xmlns:a16="http://schemas.microsoft.com/office/drawing/2014/main" pred="{941F3215-423D-4AD4-AE5C-8B2757028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1500" y="40176450"/>
          <a:ext cx="6753225" cy="504825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223</xdr:row>
      <xdr:rowOff>0</xdr:rowOff>
    </xdr:from>
    <xdr:to>
      <xdr:col>33</xdr:col>
      <xdr:colOff>533400</xdr:colOff>
      <xdr:row>251</xdr:row>
      <xdr:rowOff>38100</xdr:rowOff>
    </xdr:to>
    <xdr:pic>
      <xdr:nvPicPr>
        <xdr:cNvPr id="29" name="">
          <a:extLst>
            <a:ext uri="{FF2B5EF4-FFF2-40B4-BE49-F238E27FC236}">
              <a16:creationId xmlns:a16="http://schemas.microsoft.com/office/drawing/2014/main" id="{D29A82AD-BF89-452A-A372-C8DB806F3143}"/>
            </a:ext>
            <a:ext uri="{147F2762-F138-4A5C-976F-8EAC2B608ADB}">
              <a16:predDERef xmlns:a16="http://schemas.microsoft.com/office/drawing/2014/main" pred="{CC195712-286B-4C6A-8DE2-84D0AC0B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6278225" y="40357425"/>
          <a:ext cx="6705600" cy="5105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222</xdr:row>
      <xdr:rowOff>0</xdr:rowOff>
    </xdr:from>
    <xdr:to>
      <xdr:col>21</xdr:col>
      <xdr:colOff>561975</xdr:colOff>
      <xdr:row>249</xdr:row>
      <xdr:rowOff>161925</xdr:rowOff>
    </xdr:to>
    <xdr:pic>
      <xdr:nvPicPr>
        <xdr:cNvPr id="31" name="">
          <a:extLst>
            <a:ext uri="{FF2B5EF4-FFF2-40B4-BE49-F238E27FC236}">
              <a16:creationId xmlns:a16="http://schemas.microsoft.com/office/drawing/2014/main" id="{54198E60-4748-406A-86E8-F33B5A951031}"/>
            </a:ext>
            <a:ext uri="{147F2762-F138-4A5C-976F-8EAC2B608ADB}">
              <a16:predDERef xmlns:a16="http://schemas.microsoft.com/office/drawing/2014/main" pred="{D29A82AD-BF89-452A-A372-C8DB806F3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048625" y="40176450"/>
          <a:ext cx="6734175" cy="50482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253</xdr:row>
      <xdr:rowOff>0</xdr:rowOff>
    </xdr:from>
    <xdr:to>
      <xdr:col>11</xdr:col>
      <xdr:colOff>0</xdr:colOff>
      <xdr:row>281</xdr:row>
      <xdr:rowOff>19050</xdr:rowOff>
    </xdr:to>
    <xdr:pic>
      <xdr:nvPicPr>
        <xdr:cNvPr id="18" name="">
          <a:extLst>
            <a:ext uri="{FF2B5EF4-FFF2-40B4-BE49-F238E27FC236}">
              <a16:creationId xmlns:a16="http://schemas.microsoft.com/office/drawing/2014/main" id="{B72E7D16-C2AB-4A49-965D-1952D8F7E326}"/>
            </a:ext>
            <a:ext uri="{147F2762-F138-4A5C-976F-8EAC2B608ADB}">
              <a16:predDERef xmlns:a16="http://schemas.microsoft.com/office/drawing/2014/main" pred="{54198E60-4748-406A-86E8-F33B5A951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71500" y="45786675"/>
          <a:ext cx="6743700" cy="50863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253</xdr:row>
      <xdr:rowOff>0</xdr:rowOff>
    </xdr:from>
    <xdr:to>
      <xdr:col>21</xdr:col>
      <xdr:colOff>600075</xdr:colOff>
      <xdr:row>281</xdr:row>
      <xdr:rowOff>38100</xdr:rowOff>
    </xdr:to>
    <xdr:pic>
      <xdr:nvPicPr>
        <xdr:cNvPr id="22" name="">
          <a:extLst>
            <a:ext uri="{FF2B5EF4-FFF2-40B4-BE49-F238E27FC236}">
              <a16:creationId xmlns:a16="http://schemas.microsoft.com/office/drawing/2014/main" id="{AF0F9D90-4331-4E53-981B-AAC8E1993006}"/>
            </a:ext>
            <a:ext uri="{147F2762-F138-4A5C-976F-8EAC2B608ADB}">
              <a16:predDERef xmlns:a16="http://schemas.microsoft.com/office/drawing/2014/main" pred="{B72E7D16-C2AB-4A49-965D-1952D8F7E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048625" y="45786675"/>
          <a:ext cx="6772275" cy="51054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253</xdr:row>
      <xdr:rowOff>0</xdr:rowOff>
    </xdr:from>
    <xdr:to>
      <xdr:col>33</xdr:col>
      <xdr:colOff>600075</xdr:colOff>
      <xdr:row>281</xdr:row>
      <xdr:rowOff>28575</xdr:rowOff>
    </xdr:to>
    <xdr:pic>
      <xdr:nvPicPr>
        <xdr:cNvPr id="26" name="">
          <a:extLst>
            <a:ext uri="{FF2B5EF4-FFF2-40B4-BE49-F238E27FC236}">
              <a16:creationId xmlns:a16="http://schemas.microsoft.com/office/drawing/2014/main" id="{F15AC7CB-5905-42A0-A8A7-D02C64A68825}"/>
            </a:ext>
            <a:ext uri="{147F2762-F138-4A5C-976F-8EAC2B608ADB}">
              <a16:predDERef xmlns:a16="http://schemas.microsoft.com/office/drawing/2014/main" pred="{AF0F9D90-4331-4E53-981B-AAC8E1993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6278225" y="45786675"/>
          <a:ext cx="6772275" cy="5095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11</xdr:col>
      <xdr:colOff>0</xdr:colOff>
      <xdr:row>314</xdr:row>
      <xdr:rowOff>19050</xdr:rowOff>
    </xdr:to>
    <xdr:pic>
      <xdr:nvPicPr>
        <xdr:cNvPr id="30" name="">
          <a:extLst>
            <a:ext uri="{FF2B5EF4-FFF2-40B4-BE49-F238E27FC236}">
              <a16:creationId xmlns:a16="http://schemas.microsoft.com/office/drawing/2014/main" id="{411C3A7A-E45B-4372-80B4-EDD6A186E2BC}"/>
            </a:ext>
            <a:ext uri="{147F2762-F138-4A5C-976F-8EAC2B608ADB}">
              <a16:predDERef xmlns:a16="http://schemas.microsoft.com/office/drawing/2014/main" pred="{F15AC7CB-5905-42A0-A8A7-D02C64A6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71500" y="51758850"/>
          <a:ext cx="6724650" cy="50863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286</xdr:row>
      <xdr:rowOff>0</xdr:rowOff>
    </xdr:from>
    <xdr:to>
      <xdr:col>21</xdr:col>
      <xdr:colOff>590550</xdr:colOff>
      <xdr:row>314</xdr:row>
      <xdr:rowOff>9525</xdr:rowOff>
    </xdr:to>
    <xdr:pic>
      <xdr:nvPicPr>
        <xdr:cNvPr id="33" name="">
          <a:extLst>
            <a:ext uri="{FF2B5EF4-FFF2-40B4-BE49-F238E27FC236}">
              <a16:creationId xmlns:a16="http://schemas.microsoft.com/office/drawing/2014/main" id="{6A96C23B-DAA7-4F5D-BCC1-03AEA9B89F22}"/>
            </a:ext>
            <a:ext uri="{147F2762-F138-4A5C-976F-8EAC2B608ADB}">
              <a16:predDERef xmlns:a16="http://schemas.microsoft.com/office/drawing/2014/main" pred="{411C3A7A-E45B-4372-80B4-EDD6A186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048625" y="51758850"/>
          <a:ext cx="6762750" cy="507682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286</xdr:row>
      <xdr:rowOff>0</xdr:rowOff>
    </xdr:from>
    <xdr:to>
      <xdr:col>33</xdr:col>
      <xdr:colOff>590550</xdr:colOff>
      <xdr:row>314</xdr:row>
      <xdr:rowOff>57150</xdr:rowOff>
    </xdr:to>
    <xdr:pic>
      <xdr:nvPicPr>
        <xdr:cNvPr id="35" name="">
          <a:extLst>
            <a:ext uri="{FF2B5EF4-FFF2-40B4-BE49-F238E27FC236}">
              <a16:creationId xmlns:a16="http://schemas.microsoft.com/office/drawing/2014/main" id="{AB87CF30-B936-4A7F-B90E-EB9F861136DF}"/>
            </a:ext>
            <a:ext uri="{147F2762-F138-4A5C-976F-8EAC2B608ADB}">
              <a16:predDERef xmlns:a16="http://schemas.microsoft.com/office/drawing/2014/main" pred="{6A96C23B-DAA7-4F5D-BCC1-03AEA9B89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6278225" y="51758850"/>
          <a:ext cx="6762750" cy="5124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318</xdr:row>
      <xdr:rowOff>0</xdr:rowOff>
    </xdr:from>
    <xdr:to>
      <xdr:col>11</xdr:col>
      <xdr:colOff>0</xdr:colOff>
      <xdr:row>345</xdr:row>
      <xdr:rowOff>171450</xdr:rowOff>
    </xdr:to>
    <xdr:pic>
      <xdr:nvPicPr>
        <xdr:cNvPr id="37" name="">
          <a:extLst>
            <a:ext uri="{FF2B5EF4-FFF2-40B4-BE49-F238E27FC236}">
              <a16:creationId xmlns:a16="http://schemas.microsoft.com/office/drawing/2014/main" id="{36FF057D-27AC-4F37-93AC-871E70ED34CD}"/>
            </a:ext>
            <a:ext uri="{147F2762-F138-4A5C-976F-8EAC2B608ADB}">
              <a16:predDERef xmlns:a16="http://schemas.microsoft.com/office/drawing/2014/main" pred="{AB87CF30-B936-4A7F-B90E-EB9F86113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71500" y="57550050"/>
          <a:ext cx="6743700" cy="5057775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318</xdr:row>
      <xdr:rowOff>0</xdr:rowOff>
    </xdr:from>
    <xdr:to>
      <xdr:col>21</xdr:col>
      <xdr:colOff>590550</xdr:colOff>
      <xdr:row>346</xdr:row>
      <xdr:rowOff>0</xdr:rowOff>
    </xdr:to>
    <xdr:pic>
      <xdr:nvPicPr>
        <xdr:cNvPr id="39" name="">
          <a:extLst>
            <a:ext uri="{FF2B5EF4-FFF2-40B4-BE49-F238E27FC236}">
              <a16:creationId xmlns:a16="http://schemas.microsoft.com/office/drawing/2014/main" id="{6982802F-0CA9-4297-AF3F-6EF52E0FD059}"/>
            </a:ext>
            <a:ext uri="{147F2762-F138-4A5C-976F-8EAC2B608ADB}">
              <a16:predDERef xmlns:a16="http://schemas.microsoft.com/office/drawing/2014/main" pred="{36FF057D-27AC-4F37-93AC-871E70ED3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048625" y="57550050"/>
          <a:ext cx="6762750" cy="50673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318</xdr:row>
      <xdr:rowOff>0</xdr:rowOff>
    </xdr:from>
    <xdr:to>
      <xdr:col>33</xdr:col>
      <xdr:colOff>581025</xdr:colOff>
      <xdr:row>346</xdr:row>
      <xdr:rowOff>9525</xdr:rowOff>
    </xdr:to>
    <xdr:pic>
      <xdr:nvPicPr>
        <xdr:cNvPr id="41" name="">
          <a:extLst>
            <a:ext uri="{FF2B5EF4-FFF2-40B4-BE49-F238E27FC236}">
              <a16:creationId xmlns:a16="http://schemas.microsoft.com/office/drawing/2014/main" id="{5DF9A01B-5264-4B99-A178-9FDAD783DB5D}"/>
            </a:ext>
            <a:ext uri="{147F2762-F138-4A5C-976F-8EAC2B608ADB}">
              <a16:predDERef xmlns:a16="http://schemas.microsoft.com/office/drawing/2014/main" pred="{6982802F-0CA9-4297-AF3F-6EF52E0F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278225" y="57550050"/>
          <a:ext cx="6753225" cy="507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 xr3:uid="{AEA406A1-0E4B-5B11-9CD5-51D6E497D94C}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K109"/>
  <sheetViews>
    <sheetView zoomScale="115" zoomScaleNormal="115" workbookViewId="0" xr3:uid="{958C4451-9541-5A59-BF78-D2F731DF1C81}">
      <pane ySplit="8" topLeftCell="O68" activePane="bottomLeft" state="frozen"/>
      <selection pane="bottomLeft" activeCell="AB112" sqref="AB112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37" ht="15">
      <c r="B2" s="60" t="s">
        <v>10</v>
      </c>
      <c r="C2" s="60"/>
      <c r="D2" s="71" t="s">
        <v>11</v>
      </c>
      <c r="E2" s="71"/>
      <c r="F2" s="60" t="s">
        <v>12</v>
      </c>
      <c r="G2" s="60"/>
      <c r="H2" s="63" t="s">
        <v>13</v>
      </c>
      <c r="I2" s="63"/>
      <c r="J2" s="60" t="s">
        <v>14</v>
      </c>
      <c r="K2" s="60"/>
      <c r="L2" s="70">
        <v>100000</v>
      </c>
      <c r="M2" s="71"/>
      <c r="N2" s="60" t="s">
        <v>15</v>
      </c>
      <c r="O2" s="60"/>
      <c r="P2" s="72">
        <f>SUM(L2,D4)</f>
        <v>350059.92537325039</v>
      </c>
      <c r="Q2" s="63"/>
      <c r="R2" s="1"/>
      <c r="S2" s="1"/>
      <c r="T2" s="1"/>
    </row>
    <row r="3" spans="2:37" ht="57" customHeight="1">
      <c r="B3" s="60" t="s">
        <v>16</v>
      </c>
      <c r="C3" s="60"/>
      <c r="D3" s="73" t="s">
        <v>17</v>
      </c>
      <c r="E3" s="73"/>
      <c r="F3" s="73"/>
      <c r="G3" s="73"/>
      <c r="H3" s="73"/>
      <c r="I3" s="73"/>
      <c r="J3" s="60" t="s">
        <v>18</v>
      </c>
      <c r="K3" s="60"/>
      <c r="L3" s="73" t="s">
        <v>19</v>
      </c>
      <c r="M3" s="74"/>
      <c r="N3" s="74"/>
      <c r="O3" s="74"/>
      <c r="P3" s="74"/>
      <c r="Q3" s="74"/>
      <c r="R3" s="1"/>
      <c r="S3" s="1"/>
    </row>
    <row r="4" spans="2:37" ht="15">
      <c r="B4" s="60" t="s">
        <v>20</v>
      </c>
      <c r="C4" s="60"/>
      <c r="D4" s="68">
        <f>SUM($R$9:$S$993)</f>
        <v>250059.92537325041</v>
      </c>
      <c r="E4" s="68"/>
      <c r="F4" s="60" t="s">
        <v>21</v>
      </c>
      <c r="G4" s="60"/>
      <c r="H4" s="69">
        <f>SUM($T$9:$U$108)</f>
        <v>598.29999999999495</v>
      </c>
      <c r="I4" s="63"/>
      <c r="J4" s="75"/>
      <c r="K4" s="75"/>
      <c r="L4" s="72"/>
      <c r="M4" s="72"/>
      <c r="N4" s="75" t="s">
        <v>22</v>
      </c>
      <c r="O4" s="75"/>
      <c r="P4" s="76">
        <f>MAX(Y:Y)</f>
        <v>0.11470719000000262</v>
      </c>
      <c r="Q4" s="76"/>
      <c r="R4" s="1"/>
      <c r="S4" s="1"/>
      <c r="T4" s="1"/>
    </row>
    <row r="5" spans="2:37" ht="15">
      <c r="B5" s="34" t="s">
        <v>23</v>
      </c>
      <c r="C5" s="32">
        <f>COUNTIF($R$9:$R$990,"&gt;0")</f>
        <v>50</v>
      </c>
      <c r="D5" s="31" t="s">
        <v>24</v>
      </c>
      <c r="E5" s="12">
        <f>COUNTIF($R$9:$R$990,"&lt;0")</f>
        <v>25</v>
      </c>
      <c r="F5" s="31" t="s">
        <v>25</v>
      </c>
      <c r="G5" s="32">
        <f>COUNTIF($R$9:$R$990,"=0")</f>
        <v>25</v>
      </c>
      <c r="H5" s="31" t="s">
        <v>26</v>
      </c>
      <c r="I5" s="33">
        <f>C5/SUM(C5,E5,G5)</f>
        <v>0.5</v>
      </c>
      <c r="J5" s="59" t="s">
        <v>27</v>
      </c>
      <c r="K5" s="60"/>
      <c r="L5" s="61">
        <f>MAX(V9:V993)</f>
        <v>1</v>
      </c>
      <c r="M5" s="62"/>
      <c r="N5" s="14" t="s">
        <v>28</v>
      </c>
      <c r="O5" s="6"/>
      <c r="P5" s="61">
        <f>MAX(W9:W993)</f>
        <v>2</v>
      </c>
      <c r="Q5" s="62"/>
      <c r="R5" s="1"/>
      <c r="S5" s="1"/>
      <c r="T5" s="1"/>
    </row>
    <row r="6" spans="2:37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  <c r="AA6" t="s">
        <v>29</v>
      </c>
    </row>
    <row r="7" spans="2:37" ht="15">
      <c r="B7" s="43" t="s">
        <v>30</v>
      </c>
      <c r="C7" s="45" t="s">
        <v>31</v>
      </c>
      <c r="D7" s="46"/>
      <c r="E7" s="49" t="s">
        <v>32</v>
      </c>
      <c r="F7" s="50"/>
      <c r="G7" s="50"/>
      <c r="H7" s="50"/>
      <c r="I7" s="51"/>
      <c r="J7" s="52" t="s">
        <v>33</v>
      </c>
      <c r="K7" s="53"/>
      <c r="L7" s="54"/>
      <c r="M7" s="55" t="s">
        <v>34</v>
      </c>
      <c r="N7" s="56" t="s">
        <v>35</v>
      </c>
      <c r="O7" s="57"/>
      <c r="P7" s="57"/>
      <c r="Q7" s="58"/>
      <c r="R7" s="64" t="s">
        <v>36</v>
      </c>
      <c r="S7" s="64"/>
      <c r="T7" s="64"/>
      <c r="U7" s="64"/>
      <c r="Z7" t="s">
        <v>37</v>
      </c>
    </row>
    <row r="8" spans="2:37" ht="15">
      <c r="B8" s="44"/>
      <c r="C8" s="47"/>
      <c r="D8" s="48"/>
      <c r="E8" s="15" t="s">
        <v>38</v>
      </c>
      <c r="F8" s="15" t="s">
        <v>39</v>
      </c>
      <c r="G8" s="15" t="s">
        <v>40</v>
      </c>
      <c r="H8" s="65" t="s">
        <v>41</v>
      </c>
      <c r="I8" s="51"/>
      <c r="J8" s="2" t="s">
        <v>42</v>
      </c>
      <c r="K8" s="66" t="s">
        <v>43</v>
      </c>
      <c r="L8" s="54"/>
      <c r="M8" s="55"/>
      <c r="N8" s="3" t="s">
        <v>38</v>
      </c>
      <c r="O8" s="3" t="s">
        <v>39</v>
      </c>
      <c r="P8" s="67" t="s">
        <v>41</v>
      </c>
      <c r="Q8" s="58"/>
      <c r="R8" s="64" t="s">
        <v>44</v>
      </c>
      <c r="S8" s="64"/>
      <c r="T8" s="64" t="s">
        <v>42</v>
      </c>
      <c r="U8" s="64"/>
      <c r="Y8" t="s">
        <v>45</v>
      </c>
      <c r="AB8" t="s">
        <v>46</v>
      </c>
      <c r="AC8">
        <v>618</v>
      </c>
      <c r="AD8">
        <v>-1</v>
      </c>
      <c r="AE8">
        <v>-1.27</v>
      </c>
      <c r="AF8">
        <v>-1.5</v>
      </c>
      <c r="AG8">
        <v>-2</v>
      </c>
      <c r="AH8">
        <v>-3</v>
      </c>
      <c r="AJ8" t="s">
        <v>47</v>
      </c>
      <c r="AK8" t="s">
        <v>48</v>
      </c>
    </row>
    <row r="9" spans="2:37" ht="15">
      <c r="B9" s="36">
        <v>1</v>
      </c>
      <c r="C9" s="37">
        <f>L2</f>
        <v>100000</v>
      </c>
      <c r="D9" s="37"/>
      <c r="E9" s="36">
        <v>2014</v>
      </c>
      <c r="F9" s="5">
        <v>43467</v>
      </c>
      <c r="G9" s="36" t="s">
        <v>49</v>
      </c>
      <c r="H9" s="38">
        <v>105.304</v>
      </c>
      <c r="I9" s="38"/>
      <c r="J9" s="36">
        <v>4.3</v>
      </c>
      <c r="K9" s="37">
        <f>IF(J9="","",C9*0.03)</f>
        <v>3000</v>
      </c>
      <c r="L9" s="37"/>
      <c r="M9" s="4">
        <f>IF(J9="","",(K9/J9)/LOOKUP(RIGHT($D$2,3),定数!$A$6:$A$13,定数!$B$6:$B$13))</f>
        <v>6.9767441860465125</v>
      </c>
      <c r="N9" s="36">
        <v>2014</v>
      </c>
      <c r="O9" s="5">
        <v>43467</v>
      </c>
      <c r="P9" s="38">
        <v>105.261</v>
      </c>
      <c r="Q9" s="38"/>
      <c r="R9" s="41">
        <f>IF(P9="","",T9*M9*LOOKUP(RIGHT($D$2,3),定数!$A$6:$A$13,定数!$B$6:$B$13))</f>
        <v>0</v>
      </c>
      <c r="S9" s="41"/>
      <c r="T9" s="42">
        <v>0</v>
      </c>
      <c r="U9" s="42"/>
      <c r="V9" s="1">
        <f>IF(T9&lt;&gt;"",IF(T9&gt;0,1+V8,0),"")</f>
        <v>0</v>
      </c>
      <c r="W9">
        <f>IF(T9&lt;&gt;"",IF(T9&lt;0,1+W8,0),"")</f>
        <v>0</v>
      </c>
      <c r="Z9">
        <v>236</v>
      </c>
      <c r="AA9">
        <v>382</v>
      </c>
      <c r="AB9" t="s">
        <v>50</v>
      </c>
      <c r="AC9">
        <v>24</v>
      </c>
      <c r="AD9">
        <v>41</v>
      </c>
      <c r="AE9">
        <v>50</v>
      </c>
      <c r="AF9">
        <v>62</v>
      </c>
      <c r="AG9">
        <v>81</v>
      </c>
      <c r="AH9">
        <v>122</v>
      </c>
      <c r="AJ9">
        <v>618</v>
      </c>
      <c r="AK9">
        <v>-3</v>
      </c>
    </row>
    <row r="10" spans="2:37" ht="15">
      <c r="B10" s="36">
        <v>2</v>
      </c>
      <c r="C10" s="37">
        <f t="shared" ref="C10:C73" si="0">IF(R9="","",C9+R9)</f>
        <v>100000</v>
      </c>
      <c r="D10" s="37"/>
      <c r="E10" s="36"/>
      <c r="F10" s="5">
        <v>43468</v>
      </c>
      <c r="G10" s="36" t="s">
        <v>51</v>
      </c>
      <c r="H10" s="38">
        <v>104.77500000000001</v>
      </c>
      <c r="I10" s="38"/>
      <c r="J10" s="36">
        <v>9.5</v>
      </c>
      <c r="K10" s="39">
        <f>IF(J10="","",C10*0.03)</f>
        <v>3000</v>
      </c>
      <c r="L10" s="40"/>
      <c r="M10" s="4">
        <f>IF(J10="","",(K10/J10)/LOOKUP(RIGHT($D$2,3),定数!$A$6:$A$13,定数!$B$6:$B$13))</f>
        <v>3.1578947368421053</v>
      </c>
      <c r="N10" s="36"/>
      <c r="O10" s="5"/>
      <c r="P10" s="38">
        <v>104.87</v>
      </c>
      <c r="Q10" s="38"/>
      <c r="R10" s="41">
        <f>IF(P10="","",T10*M10*LOOKUP(RIGHT($D$2,3),定数!$A$6:$A$13,定数!$B$6:$B$13))</f>
        <v>8905.2631578947367</v>
      </c>
      <c r="S10" s="41"/>
      <c r="T10" s="42">
        <v>28.2</v>
      </c>
      <c r="U10" s="42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9">
        <f>IF(C10&lt;&gt;"",MAX(C10,C9),"")</f>
        <v>100000</v>
      </c>
      <c r="Z10">
        <v>382</v>
      </c>
      <c r="AA10">
        <v>236</v>
      </c>
      <c r="AB10" t="s">
        <v>52</v>
      </c>
      <c r="AC10">
        <v>59</v>
      </c>
      <c r="AD10">
        <v>94</v>
      </c>
      <c r="AE10">
        <v>121</v>
      </c>
      <c r="AF10">
        <v>142</v>
      </c>
      <c r="AG10">
        <v>189</v>
      </c>
      <c r="AH10">
        <v>282</v>
      </c>
      <c r="AJ10">
        <v>-3</v>
      </c>
      <c r="AK10">
        <v>-3</v>
      </c>
    </row>
    <row r="11" spans="2:37" ht="15">
      <c r="B11" s="36">
        <v>3</v>
      </c>
      <c r="C11" s="37">
        <f t="shared" si="0"/>
        <v>108905.26315789473</v>
      </c>
      <c r="D11" s="37"/>
      <c r="E11" s="36"/>
      <c r="F11" s="5">
        <v>43475</v>
      </c>
      <c r="G11" s="36" t="s">
        <v>49</v>
      </c>
      <c r="H11" s="38">
        <v>104.896</v>
      </c>
      <c r="I11" s="38"/>
      <c r="J11" s="36">
        <v>9</v>
      </c>
      <c r="K11" s="39">
        <f t="shared" ref="K11:K74" si="3">IF(J11="","",C11*0.03)</f>
        <v>3267.1578947368421</v>
      </c>
      <c r="L11" s="40"/>
      <c r="M11" s="4">
        <f>IF(J11="","",(K11/J11)/LOOKUP(RIGHT($D$2,3),定数!$A$6:$A$13,定数!$B$6:$B$13))</f>
        <v>3.6301754385964911</v>
      </c>
      <c r="N11" s="36"/>
      <c r="O11" s="5"/>
      <c r="P11" s="38">
        <v>104.806</v>
      </c>
      <c r="Q11" s="38"/>
      <c r="R11" s="41">
        <f>IF(P11="","",T11*M11*LOOKUP(RIGHT($D$2,3),定数!$A$6:$A$13,定数!$B$6:$B$13))</f>
        <v>0</v>
      </c>
      <c r="S11" s="41"/>
      <c r="T11" s="42">
        <v>0</v>
      </c>
      <c r="U11" s="42"/>
      <c r="V11" s="16">
        <f t="shared" si="1"/>
        <v>0</v>
      </c>
      <c r="W11">
        <f t="shared" si="2"/>
        <v>0</v>
      </c>
      <c r="X11" s="29">
        <f>IF(C11&lt;&gt;"",MAX(X10,C11),"")</f>
        <v>108905.26315789473</v>
      </c>
      <c r="Y11" s="30">
        <f>IF(X11&lt;&gt;"",1-(C11/X11),"")</f>
        <v>0</v>
      </c>
      <c r="Z11">
        <v>618</v>
      </c>
      <c r="AA11">
        <v>618</v>
      </c>
      <c r="AB11" t="s">
        <v>53</v>
      </c>
      <c r="AC11">
        <v>54</v>
      </c>
      <c r="AD11">
        <v>87</v>
      </c>
      <c r="AE11">
        <v>111</v>
      </c>
      <c r="AF11">
        <v>13</v>
      </c>
      <c r="AG11">
        <v>175</v>
      </c>
      <c r="AH11">
        <v>261</v>
      </c>
      <c r="AJ11">
        <v>618</v>
      </c>
      <c r="AK11">
        <v>-3</v>
      </c>
    </row>
    <row r="12" spans="2:37" ht="15">
      <c r="B12" s="36">
        <v>4</v>
      </c>
      <c r="C12" s="37">
        <f t="shared" si="0"/>
        <v>108905.26315789473</v>
      </c>
      <c r="D12" s="37"/>
      <c r="E12" s="36"/>
      <c r="F12" s="5">
        <v>43478</v>
      </c>
      <c r="G12" s="36" t="s">
        <v>51</v>
      </c>
      <c r="H12" s="38">
        <v>103.485</v>
      </c>
      <c r="I12" s="38"/>
      <c r="J12" s="36">
        <v>54.5</v>
      </c>
      <c r="K12" s="39">
        <f t="shared" si="3"/>
        <v>3267.1578947368421</v>
      </c>
      <c r="L12" s="40"/>
      <c r="M12" s="4">
        <f>IF(J12="","",(K12/J12)/LOOKUP(RIGHT($D$2,3),定数!$A$6:$A$13,定数!$B$6:$B$13))</f>
        <v>0.59947851279575082</v>
      </c>
      <c r="N12" s="36"/>
      <c r="O12" s="5"/>
      <c r="P12" s="38">
        <v>104.03</v>
      </c>
      <c r="Q12" s="38"/>
      <c r="R12" s="41">
        <f>IF(P12="","",T12*M12*LOOKUP(RIGHT($D$2,3),定数!$A$6:$A$13,定数!$B$6:$B$13))</f>
        <v>1972.28430709802</v>
      </c>
      <c r="S12" s="41"/>
      <c r="T12" s="42">
        <v>32.9</v>
      </c>
      <c r="U12" s="42"/>
      <c r="V12" s="16">
        <f t="shared" si="1"/>
        <v>1</v>
      </c>
      <c r="W12">
        <f t="shared" si="2"/>
        <v>0</v>
      </c>
      <c r="X12" s="29">
        <f t="shared" ref="X12:X75" si="4">IF(C12&lt;&gt;"",MAX(X11,C12),"")</f>
        <v>108905.26315789473</v>
      </c>
      <c r="Y12" s="30">
        <f t="shared" ref="Y12:Y75" si="5">IF(X12&lt;&gt;"",1-(C12/X12),"")</f>
        <v>0</v>
      </c>
      <c r="Z12">
        <v>236</v>
      </c>
      <c r="AA12" t="s">
        <v>54</v>
      </c>
      <c r="AB12" t="s">
        <v>55</v>
      </c>
      <c r="AC12">
        <v>329</v>
      </c>
      <c r="AD12">
        <v>542</v>
      </c>
      <c r="AJ12">
        <v>-1</v>
      </c>
      <c r="AK12">
        <v>-1</v>
      </c>
    </row>
    <row r="13" spans="2:37" ht="15">
      <c r="B13" s="36">
        <v>5</v>
      </c>
      <c r="C13" s="37">
        <f t="shared" si="0"/>
        <v>110877.54746499275</v>
      </c>
      <c r="D13" s="37"/>
      <c r="E13" s="36"/>
      <c r="F13" s="5">
        <v>43480</v>
      </c>
      <c r="G13" s="36" t="s">
        <v>49</v>
      </c>
      <c r="H13" s="38">
        <v>104.369</v>
      </c>
      <c r="I13" s="38"/>
      <c r="J13" s="36">
        <v>27.9</v>
      </c>
      <c r="K13" s="39">
        <f t="shared" si="3"/>
        <v>3326.3264239497826</v>
      </c>
      <c r="L13" s="40"/>
      <c r="M13" s="4">
        <f>IF(J13="","",(K13/J13)/LOOKUP(RIGHT($D$2,3),定数!$A$6:$A$13,定数!$B$6:$B$13))</f>
        <v>1.192231693171965</v>
      </c>
      <c r="N13" s="36"/>
      <c r="O13" s="5"/>
      <c r="P13" s="38">
        <v>104.09</v>
      </c>
      <c r="Q13" s="38"/>
      <c r="R13" s="41">
        <f>IF(P13="","",T13*M13*LOOKUP(RIGHT($D$2,3),定数!$A$6:$A$13,定数!$B$6:$B$13))</f>
        <v>0</v>
      </c>
      <c r="S13" s="41"/>
      <c r="T13" s="42">
        <v>0</v>
      </c>
      <c r="U13" s="42"/>
      <c r="V13" s="16">
        <f t="shared" si="1"/>
        <v>0</v>
      </c>
      <c r="W13">
        <f t="shared" si="2"/>
        <v>0</v>
      </c>
      <c r="X13" s="29">
        <f t="shared" si="4"/>
        <v>110877.54746499275</v>
      </c>
      <c r="Y13" s="30">
        <f t="shared" si="5"/>
        <v>0</v>
      </c>
      <c r="Z13">
        <v>236</v>
      </c>
      <c r="AB13" t="s">
        <v>50</v>
      </c>
      <c r="AC13">
        <v>166</v>
      </c>
      <c r="AD13">
        <v>269</v>
      </c>
      <c r="AJ13">
        <v>618</v>
      </c>
      <c r="AK13">
        <v>-1</v>
      </c>
    </row>
    <row r="14" spans="2:37" ht="15">
      <c r="B14" s="36">
        <v>6</v>
      </c>
      <c r="C14" s="37">
        <f t="shared" si="0"/>
        <v>110877.54746499275</v>
      </c>
      <c r="D14" s="37"/>
      <c r="E14" s="36"/>
      <c r="F14" s="5">
        <v>43487</v>
      </c>
      <c r="G14" s="36" t="s">
        <v>51</v>
      </c>
      <c r="H14" s="38">
        <v>104.173</v>
      </c>
      <c r="I14" s="38"/>
      <c r="J14" s="36">
        <v>15.8</v>
      </c>
      <c r="K14" s="39">
        <f t="shared" si="3"/>
        <v>3326.3264239497826</v>
      </c>
      <c r="L14" s="40"/>
      <c r="M14" s="4">
        <f>IF(J14="","",(K14/J14)/LOOKUP(RIGHT($D$2,3),定数!$A$6:$A$13,定数!$B$6:$B$13))</f>
        <v>2.1052698885758114</v>
      </c>
      <c r="N14" s="36"/>
      <c r="O14" s="5"/>
      <c r="P14" s="38">
        <v>104.331</v>
      </c>
      <c r="Q14" s="38"/>
      <c r="R14" s="41">
        <f>IF(P14="","",T14*M14*LOOKUP(RIGHT($D$2,3),定数!$A$6:$A$13,定数!$B$6:$B$13))</f>
        <v>-3326.3264239498085</v>
      </c>
      <c r="S14" s="41"/>
      <c r="T14" s="42">
        <f t="shared" ref="T12:T75" si="6">IF(P14="","",IF(G14="買",(P14-H14),(H14-P14))*IF(RIGHT($D$2,3)="JPY",100,10000))</f>
        <v>-15.800000000000125</v>
      </c>
      <c r="U14" s="42"/>
      <c r="V14" s="16">
        <f t="shared" si="1"/>
        <v>0</v>
      </c>
      <c r="W14">
        <f t="shared" si="2"/>
        <v>1</v>
      </c>
      <c r="X14" s="29">
        <f t="shared" si="4"/>
        <v>110877.54746499275</v>
      </c>
      <c r="Y14" s="30">
        <f t="shared" si="5"/>
        <v>0</v>
      </c>
      <c r="Z14">
        <v>50</v>
      </c>
      <c r="AA14" t="s">
        <v>56</v>
      </c>
      <c r="AB14" t="s">
        <v>53</v>
      </c>
    </row>
    <row r="15" spans="2:37" ht="15">
      <c r="B15" s="36">
        <v>7</v>
      </c>
      <c r="C15" s="37">
        <f t="shared" si="0"/>
        <v>107551.22104104294</v>
      </c>
      <c r="D15" s="37"/>
      <c r="E15" s="36"/>
      <c r="F15" s="5">
        <v>43490</v>
      </c>
      <c r="G15" s="36" t="s">
        <v>51</v>
      </c>
      <c r="H15" s="38">
        <v>102.21</v>
      </c>
      <c r="I15" s="38"/>
      <c r="J15" s="36">
        <v>13.7</v>
      </c>
      <c r="K15" s="39">
        <f t="shared" si="3"/>
        <v>3226.5366312312881</v>
      </c>
      <c r="L15" s="40"/>
      <c r="M15" s="4">
        <f>IF(J15="","",(K15/J15)/LOOKUP(RIGHT($D$2,3),定数!$A$6:$A$13,定数!$B$6:$B$13))</f>
        <v>2.3551362271761231</v>
      </c>
      <c r="N15" s="36"/>
      <c r="O15" s="5"/>
      <c r="P15" s="38">
        <v>102.34699999999999</v>
      </c>
      <c r="Q15" s="38"/>
      <c r="R15" s="41">
        <f>IF(P15="","",T15*M15*LOOKUP(RIGHT($D$2,3),定数!$A$6:$A$13,定数!$B$6:$B$13))</f>
        <v>4780.9265411675296</v>
      </c>
      <c r="S15" s="41"/>
      <c r="T15" s="42">
        <v>20.3</v>
      </c>
      <c r="U15" s="42"/>
      <c r="V15" s="16">
        <f t="shared" si="1"/>
        <v>1</v>
      </c>
      <c r="W15">
        <f t="shared" si="2"/>
        <v>0</v>
      </c>
      <c r="X15" s="29">
        <f t="shared" si="4"/>
        <v>110877.54746499275</v>
      </c>
      <c r="Y15" s="30">
        <f t="shared" si="5"/>
        <v>3.0000000000000249E-2</v>
      </c>
      <c r="Z15">
        <v>382</v>
      </c>
      <c r="AB15" t="s">
        <v>50</v>
      </c>
      <c r="AC15">
        <v>83</v>
      </c>
      <c r="AD15">
        <v>135</v>
      </c>
      <c r="AE15">
        <v>172</v>
      </c>
      <c r="AF15">
        <v>203</v>
      </c>
      <c r="AG15">
        <v>271</v>
      </c>
      <c r="AJ15">
        <v>-2</v>
      </c>
      <c r="AK15">
        <v>-2</v>
      </c>
    </row>
    <row r="16" spans="2:37" ht="15">
      <c r="B16" s="36">
        <v>8</v>
      </c>
      <c r="C16" s="37">
        <f t="shared" si="0"/>
        <v>112332.14758221047</v>
      </c>
      <c r="D16" s="37"/>
      <c r="E16" s="36"/>
      <c r="F16" s="5">
        <v>43493</v>
      </c>
      <c r="G16" s="36" t="s">
        <v>49</v>
      </c>
      <c r="H16" s="38">
        <v>102.744</v>
      </c>
      <c r="I16" s="38"/>
      <c r="J16" s="36">
        <v>20.399999999999999</v>
      </c>
      <c r="K16" s="39">
        <f t="shared" si="3"/>
        <v>3369.9644274663137</v>
      </c>
      <c r="L16" s="40"/>
      <c r="M16" s="4">
        <f>IF(J16="","",(K16/J16)/LOOKUP(RIGHT($D$2,3),定数!$A$6:$A$13,定数!$B$6:$B$13))</f>
        <v>1.6519433467972127</v>
      </c>
      <c r="N16" s="36"/>
      <c r="O16" s="5"/>
      <c r="P16" s="38">
        <v>102.54</v>
      </c>
      <c r="Q16" s="38"/>
      <c r="R16" s="41">
        <f>IF(P16="","",T16*M16*LOOKUP(RIGHT($D$2,3),定数!$A$6:$A$13,定数!$B$6:$B$13))</f>
        <v>-3369.9644274662069</v>
      </c>
      <c r="S16" s="41"/>
      <c r="T16" s="42">
        <f t="shared" si="6"/>
        <v>-20.399999999999352</v>
      </c>
      <c r="U16" s="42"/>
      <c r="V16" s="16">
        <f t="shared" si="1"/>
        <v>0</v>
      </c>
      <c r="W16">
        <f t="shared" si="2"/>
        <v>1</v>
      </c>
      <c r="X16" s="29">
        <f t="shared" si="4"/>
        <v>112332.14758221047</v>
      </c>
      <c r="Y16" s="30">
        <f t="shared" si="5"/>
        <v>0</v>
      </c>
      <c r="Z16">
        <v>618</v>
      </c>
      <c r="AA16">
        <v>618</v>
      </c>
      <c r="AB16" t="s">
        <v>57</v>
      </c>
    </row>
    <row r="17" spans="2:37" ht="15">
      <c r="B17" s="36">
        <v>9</v>
      </c>
      <c r="C17" s="37">
        <f t="shared" si="0"/>
        <v>108962.18315474426</v>
      </c>
      <c r="D17" s="37"/>
      <c r="E17" s="36"/>
      <c r="F17" s="5">
        <v>43494</v>
      </c>
      <c r="G17" s="36" t="s">
        <v>51</v>
      </c>
      <c r="H17" s="38">
        <v>102.77500000000001</v>
      </c>
      <c r="I17" s="38"/>
      <c r="J17" s="36">
        <v>51.3</v>
      </c>
      <c r="K17" s="39">
        <f t="shared" si="3"/>
        <v>3268.8654946423276</v>
      </c>
      <c r="L17" s="40"/>
      <c r="M17" s="4">
        <f>IF(J17="","",(K17/J17)/LOOKUP(RIGHT($D$2,3),定数!$A$6:$A$13,定数!$B$6:$B$13))</f>
        <v>0.63720574944294883</v>
      </c>
      <c r="N17" s="36"/>
      <c r="O17" s="5"/>
      <c r="P17" s="38">
        <v>103.288</v>
      </c>
      <c r="Q17" s="38"/>
      <c r="R17" s="41">
        <f>IF(P17="","",T17*M17*LOOKUP(RIGHT($D$2,3),定数!$A$6:$A$13,定数!$B$6:$B$13))</f>
        <v>4148.2094288735962</v>
      </c>
      <c r="S17" s="41"/>
      <c r="T17" s="42">
        <v>65.099999999999994</v>
      </c>
      <c r="U17" s="42"/>
      <c r="V17" s="16">
        <f t="shared" si="1"/>
        <v>1</v>
      </c>
      <c r="W17">
        <f t="shared" si="2"/>
        <v>0</v>
      </c>
      <c r="X17" s="29">
        <f t="shared" si="4"/>
        <v>112332.14758221047</v>
      </c>
      <c r="Y17" s="30">
        <f t="shared" si="5"/>
        <v>2.9999999999999138E-2</v>
      </c>
      <c r="Z17">
        <v>50</v>
      </c>
      <c r="AA17">
        <v>382</v>
      </c>
      <c r="AB17" t="s">
        <v>58</v>
      </c>
      <c r="AC17">
        <v>319</v>
      </c>
      <c r="AD17">
        <v>514</v>
      </c>
      <c r="AE17">
        <v>651</v>
      </c>
      <c r="AF17">
        <v>767</v>
      </c>
      <c r="AJ17">
        <v>1.5</v>
      </c>
      <c r="AK17">
        <v>1.5</v>
      </c>
    </row>
    <row r="18" spans="2:37" ht="15">
      <c r="B18" s="36">
        <v>10</v>
      </c>
      <c r="C18" s="37">
        <f t="shared" si="0"/>
        <v>113110.39258361785</v>
      </c>
      <c r="D18" s="37"/>
      <c r="E18" s="36"/>
      <c r="F18" s="5">
        <v>43500</v>
      </c>
      <c r="G18" s="36" t="s">
        <v>51</v>
      </c>
      <c r="H18" s="38">
        <v>100.928</v>
      </c>
      <c r="I18" s="38"/>
      <c r="J18" s="36">
        <v>39</v>
      </c>
      <c r="K18" s="39">
        <f t="shared" si="3"/>
        <v>3393.3117775085357</v>
      </c>
      <c r="L18" s="40"/>
      <c r="M18" s="4">
        <f>IF(J18="","",(K18/J18)/LOOKUP(RIGHT($D$2,3),定数!$A$6:$A$13,定数!$B$6:$B$13))</f>
        <v>0.87007994295090652</v>
      </c>
      <c r="N18" s="36"/>
      <c r="O18" s="5"/>
      <c r="P18" s="38">
        <v>101.318</v>
      </c>
      <c r="Q18" s="38"/>
      <c r="R18" s="41">
        <f>IF(P18="","",T18*M18*LOOKUP(RIGHT($D$2,3),定数!$A$6:$A$13,定数!$B$6:$B$13))</f>
        <v>-3393.3117775085407</v>
      </c>
      <c r="S18" s="41"/>
      <c r="T18" s="42">
        <f t="shared" si="6"/>
        <v>-39.000000000000057</v>
      </c>
      <c r="U18" s="42"/>
      <c r="V18" s="16">
        <f t="shared" si="1"/>
        <v>0</v>
      </c>
      <c r="W18">
        <f t="shared" si="2"/>
        <v>1</v>
      </c>
      <c r="X18" s="29">
        <f t="shared" si="4"/>
        <v>113110.39258361785</v>
      </c>
      <c r="Y18" s="30">
        <f t="shared" si="5"/>
        <v>0</v>
      </c>
      <c r="Z18">
        <v>382</v>
      </c>
      <c r="AB18" t="s">
        <v>59</v>
      </c>
    </row>
    <row r="19" spans="2:37" ht="15">
      <c r="B19" s="36">
        <v>11</v>
      </c>
      <c r="C19" s="37">
        <f t="shared" si="0"/>
        <v>109717.08080610931</v>
      </c>
      <c r="D19" s="37"/>
      <c r="E19" s="36"/>
      <c r="F19" s="5">
        <v>43502</v>
      </c>
      <c r="G19" s="36" t="s">
        <v>49</v>
      </c>
      <c r="H19" s="38">
        <v>101.56</v>
      </c>
      <c r="I19" s="38"/>
      <c r="J19" s="36">
        <v>20</v>
      </c>
      <c r="K19" s="39">
        <f t="shared" si="3"/>
        <v>3291.5124241832791</v>
      </c>
      <c r="L19" s="40"/>
      <c r="M19" s="4">
        <f>IF(J19="","",(K19/J19)/LOOKUP(RIGHT($D$2,3),定数!$A$6:$A$13,定数!$B$6:$B$13))</f>
        <v>1.6457562120916396</v>
      </c>
      <c r="N19" s="36"/>
      <c r="O19" s="5"/>
      <c r="P19" s="38">
        <v>101.36</v>
      </c>
      <c r="Q19" s="38"/>
      <c r="R19" s="41">
        <f>IF(P19="","",T19*M19*LOOKUP(RIGHT($D$2,3),定数!$A$6:$A$13,定数!$B$6:$B$13))</f>
        <v>-3291.5124241833259</v>
      </c>
      <c r="S19" s="41"/>
      <c r="T19" s="42">
        <f t="shared" si="6"/>
        <v>-20.000000000000284</v>
      </c>
      <c r="U19" s="42"/>
      <c r="V19" s="16">
        <f t="shared" si="1"/>
        <v>0</v>
      </c>
      <c r="W19">
        <f t="shared" si="2"/>
        <v>2</v>
      </c>
      <c r="X19" s="29">
        <f t="shared" si="4"/>
        <v>113110.39258361785</v>
      </c>
      <c r="Y19" s="30">
        <f t="shared" si="5"/>
        <v>3.0000000000000027E-2</v>
      </c>
      <c r="Z19" t="s">
        <v>56</v>
      </c>
      <c r="AA19" t="s">
        <v>56</v>
      </c>
      <c r="AB19" t="s">
        <v>57</v>
      </c>
    </row>
    <row r="20" spans="2:37" ht="15">
      <c r="B20" s="36">
        <v>12</v>
      </c>
      <c r="C20" s="37">
        <f t="shared" si="0"/>
        <v>106425.56838192599</v>
      </c>
      <c r="D20" s="37"/>
      <c r="E20" s="36"/>
      <c r="F20" s="5">
        <v>43503</v>
      </c>
      <c r="G20" s="36" t="s">
        <v>49</v>
      </c>
      <c r="H20" s="38">
        <v>102.1</v>
      </c>
      <c r="I20" s="38"/>
      <c r="J20" s="36">
        <v>14.2</v>
      </c>
      <c r="K20" s="39">
        <f t="shared" si="3"/>
        <v>3192.7670514577794</v>
      </c>
      <c r="L20" s="40"/>
      <c r="M20" s="4">
        <f>IF(J20="","",(K20/J20)/LOOKUP(RIGHT($D$2,3),定数!$A$6:$A$13,定数!$B$6:$B$13))</f>
        <v>2.2484275010266055</v>
      </c>
      <c r="N20" s="36"/>
      <c r="O20" s="5"/>
      <c r="P20" s="38">
        <v>101.958</v>
      </c>
      <c r="Q20" s="38"/>
      <c r="R20" s="41">
        <f>IF(P20="","",T20*M20*LOOKUP(RIGHT($D$2,3),定数!$A$6:$A$13,定数!$B$6:$B$13))</f>
        <v>0</v>
      </c>
      <c r="S20" s="41"/>
      <c r="T20" s="42">
        <v>0</v>
      </c>
      <c r="U20" s="42"/>
      <c r="V20" s="16">
        <f t="shared" si="1"/>
        <v>0</v>
      </c>
      <c r="W20">
        <f t="shared" si="2"/>
        <v>0</v>
      </c>
      <c r="X20" s="29">
        <f t="shared" si="4"/>
        <v>113110.39258361785</v>
      </c>
      <c r="Y20" s="30">
        <f t="shared" si="5"/>
        <v>5.9100000000000485E-2</v>
      </c>
      <c r="Z20">
        <v>236</v>
      </c>
      <c r="AA20">
        <v>618</v>
      </c>
      <c r="AB20" t="s">
        <v>57</v>
      </c>
      <c r="AC20">
        <v>86</v>
      </c>
      <c r="AJ20">
        <v>618</v>
      </c>
      <c r="AK20">
        <v>618</v>
      </c>
    </row>
    <row r="21" spans="2:37" ht="15">
      <c r="B21" s="36">
        <v>13</v>
      </c>
      <c r="C21" s="37">
        <f t="shared" si="0"/>
        <v>106425.56838192599</v>
      </c>
      <c r="D21" s="37"/>
      <c r="E21" s="36"/>
      <c r="F21" s="5">
        <v>43506</v>
      </c>
      <c r="G21" s="36" t="s">
        <v>49</v>
      </c>
      <c r="H21" s="38">
        <v>102.416</v>
      </c>
      <c r="I21" s="38"/>
      <c r="J21" s="36">
        <v>9.8000000000000007</v>
      </c>
      <c r="K21" s="39">
        <f t="shared" si="3"/>
        <v>3192.7670514577794</v>
      </c>
      <c r="L21" s="40"/>
      <c r="M21" s="4">
        <f>IF(J21="","",(K21/J21)/LOOKUP(RIGHT($D$2,3),定数!$A$6:$A$13,定数!$B$6:$B$13))</f>
        <v>3.2579255627120194</v>
      </c>
      <c r="N21" s="36"/>
      <c r="O21" s="5"/>
      <c r="P21" s="38">
        <v>102.318</v>
      </c>
      <c r="Q21" s="38"/>
      <c r="R21" s="41">
        <f>IF(P21="","",T21*M21*LOOKUP(RIGHT($D$2,3),定数!$A$6:$A$13,定数!$B$6:$B$13))</f>
        <v>-3192.7670514577458</v>
      </c>
      <c r="S21" s="41"/>
      <c r="T21" s="42">
        <f t="shared" si="6"/>
        <v>-9.7999999999998977</v>
      </c>
      <c r="U21" s="42"/>
      <c r="V21" s="16">
        <f t="shared" si="1"/>
        <v>0</v>
      </c>
      <c r="W21">
        <f t="shared" si="2"/>
        <v>1</v>
      </c>
      <c r="X21" s="29">
        <f t="shared" si="4"/>
        <v>113110.39258361785</v>
      </c>
      <c r="Y21" s="30">
        <f t="shared" si="5"/>
        <v>5.9100000000000485E-2</v>
      </c>
      <c r="Z21">
        <v>236</v>
      </c>
      <c r="AB21" t="s">
        <v>57</v>
      </c>
    </row>
    <row r="22" spans="2:37" ht="15">
      <c r="B22" s="36">
        <v>14</v>
      </c>
      <c r="C22" s="37">
        <f t="shared" si="0"/>
        <v>103232.80133046824</v>
      </c>
      <c r="D22" s="37"/>
      <c r="E22" s="36"/>
      <c r="F22" s="5">
        <v>43507</v>
      </c>
      <c r="G22" s="36" t="s">
        <v>51</v>
      </c>
      <c r="H22" s="38">
        <v>102.11799999999999</v>
      </c>
      <c r="I22" s="38"/>
      <c r="J22" s="36">
        <v>9.1</v>
      </c>
      <c r="K22" s="39">
        <f t="shared" si="3"/>
        <v>3096.9840399140471</v>
      </c>
      <c r="L22" s="40"/>
      <c r="M22" s="4">
        <f>IF(J22="","",(K22/J22)/LOOKUP(RIGHT($D$2,3),定数!$A$6:$A$13,定数!$B$6:$B$13))</f>
        <v>3.4032791647407112</v>
      </c>
      <c r="N22" s="36"/>
      <c r="O22" s="5"/>
      <c r="P22" s="38">
        <v>102.209</v>
      </c>
      <c r="Q22" s="38"/>
      <c r="R22" s="41">
        <f>IF(P22="","",T22*M22*LOOKUP(RIGHT($D$2,3),定数!$A$6:$A$13,定数!$B$6:$B$13))</f>
        <v>-3096.9840399143259</v>
      </c>
      <c r="S22" s="41"/>
      <c r="T22" s="42">
        <f t="shared" si="6"/>
        <v>-9.1000000000008185</v>
      </c>
      <c r="U22" s="42"/>
      <c r="V22" s="16">
        <f t="shared" si="1"/>
        <v>0</v>
      </c>
      <c r="W22">
        <f t="shared" si="2"/>
        <v>2</v>
      </c>
      <c r="X22" s="29">
        <f t="shared" si="4"/>
        <v>113110.39258361785</v>
      </c>
      <c r="Y22" s="30">
        <f t="shared" si="5"/>
        <v>8.7327000000000155E-2</v>
      </c>
      <c r="Z22">
        <v>382</v>
      </c>
      <c r="AA22">
        <v>50</v>
      </c>
      <c r="AB22" t="s">
        <v>60</v>
      </c>
    </row>
    <row r="23" spans="2:37" ht="15">
      <c r="B23" s="36">
        <v>15</v>
      </c>
      <c r="C23" s="37">
        <f t="shared" si="0"/>
        <v>100135.81729055391</v>
      </c>
      <c r="D23" s="37"/>
      <c r="E23" s="36"/>
      <c r="F23" s="5">
        <v>43507</v>
      </c>
      <c r="G23" s="36" t="s">
        <v>49</v>
      </c>
      <c r="H23" s="38">
        <v>102.199</v>
      </c>
      <c r="I23" s="38"/>
      <c r="J23" s="36">
        <v>6.1</v>
      </c>
      <c r="K23" s="39">
        <f t="shared" si="3"/>
        <v>3004.0745187166171</v>
      </c>
      <c r="L23" s="40"/>
      <c r="M23" s="4">
        <f>IF(J23="","",(K23/J23)/LOOKUP(RIGHT($D$2,3),定数!$A$6:$A$13,定数!$B$6:$B$13))</f>
        <v>4.9247123257649461</v>
      </c>
      <c r="N23" s="36"/>
      <c r="O23" s="5"/>
      <c r="P23" s="38">
        <v>102.13800000000001</v>
      </c>
      <c r="Q23" s="38"/>
      <c r="R23" s="41">
        <f>IF(P23="","",T23*M23*LOOKUP(RIGHT($D$2,3),定数!$A$6:$A$13,定数!$B$6:$B$13))</f>
        <v>7337.8213653897701</v>
      </c>
      <c r="S23" s="41"/>
      <c r="T23" s="42">
        <v>14.9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4"/>
        <v>113110.39258361785</v>
      </c>
      <c r="Y23" s="30">
        <f t="shared" si="5"/>
        <v>0.11470719000000262</v>
      </c>
      <c r="Z23">
        <v>50</v>
      </c>
      <c r="AA23">
        <v>382</v>
      </c>
      <c r="AB23" t="s">
        <v>50</v>
      </c>
      <c r="AC23">
        <v>30</v>
      </c>
      <c r="AD23">
        <v>49</v>
      </c>
      <c r="AE23">
        <v>63</v>
      </c>
      <c r="AF23">
        <v>73</v>
      </c>
      <c r="AG23">
        <v>100</v>
      </c>
      <c r="AH23">
        <v>149</v>
      </c>
      <c r="AJ23">
        <v>-3</v>
      </c>
      <c r="AK23">
        <v>-3</v>
      </c>
    </row>
    <row r="24" spans="2:37" ht="15">
      <c r="B24" s="36">
        <v>16</v>
      </c>
      <c r="C24" s="37">
        <f t="shared" si="0"/>
        <v>107473.63865594368</v>
      </c>
      <c r="D24" s="37"/>
      <c r="E24" s="36"/>
      <c r="F24" s="5">
        <v>43510</v>
      </c>
      <c r="G24" s="36" t="s">
        <v>51</v>
      </c>
      <c r="H24" s="38">
        <v>101.78100000000001</v>
      </c>
      <c r="I24" s="38"/>
      <c r="J24" s="36">
        <v>20.7</v>
      </c>
      <c r="K24" s="39">
        <f t="shared" si="3"/>
        <v>3224.2091596783102</v>
      </c>
      <c r="L24" s="40"/>
      <c r="M24" s="4">
        <f>IF(J24="","",(K24/J24)/LOOKUP(RIGHT($D$2,3),定数!$A$6:$A$13,定数!$B$6:$B$13))</f>
        <v>1.5575889660281692</v>
      </c>
      <c r="N24" s="36"/>
      <c r="O24" s="5"/>
      <c r="P24" s="38">
        <v>101.988</v>
      </c>
      <c r="Q24" s="38"/>
      <c r="R24" s="41">
        <f>IF(P24="","",T24*M24*LOOKUP(RIGHT($D$2,3),定数!$A$6:$A$13,定数!$B$6:$B$13))</f>
        <v>1931.4103178749299</v>
      </c>
      <c r="S24" s="41"/>
      <c r="T24" s="42">
        <v>12.4</v>
      </c>
      <c r="U24" s="42"/>
      <c r="V24" t="str">
        <f t="shared" si="7"/>
        <v/>
      </c>
      <c r="W24">
        <f t="shared" si="2"/>
        <v>0</v>
      </c>
      <c r="X24" s="29">
        <f t="shared" si="4"/>
        <v>113110.39258361785</v>
      </c>
      <c r="Y24" s="30">
        <f t="shared" si="5"/>
        <v>4.9834093922953682E-2</v>
      </c>
      <c r="Z24">
        <v>50</v>
      </c>
      <c r="AA24" t="s">
        <v>56</v>
      </c>
      <c r="AB24" t="s">
        <v>50</v>
      </c>
      <c r="AC24">
        <v>124</v>
      </c>
      <c r="AD24">
        <v>204</v>
      </c>
      <c r="AE24">
        <v>258</v>
      </c>
      <c r="AF24">
        <v>305</v>
      </c>
      <c r="AJ24">
        <v>1.5</v>
      </c>
      <c r="AK24">
        <v>1.5</v>
      </c>
    </row>
    <row r="25" spans="2:37" ht="15">
      <c r="B25" s="36">
        <v>17</v>
      </c>
      <c r="C25" s="37">
        <f t="shared" si="0"/>
        <v>109405.04897381862</v>
      </c>
      <c r="D25" s="37"/>
      <c r="E25" s="36"/>
      <c r="F25" s="5">
        <v>43515</v>
      </c>
      <c r="G25" s="36" t="s">
        <v>51</v>
      </c>
      <c r="H25" s="38">
        <v>102.306</v>
      </c>
      <c r="I25" s="38"/>
      <c r="J25" s="36">
        <v>10.9</v>
      </c>
      <c r="K25" s="39">
        <f t="shared" si="3"/>
        <v>3282.1514692145583</v>
      </c>
      <c r="L25" s="40"/>
      <c r="M25" s="4">
        <f>IF(J25="","",(K25/J25)/LOOKUP(RIGHT($D$2,3),定数!$A$6:$A$13,定数!$B$6:$B$13))</f>
        <v>3.0111481368940902</v>
      </c>
      <c r="N25" s="36"/>
      <c r="O25" s="5"/>
      <c r="P25" s="38">
        <v>102.41500000000001</v>
      </c>
      <c r="Q25" s="38"/>
      <c r="R25" s="41">
        <f>IF(P25="","",T25*M25*LOOKUP(RIGHT($D$2,3),定数!$A$6:$A$13,定数!$B$6:$B$13))</f>
        <v>1987.3577703500996</v>
      </c>
      <c r="S25" s="41"/>
      <c r="T25" s="42">
        <v>6.6</v>
      </c>
      <c r="U25" s="42"/>
      <c r="V25" t="str">
        <f t="shared" si="7"/>
        <v/>
      </c>
      <c r="W25">
        <f t="shared" si="2"/>
        <v>0</v>
      </c>
      <c r="X25" s="29">
        <f t="shared" si="4"/>
        <v>113110.39258361785</v>
      </c>
      <c r="Y25" s="30">
        <f t="shared" si="5"/>
        <v>3.2758648654322653E-2</v>
      </c>
      <c r="Z25">
        <v>382</v>
      </c>
      <c r="AA25">
        <v>50</v>
      </c>
      <c r="AB25" t="s">
        <v>50</v>
      </c>
      <c r="AC25">
        <v>66</v>
      </c>
      <c r="AD25">
        <v>107</v>
      </c>
      <c r="AE25">
        <v>136</v>
      </c>
      <c r="AF25">
        <v>160</v>
      </c>
      <c r="AG25">
        <v>215</v>
      </c>
      <c r="AH25">
        <v>324</v>
      </c>
      <c r="AJ25">
        <v>-3</v>
      </c>
      <c r="AK25">
        <v>-3</v>
      </c>
    </row>
    <row r="26" spans="2:37" ht="15">
      <c r="B26" s="36">
        <v>18</v>
      </c>
      <c r="C26" s="37">
        <f t="shared" si="0"/>
        <v>111392.40674416872</v>
      </c>
      <c r="D26" s="37"/>
      <c r="E26" s="36"/>
      <c r="F26" s="5">
        <v>43516</v>
      </c>
      <c r="G26" s="36" t="s">
        <v>49</v>
      </c>
      <c r="H26" s="38">
        <v>102.34399999999999</v>
      </c>
      <c r="I26" s="38"/>
      <c r="J26" s="36">
        <v>8.4</v>
      </c>
      <c r="K26" s="39">
        <f t="shared" si="3"/>
        <v>3341.7722023250617</v>
      </c>
      <c r="L26" s="40"/>
      <c r="M26" s="4">
        <f>IF(J26="","",(K26/J26)/LOOKUP(RIGHT($D$2,3),定数!$A$6:$A$13,定数!$B$6:$B$13))</f>
        <v>3.9783002408631685</v>
      </c>
      <c r="N26" s="36"/>
      <c r="O26" s="5"/>
      <c r="P26" s="38">
        <v>102.26</v>
      </c>
      <c r="Q26" s="38"/>
      <c r="R26" s="41">
        <f>IF(P26="","",T26*M26*LOOKUP(RIGHT($D$2,3),定数!$A$6:$A$13,定数!$B$6:$B$13))</f>
        <v>0</v>
      </c>
      <c r="S26" s="41"/>
      <c r="T26" s="42">
        <v>0</v>
      </c>
      <c r="U26" s="42"/>
      <c r="V26" t="str">
        <f t="shared" si="7"/>
        <v/>
      </c>
      <c r="W26">
        <f t="shared" si="2"/>
        <v>0</v>
      </c>
      <c r="X26" s="29">
        <f t="shared" si="4"/>
        <v>113110.39258361785</v>
      </c>
      <c r="Y26" s="30">
        <f t="shared" si="5"/>
        <v>1.5188576400520404E-2</v>
      </c>
      <c r="Z26" t="s">
        <v>56</v>
      </c>
      <c r="AA26">
        <v>618</v>
      </c>
      <c r="AB26" t="s">
        <v>53</v>
      </c>
      <c r="AC26">
        <v>52</v>
      </c>
      <c r="AJ26">
        <v>618</v>
      </c>
      <c r="AK26">
        <v>618</v>
      </c>
    </row>
    <row r="27" spans="2:37" ht="15">
      <c r="B27" s="36">
        <v>19</v>
      </c>
      <c r="C27" s="37">
        <f t="shared" si="0"/>
        <v>111392.40674416872</v>
      </c>
      <c r="D27" s="37"/>
      <c r="E27" s="36"/>
      <c r="F27" s="5">
        <v>43521</v>
      </c>
      <c r="G27" s="36" t="s">
        <v>49</v>
      </c>
      <c r="H27" s="38">
        <v>102.56399999999999</v>
      </c>
      <c r="I27" s="38"/>
      <c r="J27" s="36">
        <v>10.199999999999999</v>
      </c>
      <c r="K27" s="39">
        <f t="shared" si="3"/>
        <v>3341.7722023250617</v>
      </c>
      <c r="L27" s="40"/>
      <c r="M27" s="4">
        <f>IF(J27="","",(K27/J27)/LOOKUP(RIGHT($D$2,3),定数!$A$6:$A$13,定数!$B$6:$B$13))</f>
        <v>3.2762472571814332</v>
      </c>
      <c r="N27" s="36"/>
      <c r="O27" s="5"/>
      <c r="P27" s="38">
        <v>102.462</v>
      </c>
      <c r="Q27" s="38"/>
      <c r="R27" s="41">
        <f>IF(P27="","",T27*M27*LOOKUP(RIGHT($D$2,3),定数!$A$6:$A$13,定数!$B$6:$B$13))</f>
        <v>0</v>
      </c>
      <c r="S27" s="41"/>
      <c r="T27" s="42">
        <v>0</v>
      </c>
      <c r="U27" s="42"/>
      <c r="V27" t="str">
        <f t="shared" si="7"/>
        <v/>
      </c>
      <c r="W27">
        <f t="shared" si="2"/>
        <v>0</v>
      </c>
      <c r="X27" s="29">
        <f t="shared" si="4"/>
        <v>113110.39258361785</v>
      </c>
      <c r="Y27" s="30">
        <f t="shared" si="5"/>
        <v>1.5188576400520404E-2</v>
      </c>
      <c r="Z27">
        <v>50</v>
      </c>
      <c r="AA27">
        <v>618</v>
      </c>
      <c r="AB27" t="s">
        <v>50</v>
      </c>
      <c r="AC27">
        <v>61</v>
      </c>
      <c r="AJ27">
        <v>618</v>
      </c>
      <c r="AK27">
        <v>618</v>
      </c>
    </row>
    <row r="28" spans="2:37" ht="15">
      <c r="B28" s="36">
        <v>20</v>
      </c>
      <c r="C28" s="37">
        <f t="shared" si="0"/>
        <v>111392.40674416872</v>
      </c>
      <c r="D28" s="37"/>
      <c r="E28" s="36"/>
      <c r="F28" s="5">
        <v>43523</v>
      </c>
      <c r="G28" s="36" t="s">
        <v>51</v>
      </c>
      <c r="H28" s="38">
        <v>102.35</v>
      </c>
      <c r="I28" s="38"/>
      <c r="J28" s="36">
        <v>5.6</v>
      </c>
      <c r="K28" s="39">
        <f t="shared" si="3"/>
        <v>3341.7722023250617</v>
      </c>
      <c r="L28" s="40"/>
      <c r="M28" s="4">
        <f>IF(J28="","",(K28/J28)/LOOKUP(RIGHT($D$2,3),定数!$A$6:$A$13,定数!$B$6:$B$13))</f>
        <v>5.9674503612947536</v>
      </c>
      <c r="N28" s="36"/>
      <c r="O28" s="5"/>
      <c r="P28" s="38">
        <v>102.40600000000001</v>
      </c>
      <c r="Q28" s="38"/>
      <c r="R28" s="41">
        <f>IF(P28="","",T28*M28*LOOKUP(RIGHT($D$2,3),定数!$A$6:$A$13,定数!$B$6:$B$13))</f>
        <v>1969.2586192272686</v>
      </c>
      <c r="S28" s="41"/>
      <c r="T28" s="42">
        <v>3.3</v>
      </c>
      <c r="U28" s="42"/>
      <c r="V28" t="str">
        <f t="shared" si="7"/>
        <v/>
      </c>
      <c r="W28">
        <f t="shared" si="2"/>
        <v>0</v>
      </c>
      <c r="X28" s="29">
        <f t="shared" si="4"/>
        <v>113110.39258361785</v>
      </c>
      <c r="Y28" s="30">
        <f t="shared" si="5"/>
        <v>1.5188576400520404E-2</v>
      </c>
      <c r="Z28">
        <v>100</v>
      </c>
      <c r="AA28">
        <v>618</v>
      </c>
      <c r="AB28" t="s">
        <v>53</v>
      </c>
      <c r="AC28">
        <v>33</v>
      </c>
      <c r="AD28">
        <v>54</v>
      </c>
      <c r="AE28">
        <v>69</v>
      </c>
      <c r="AF28">
        <v>83</v>
      </c>
      <c r="AG28">
        <v>109</v>
      </c>
      <c r="AJ28">
        <v>-1</v>
      </c>
      <c r="AK28">
        <v>-2</v>
      </c>
    </row>
    <row r="29" spans="2:37" ht="15">
      <c r="B29" s="36">
        <v>21</v>
      </c>
      <c r="C29" s="37">
        <f t="shared" si="0"/>
        <v>113361.66536339599</v>
      </c>
      <c r="D29" s="37"/>
      <c r="E29" s="36"/>
      <c r="F29" s="5">
        <v>43527</v>
      </c>
      <c r="G29" s="36" t="s">
        <v>51</v>
      </c>
      <c r="H29" s="38">
        <v>101.404</v>
      </c>
      <c r="I29" s="38"/>
      <c r="J29" s="36">
        <v>9.4</v>
      </c>
      <c r="K29" s="39">
        <f t="shared" si="3"/>
        <v>3400.8499609018795</v>
      </c>
      <c r="L29" s="40"/>
      <c r="M29" s="4">
        <f>IF(J29="","",(K29/J29)/LOOKUP(RIGHT($D$2,3),定数!$A$6:$A$13,定数!$B$6:$B$13))</f>
        <v>3.6179254903211482</v>
      </c>
      <c r="N29" s="36"/>
      <c r="O29" s="5"/>
      <c r="P29" s="38">
        <v>101.498</v>
      </c>
      <c r="Q29" s="38"/>
      <c r="R29" s="41">
        <f>IF(P29="","",T29*M29*LOOKUP(RIGHT($D$2,3),定数!$A$6:$A$13,定数!$B$6:$B$13))</f>
        <v>3400.8499609018791</v>
      </c>
      <c r="S29" s="41"/>
      <c r="T29" s="42">
        <v>9.4</v>
      </c>
      <c r="U29" s="42"/>
      <c r="V29" t="str">
        <f t="shared" si="7"/>
        <v/>
      </c>
      <c r="W29">
        <f t="shared" si="2"/>
        <v>0</v>
      </c>
      <c r="X29" s="29">
        <f t="shared" si="4"/>
        <v>113361.66536339599</v>
      </c>
      <c r="Y29" s="30">
        <f t="shared" si="5"/>
        <v>0</v>
      </c>
      <c r="Z29">
        <v>236</v>
      </c>
      <c r="AB29" t="s">
        <v>50</v>
      </c>
      <c r="AC29">
        <v>58</v>
      </c>
      <c r="AD29">
        <v>94</v>
      </c>
      <c r="AE29">
        <v>118</v>
      </c>
      <c r="AF29">
        <v>141</v>
      </c>
      <c r="AG29">
        <v>188</v>
      </c>
      <c r="AJ29">
        <v>-2</v>
      </c>
      <c r="AK29">
        <v>-2</v>
      </c>
    </row>
    <row r="30" spans="2:37" ht="15">
      <c r="B30" s="36">
        <v>22</v>
      </c>
      <c r="C30" s="37">
        <f t="shared" si="0"/>
        <v>116762.51532429787</v>
      </c>
      <c r="D30" s="37"/>
      <c r="E30" s="36"/>
      <c r="F30" s="5">
        <v>43528</v>
      </c>
      <c r="G30" s="36" t="s">
        <v>49</v>
      </c>
      <c r="H30" s="38">
        <v>101.554</v>
      </c>
      <c r="I30" s="38"/>
      <c r="J30" s="36">
        <v>16.100000000000001</v>
      </c>
      <c r="K30" s="39">
        <f t="shared" si="3"/>
        <v>3502.8754597289358</v>
      </c>
      <c r="L30" s="40"/>
      <c r="M30" s="4">
        <f>IF(J30="","",(K30/J30)/LOOKUP(RIGHT($D$2,3),定数!$A$6:$A$13,定数!$B$6:$B$13))</f>
        <v>2.1756990433098977</v>
      </c>
      <c r="N30" s="36"/>
      <c r="O30" s="5"/>
      <c r="P30" s="38">
        <v>101.393</v>
      </c>
      <c r="Q30" s="38"/>
      <c r="R30" s="41">
        <f>IF(P30="","",T30*M30*LOOKUP(RIGHT($D$2,3),定数!$A$6:$A$13,定数!$B$6:$B$13))</f>
        <v>2132.1850624436997</v>
      </c>
      <c r="S30" s="41"/>
      <c r="T30" s="42">
        <v>9.8000000000000007</v>
      </c>
      <c r="U30" s="42"/>
      <c r="V30" t="str">
        <f t="shared" si="7"/>
        <v/>
      </c>
      <c r="W30">
        <f t="shared" si="2"/>
        <v>0</v>
      </c>
      <c r="X30" s="29">
        <f t="shared" si="4"/>
        <v>116762.51532429787</v>
      </c>
      <c r="Y30" s="30">
        <f t="shared" si="5"/>
        <v>0</v>
      </c>
      <c r="Z30">
        <v>618</v>
      </c>
      <c r="AA30">
        <v>236</v>
      </c>
      <c r="AB30" t="s">
        <v>60</v>
      </c>
      <c r="AC30">
        <v>98</v>
      </c>
      <c r="AD30">
        <v>159</v>
      </c>
      <c r="AE30">
        <v>203</v>
      </c>
      <c r="AF30">
        <v>238</v>
      </c>
      <c r="AG30">
        <v>319</v>
      </c>
      <c r="AH30">
        <v>477</v>
      </c>
      <c r="AJ30">
        <v>-3</v>
      </c>
      <c r="AK30">
        <v>-3</v>
      </c>
    </row>
    <row r="31" spans="2:37" ht="15">
      <c r="B31" s="36">
        <v>23</v>
      </c>
      <c r="C31" s="37">
        <f t="shared" si="0"/>
        <v>118894.70038674158</v>
      </c>
      <c r="D31" s="37"/>
      <c r="E31" s="36"/>
      <c r="F31" s="5">
        <v>43534</v>
      </c>
      <c r="G31" s="36" t="s">
        <v>51</v>
      </c>
      <c r="H31" s="38">
        <v>103.11499999999999</v>
      </c>
      <c r="I31" s="38"/>
      <c r="J31" s="36">
        <v>17.899999999999999</v>
      </c>
      <c r="K31" s="39">
        <f t="shared" si="3"/>
        <v>3566.8410116022474</v>
      </c>
      <c r="L31" s="40"/>
      <c r="M31" s="4">
        <f>IF(J31="","",(K31/J31)/LOOKUP(RIGHT($D$2,3),定数!$A$6:$A$13,定数!$B$6:$B$13))</f>
        <v>1.992648609833658</v>
      </c>
      <c r="N31" s="36"/>
      <c r="O31" s="5"/>
      <c r="P31" s="38">
        <v>103.294</v>
      </c>
      <c r="Q31" s="38"/>
      <c r="R31" s="41">
        <f>IF(P31="","",T31*M31*LOOKUP(RIGHT($D$2,3),定数!$A$6:$A$13,定数!$B$6:$B$13))</f>
        <v>20922.810403253407</v>
      </c>
      <c r="S31" s="41"/>
      <c r="T31" s="42">
        <v>105</v>
      </c>
      <c r="U31" s="42"/>
      <c r="V31" t="str">
        <f t="shared" si="7"/>
        <v/>
      </c>
      <c r="W31">
        <f t="shared" si="2"/>
        <v>0</v>
      </c>
      <c r="X31" s="29">
        <f t="shared" si="4"/>
        <v>118894.70038674158</v>
      </c>
      <c r="Y31" s="30">
        <f t="shared" si="5"/>
        <v>0</v>
      </c>
      <c r="Z31">
        <v>382</v>
      </c>
      <c r="AA31">
        <v>618</v>
      </c>
      <c r="AB31" t="s">
        <v>60</v>
      </c>
      <c r="AC31">
        <v>105</v>
      </c>
      <c r="AD31">
        <v>178</v>
      </c>
      <c r="AJ31">
        <v>618</v>
      </c>
      <c r="AK31">
        <v>-1</v>
      </c>
    </row>
    <row r="32" spans="2:37" ht="15">
      <c r="B32" s="36">
        <v>24</v>
      </c>
      <c r="C32" s="37">
        <f t="shared" si="0"/>
        <v>139817.51078999499</v>
      </c>
      <c r="D32" s="37"/>
      <c r="E32" s="36"/>
      <c r="F32" s="5">
        <v>43538</v>
      </c>
      <c r="G32" s="36" t="s">
        <v>51</v>
      </c>
      <c r="H32" s="38">
        <v>101.72499999999999</v>
      </c>
      <c r="I32" s="38"/>
      <c r="J32" s="36">
        <v>12.8</v>
      </c>
      <c r="K32" s="39">
        <f t="shared" si="3"/>
        <v>4194.5253236998497</v>
      </c>
      <c r="L32" s="40"/>
      <c r="M32" s="4">
        <f>IF(J32="","",(K32/J32)/LOOKUP(RIGHT($D$2,3),定数!$A$6:$A$13,定数!$B$6:$B$13))</f>
        <v>3.2769729091405071</v>
      </c>
      <c r="N32" s="36"/>
      <c r="O32" s="5"/>
      <c r="P32" s="38">
        <v>101.85299999999999</v>
      </c>
      <c r="Q32" s="38"/>
      <c r="R32" s="41">
        <f>IF(P32="","",T32*M32*LOOKUP(RIGHT($D$2,3),定数!$A$6:$A$13,定数!$B$6:$B$13))</f>
        <v>2588.8085982210009</v>
      </c>
      <c r="S32" s="41"/>
      <c r="T32" s="42">
        <v>7.9</v>
      </c>
      <c r="U32" s="42"/>
      <c r="V32" t="str">
        <f t="shared" si="7"/>
        <v/>
      </c>
      <c r="W32">
        <f t="shared" si="2"/>
        <v>0</v>
      </c>
      <c r="X32" s="29">
        <f t="shared" si="4"/>
        <v>139817.51078999499</v>
      </c>
      <c r="Y32" s="30">
        <f t="shared" si="5"/>
        <v>0</v>
      </c>
      <c r="Z32">
        <v>236</v>
      </c>
      <c r="AA32">
        <v>50</v>
      </c>
      <c r="AB32" t="s">
        <v>50</v>
      </c>
      <c r="AC32">
        <v>79</v>
      </c>
      <c r="AD32">
        <v>125</v>
      </c>
      <c r="AE32">
        <v>163</v>
      </c>
      <c r="AF32">
        <v>191</v>
      </c>
      <c r="AG32">
        <v>255</v>
      </c>
      <c r="AH32">
        <v>393</v>
      </c>
      <c r="AJ32">
        <v>1.5</v>
      </c>
      <c r="AK32">
        <v>-3</v>
      </c>
    </row>
    <row r="33" spans="2:37" ht="15">
      <c r="B33" s="36">
        <v>25</v>
      </c>
      <c r="C33" s="37">
        <f t="shared" si="0"/>
        <v>142406.31938821598</v>
      </c>
      <c r="D33" s="37"/>
      <c r="E33" s="36"/>
      <c r="F33" s="5">
        <v>43541</v>
      </c>
      <c r="G33" s="36" t="s">
        <v>49</v>
      </c>
      <c r="H33" s="38">
        <v>101.54900000000001</v>
      </c>
      <c r="I33" s="38"/>
      <c r="J33" s="36">
        <v>12.2</v>
      </c>
      <c r="K33" s="39">
        <f t="shared" si="3"/>
        <v>4272.1895816464794</v>
      </c>
      <c r="L33" s="40"/>
      <c r="M33" s="4">
        <f>IF(J33="","",(K33/J33)/LOOKUP(RIGHT($D$2,3),定数!$A$6:$A$13,定数!$B$6:$B$13))</f>
        <v>3.5017947390544912</v>
      </c>
      <c r="N33" s="36"/>
      <c r="O33" s="5"/>
      <c r="P33" s="38">
        <v>101.42700000000001</v>
      </c>
      <c r="Q33" s="38"/>
      <c r="R33" s="41">
        <f>IF(P33="","",T33*M33*LOOKUP(RIGHT($D$2,3),定数!$A$6:$A$13,定数!$B$6:$B$13))</f>
        <v>2556.3101595097783</v>
      </c>
      <c r="S33" s="41"/>
      <c r="T33" s="42">
        <v>7.3</v>
      </c>
      <c r="U33" s="42"/>
      <c r="V33" t="str">
        <f t="shared" si="7"/>
        <v/>
      </c>
      <c r="W33">
        <f t="shared" si="2"/>
        <v>0</v>
      </c>
      <c r="X33" s="29">
        <f t="shared" si="4"/>
        <v>142406.31938821598</v>
      </c>
      <c r="Y33" s="30">
        <f t="shared" si="5"/>
        <v>0</v>
      </c>
      <c r="Z33">
        <v>382</v>
      </c>
      <c r="AA33">
        <v>236</v>
      </c>
      <c r="AB33" t="s">
        <v>60</v>
      </c>
      <c r="AC33">
        <v>73</v>
      </c>
      <c r="AD33">
        <v>121</v>
      </c>
      <c r="AE33">
        <v>153</v>
      </c>
      <c r="AF33">
        <v>179</v>
      </c>
      <c r="AG33">
        <v>239</v>
      </c>
      <c r="AH33">
        <v>361</v>
      </c>
      <c r="AJ33">
        <v>-1</v>
      </c>
      <c r="AK33">
        <v>-3</v>
      </c>
    </row>
    <row r="34" spans="2:37" ht="15">
      <c r="B34" s="36">
        <v>26</v>
      </c>
      <c r="C34" s="37">
        <f t="shared" si="0"/>
        <v>144962.62954772575</v>
      </c>
      <c r="D34" s="37"/>
      <c r="E34" s="36"/>
      <c r="F34" s="5">
        <v>43545</v>
      </c>
      <c r="G34" s="36" t="s">
        <v>51</v>
      </c>
      <c r="H34" s="38">
        <v>102.32299999999999</v>
      </c>
      <c r="I34" s="38"/>
      <c r="J34" s="36">
        <v>10.4</v>
      </c>
      <c r="K34" s="39">
        <f t="shared" si="3"/>
        <v>4348.8788864317721</v>
      </c>
      <c r="L34" s="40"/>
      <c r="M34" s="4">
        <f>IF(J34="","",(K34/J34)/LOOKUP(RIGHT($D$2,3),定数!$A$6:$A$13,定数!$B$6:$B$13))</f>
        <v>4.1816143138767039</v>
      </c>
      <c r="N34" s="36"/>
      <c r="O34" s="5"/>
      <c r="P34" s="38">
        <v>102.42700000000001</v>
      </c>
      <c r="Q34" s="38"/>
      <c r="R34" s="41">
        <f>IF(P34="","",T34*M34*LOOKUP(RIGHT($D$2,3),定数!$A$6:$A$13,定数!$B$6:$B$13))</f>
        <v>12795.739800462716</v>
      </c>
      <c r="S34" s="41"/>
      <c r="T34" s="42">
        <v>30.6</v>
      </c>
      <c r="U34" s="42"/>
      <c r="V34" t="str">
        <f t="shared" si="7"/>
        <v/>
      </c>
      <c r="W34">
        <f t="shared" si="2"/>
        <v>0</v>
      </c>
      <c r="X34" s="29">
        <f t="shared" si="4"/>
        <v>144962.62954772575</v>
      </c>
      <c r="Y34" s="30">
        <f t="shared" si="5"/>
        <v>0</v>
      </c>
      <c r="Z34">
        <v>618</v>
      </c>
      <c r="AA34">
        <v>236</v>
      </c>
      <c r="AB34" t="s">
        <v>53</v>
      </c>
      <c r="AC34">
        <v>63</v>
      </c>
      <c r="AD34">
        <v>102</v>
      </c>
      <c r="AE34">
        <v>130</v>
      </c>
      <c r="AF34">
        <v>153</v>
      </c>
      <c r="AG34">
        <v>204</v>
      </c>
      <c r="AH34">
        <v>306</v>
      </c>
      <c r="AJ34">
        <v>-3</v>
      </c>
      <c r="AK34">
        <v>-3</v>
      </c>
    </row>
    <row r="35" spans="2:37" ht="15">
      <c r="B35" s="36">
        <v>27</v>
      </c>
      <c r="C35" s="37">
        <f t="shared" si="0"/>
        <v>157758.36934818845</v>
      </c>
      <c r="D35" s="37"/>
      <c r="E35" s="36"/>
      <c r="F35" s="5">
        <v>43550</v>
      </c>
      <c r="G35" s="36" t="s">
        <v>49</v>
      </c>
      <c r="H35" s="38">
        <v>102.304</v>
      </c>
      <c r="I35" s="38"/>
      <c r="J35" s="36">
        <v>4.8</v>
      </c>
      <c r="K35" s="39">
        <f t="shared" si="3"/>
        <v>4732.7510804456533</v>
      </c>
      <c r="L35" s="40"/>
      <c r="M35" s="4">
        <f>IF(J35="","",(K35/J35)/LOOKUP(RIGHT($D$2,3),定数!$A$6:$A$13,定数!$B$6:$B$13))</f>
        <v>9.8598980842617774</v>
      </c>
      <c r="N35" s="36"/>
      <c r="O35" s="5"/>
      <c r="P35" s="38">
        <v>102.256</v>
      </c>
      <c r="Q35" s="38"/>
      <c r="R35" s="41">
        <f>IF(P35="","",T35*M35*LOOKUP(RIGHT($D$2,3),定数!$A$6:$A$13,定数!$B$6:$B$13))</f>
        <v>6704.7306972980077</v>
      </c>
      <c r="S35" s="41"/>
      <c r="T35" s="42">
        <v>6.8</v>
      </c>
      <c r="U35" s="42"/>
      <c r="V35" t="str">
        <f t="shared" si="7"/>
        <v/>
      </c>
      <c r="W35">
        <f t="shared" si="2"/>
        <v>0</v>
      </c>
      <c r="X35" s="29">
        <f t="shared" si="4"/>
        <v>157758.36934818845</v>
      </c>
      <c r="Y35" s="30">
        <f t="shared" si="5"/>
        <v>0</v>
      </c>
      <c r="Z35" t="s">
        <v>56</v>
      </c>
      <c r="AA35">
        <v>618</v>
      </c>
      <c r="AB35" t="s">
        <v>53</v>
      </c>
      <c r="AC35">
        <v>28</v>
      </c>
      <c r="AD35">
        <v>45</v>
      </c>
      <c r="AE35">
        <v>58</v>
      </c>
      <c r="AF35">
        <v>68</v>
      </c>
      <c r="AG35">
        <v>92</v>
      </c>
      <c r="AH35">
        <v>138</v>
      </c>
      <c r="AJ35">
        <v>-2</v>
      </c>
      <c r="AK35">
        <v>-3</v>
      </c>
    </row>
    <row r="36" spans="2:37" ht="15">
      <c r="B36" s="36">
        <v>28</v>
      </c>
      <c r="C36" s="37">
        <f t="shared" si="0"/>
        <v>164463.10004548647</v>
      </c>
      <c r="D36" s="37"/>
      <c r="E36" s="36"/>
      <c r="F36" s="5">
        <v>43555</v>
      </c>
      <c r="G36" s="36" t="s">
        <v>49</v>
      </c>
      <c r="H36" s="38">
        <v>102.93</v>
      </c>
      <c r="I36" s="38"/>
      <c r="J36" s="36">
        <v>11</v>
      </c>
      <c r="K36" s="39">
        <f t="shared" si="3"/>
        <v>4933.8930013645941</v>
      </c>
      <c r="L36" s="40"/>
      <c r="M36" s="4">
        <f>IF(J36="","",(K36/J36)/LOOKUP(RIGHT($D$2,3),定数!$A$6:$A$13,定数!$B$6:$B$13))</f>
        <v>4.4853572739678125</v>
      </c>
      <c r="N36" s="36"/>
      <c r="O36" s="5"/>
      <c r="P36" s="38">
        <v>102.82</v>
      </c>
      <c r="Q36" s="38"/>
      <c r="R36" s="41">
        <f>IF(P36="","",T36*M36*LOOKUP(RIGHT($D$2,3),定数!$A$6:$A$13,定数!$B$6:$B$13))</f>
        <v>-4933.8930013652052</v>
      </c>
      <c r="S36" s="41"/>
      <c r="T36" s="42">
        <f t="shared" si="6"/>
        <v>-11.000000000001364</v>
      </c>
      <c r="U36" s="42"/>
      <c r="V36" t="str">
        <f t="shared" si="7"/>
        <v/>
      </c>
      <c r="W36">
        <f t="shared" si="2"/>
        <v>1</v>
      </c>
      <c r="X36" s="29">
        <f t="shared" si="4"/>
        <v>164463.10004548647</v>
      </c>
      <c r="Y36" s="30">
        <f t="shared" si="5"/>
        <v>0</v>
      </c>
      <c r="Z36">
        <v>236</v>
      </c>
      <c r="AA36" t="s">
        <v>56</v>
      </c>
      <c r="AB36" t="s">
        <v>61</v>
      </c>
    </row>
    <row r="37" spans="2:37" ht="15">
      <c r="B37" s="36">
        <v>29</v>
      </c>
      <c r="C37" s="37">
        <f t="shared" si="0"/>
        <v>159529.20704412126</v>
      </c>
      <c r="D37" s="37"/>
      <c r="E37" s="36"/>
      <c r="F37" s="5">
        <v>43555</v>
      </c>
      <c r="G37" s="36" t="s">
        <v>49</v>
      </c>
      <c r="H37" s="38">
        <v>103.003</v>
      </c>
      <c r="I37" s="38"/>
      <c r="J37" s="36">
        <v>21.1</v>
      </c>
      <c r="K37" s="39">
        <f t="shared" si="3"/>
        <v>4785.8762113236371</v>
      </c>
      <c r="L37" s="40"/>
      <c r="M37" s="4">
        <f>IF(J37="","",(K37/J37)/LOOKUP(RIGHT($D$2,3),定数!$A$6:$A$13,定数!$B$6:$B$13))</f>
        <v>2.2681877778785009</v>
      </c>
      <c r="N37" s="36"/>
      <c r="O37" s="5"/>
      <c r="P37" s="38">
        <v>102.792</v>
      </c>
      <c r="Q37" s="38"/>
      <c r="R37" s="41">
        <f>IF(P37="","",T37*M37*LOOKUP(RIGHT($D$2,3),定数!$A$6:$A$13,定数!$B$6:$B$13))</f>
        <v>4717.8305779872826</v>
      </c>
      <c r="S37" s="41"/>
      <c r="T37" s="42">
        <v>20.8</v>
      </c>
      <c r="U37" s="42"/>
      <c r="V37" t="str">
        <f t="shared" si="7"/>
        <v/>
      </c>
      <c r="W37">
        <f t="shared" si="2"/>
        <v>0</v>
      </c>
      <c r="X37" s="29">
        <f t="shared" si="4"/>
        <v>164463.10004548647</v>
      </c>
      <c r="Y37" s="30">
        <f t="shared" si="5"/>
        <v>3.0000000000003801E-2</v>
      </c>
      <c r="AB37" t="s">
        <v>62</v>
      </c>
      <c r="AC37">
        <v>128</v>
      </c>
      <c r="AD37">
        <v>208</v>
      </c>
      <c r="AE37">
        <v>268</v>
      </c>
      <c r="AF37">
        <v>315</v>
      </c>
      <c r="AG37">
        <v>420</v>
      </c>
      <c r="AJ37">
        <v>-2</v>
      </c>
      <c r="AK37">
        <v>-2</v>
      </c>
    </row>
    <row r="38" spans="2:37" ht="15">
      <c r="B38" s="36">
        <v>30</v>
      </c>
      <c r="C38" s="37">
        <f t="shared" si="0"/>
        <v>164247.03762210853</v>
      </c>
      <c r="D38" s="37"/>
      <c r="E38" s="36"/>
      <c r="F38" s="5">
        <v>43556</v>
      </c>
      <c r="G38" s="36" t="s">
        <v>49</v>
      </c>
      <c r="H38" s="38">
        <v>103.249</v>
      </c>
      <c r="I38" s="38"/>
      <c r="J38" s="36">
        <v>16.3</v>
      </c>
      <c r="K38" s="39">
        <f t="shared" si="3"/>
        <v>4927.411128663256</v>
      </c>
      <c r="L38" s="40"/>
      <c r="M38" s="4">
        <f>IF(J38="","",(K38/J38)/LOOKUP(RIGHT($D$2,3),定数!$A$6:$A$13,定数!$B$6:$B$13))</f>
        <v>3.0229516126768443</v>
      </c>
      <c r="N38" s="36"/>
      <c r="O38" s="5"/>
      <c r="P38" s="38">
        <v>103.086</v>
      </c>
      <c r="Q38" s="38"/>
      <c r="R38" s="41">
        <f>IF(P38="","",T38*M38*LOOKUP(RIGHT($D$2,3),定数!$A$6:$A$13,定数!$B$6:$B$13))</f>
        <v>0</v>
      </c>
      <c r="S38" s="41"/>
      <c r="T38" s="42">
        <v>0</v>
      </c>
      <c r="U38" s="42"/>
      <c r="V38" t="str">
        <f t="shared" si="7"/>
        <v/>
      </c>
      <c r="W38">
        <f t="shared" si="2"/>
        <v>0</v>
      </c>
      <c r="X38" s="29">
        <f t="shared" si="4"/>
        <v>164463.10004548647</v>
      </c>
      <c r="Y38" s="30">
        <f t="shared" si="5"/>
        <v>1.3137440758332897E-3</v>
      </c>
      <c r="Z38">
        <v>382</v>
      </c>
      <c r="AA38">
        <v>618</v>
      </c>
      <c r="AB38" t="s">
        <v>50</v>
      </c>
      <c r="AC38">
        <v>99</v>
      </c>
      <c r="AD38">
        <v>161</v>
      </c>
      <c r="AE38">
        <v>204</v>
      </c>
      <c r="AF38">
        <v>242</v>
      </c>
      <c r="AG38">
        <v>322</v>
      </c>
      <c r="AH38">
        <v>483</v>
      </c>
      <c r="AJ38">
        <v>618</v>
      </c>
      <c r="AK38">
        <v>-3</v>
      </c>
    </row>
    <row r="39" spans="2:37" ht="15">
      <c r="B39" s="36">
        <v>31</v>
      </c>
      <c r="C39" s="37">
        <f t="shared" si="0"/>
        <v>164247.03762210853</v>
      </c>
      <c r="D39" s="37"/>
      <c r="E39" s="36"/>
      <c r="F39" s="5">
        <v>43558</v>
      </c>
      <c r="G39" s="36" t="s">
        <v>49</v>
      </c>
      <c r="H39" s="38">
        <v>103.884</v>
      </c>
      <c r="I39" s="38"/>
      <c r="J39" s="36">
        <v>7.4</v>
      </c>
      <c r="K39" s="39">
        <f t="shared" si="3"/>
        <v>4927.411128663256</v>
      </c>
      <c r="L39" s="40"/>
      <c r="M39" s="4">
        <f>IF(J39="","",(K39/J39)/LOOKUP(RIGHT($D$2,3),定数!$A$6:$A$13,定数!$B$6:$B$13))</f>
        <v>6.6586636873827789</v>
      </c>
      <c r="N39" s="36">
        <v>127</v>
      </c>
      <c r="O39" s="5"/>
      <c r="P39" s="38">
        <v>103.81</v>
      </c>
      <c r="Q39" s="38"/>
      <c r="R39" s="41">
        <f>IF(P39="","",T39*M39*LOOKUP(RIGHT($D$2,3),定数!$A$6:$A$13,定数!$B$6:$B$13))</f>
        <v>6059.3839555183285</v>
      </c>
      <c r="S39" s="41"/>
      <c r="T39" s="42">
        <v>9.1</v>
      </c>
      <c r="U39" s="42"/>
      <c r="V39" t="str">
        <f t="shared" si="7"/>
        <v/>
      </c>
      <c r="W39">
        <f t="shared" si="2"/>
        <v>0</v>
      </c>
      <c r="X39" s="29">
        <f t="shared" si="4"/>
        <v>164463.10004548647</v>
      </c>
      <c r="Y39" s="30">
        <f t="shared" si="5"/>
        <v>1.3137440758332897E-3</v>
      </c>
      <c r="Z39">
        <v>236</v>
      </c>
      <c r="AA39" t="s">
        <v>56</v>
      </c>
      <c r="AB39" t="s">
        <v>63</v>
      </c>
      <c r="AC39">
        <v>43</v>
      </c>
      <c r="AD39">
        <v>71</v>
      </c>
      <c r="AE39">
        <v>91</v>
      </c>
      <c r="AF39">
        <v>106</v>
      </c>
      <c r="AG39">
        <v>143</v>
      </c>
      <c r="AH39">
        <v>215</v>
      </c>
      <c r="AJ39">
        <v>1.5</v>
      </c>
      <c r="AK39">
        <v>-3</v>
      </c>
    </row>
    <row r="40" spans="2:37" ht="15">
      <c r="B40" s="36">
        <v>32</v>
      </c>
      <c r="C40" s="37">
        <f t="shared" si="0"/>
        <v>170306.42157762687</v>
      </c>
      <c r="D40" s="37"/>
      <c r="E40" s="36"/>
      <c r="F40" s="5">
        <v>43562</v>
      </c>
      <c r="G40" s="36" t="s">
        <v>51</v>
      </c>
      <c r="H40" s="38">
        <v>103.31</v>
      </c>
      <c r="I40" s="38"/>
      <c r="J40" s="36">
        <v>8</v>
      </c>
      <c r="K40" s="39">
        <f t="shared" si="3"/>
        <v>5109.1926473288058</v>
      </c>
      <c r="L40" s="40"/>
      <c r="M40" s="4">
        <f>IF(J40="","",(K40/J40)/LOOKUP(RIGHT($D$2,3),定数!$A$6:$A$13,定数!$B$6:$B$13))</f>
        <v>6.3864908091610069</v>
      </c>
      <c r="N40" s="36"/>
      <c r="O40" s="5"/>
      <c r="P40" s="38">
        <v>103.39</v>
      </c>
      <c r="Q40" s="38"/>
      <c r="R40" s="41">
        <f>IF(P40="","",T40*M40*LOOKUP(RIGHT($D$2,3),定数!$A$6:$A$13,定数!$B$6:$B$13))</f>
        <v>6003.3013606113464</v>
      </c>
      <c r="S40" s="41"/>
      <c r="T40" s="42">
        <v>9.4</v>
      </c>
      <c r="U40" s="42"/>
      <c r="V40" t="str">
        <f t="shared" si="7"/>
        <v/>
      </c>
      <c r="W40">
        <f t="shared" si="2"/>
        <v>0</v>
      </c>
      <c r="X40" s="29">
        <f t="shared" si="4"/>
        <v>170306.42157762687</v>
      </c>
      <c r="Y40" s="30">
        <f t="shared" si="5"/>
        <v>0</v>
      </c>
      <c r="Z40">
        <v>236</v>
      </c>
      <c r="AA40">
        <v>618</v>
      </c>
      <c r="AB40" t="s">
        <v>64</v>
      </c>
      <c r="AC40">
        <v>44</v>
      </c>
      <c r="AD40">
        <v>73</v>
      </c>
      <c r="AE40">
        <v>94</v>
      </c>
      <c r="AF40">
        <v>115</v>
      </c>
      <c r="AG40">
        <v>155</v>
      </c>
      <c r="AH40">
        <v>233</v>
      </c>
      <c r="AJ40">
        <v>1.5</v>
      </c>
      <c r="AK40">
        <v>-3</v>
      </c>
    </row>
    <row r="41" spans="2:37" ht="15">
      <c r="B41" s="36">
        <v>33</v>
      </c>
      <c r="C41" s="37">
        <f t="shared" si="0"/>
        <v>176309.72293823821</v>
      </c>
      <c r="D41" s="37"/>
      <c r="E41" s="36"/>
      <c r="F41" s="5">
        <v>43569</v>
      </c>
      <c r="G41" s="36" t="s">
        <v>49</v>
      </c>
      <c r="H41" s="38">
        <v>101.6</v>
      </c>
      <c r="I41" s="38"/>
      <c r="J41" s="36">
        <v>7.9</v>
      </c>
      <c r="K41" s="39">
        <f t="shared" si="3"/>
        <v>5289.2916881471456</v>
      </c>
      <c r="L41" s="40"/>
      <c r="M41" s="4">
        <f>IF(J41="","",(K41/J41)/LOOKUP(RIGHT($D$2,3),定数!$A$6:$A$13,定数!$B$6:$B$13))</f>
        <v>6.6953059343634758</v>
      </c>
      <c r="N41" s="36"/>
      <c r="O41" s="5"/>
      <c r="P41" s="38">
        <v>101.521</v>
      </c>
      <c r="Q41" s="38"/>
      <c r="R41" s="41">
        <f>IF(P41="","",T41*M41*LOOKUP(RIGHT($D$2,3),定数!$A$6:$A$13,定数!$B$6:$B$13))</f>
        <v>0</v>
      </c>
      <c r="S41" s="41"/>
      <c r="T41" s="42">
        <v>0</v>
      </c>
      <c r="U41" s="42"/>
      <c r="V41" t="str">
        <f t="shared" si="7"/>
        <v/>
      </c>
      <c r="W41">
        <f t="shared" si="2"/>
        <v>0</v>
      </c>
      <c r="X41" s="29">
        <f t="shared" si="4"/>
        <v>176309.72293823821</v>
      </c>
      <c r="Y41" s="30">
        <f t="shared" si="5"/>
        <v>0</v>
      </c>
      <c r="Z41" t="s">
        <v>56</v>
      </c>
      <c r="AA41">
        <v>618</v>
      </c>
      <c r="AB41" t="s">
        <v>53</v>
      </c>
      <c r="AC41">
        <v>46</v>
      </c>
      <c r="AD41">
        <v>75</v>
      </c>
      <c r="AE41">
        <v>99</v>
      </c>
      <c r="AF41">
        <v>116</v>
      </c>
      <c r="AG41">
        <v>155</v>
      </c>
      <c r="AH41">
        <v>233</v>
      </c>
      <c r="AJ41">
        <v>618</v>
      </c>
      <c r="AK41">
        <v>-3</v>
      </c>
    </row>
    <row r="42" spans="2:37" ht="15">
      <c r="B42" s="36">
        <v>34</v>
      </c>
      <c r="C42" s="37">
        <f t="shared" si="0"/>
        <v>176309.72293823821</v>
      </c>
      <c r="D42" s="37"/>
      <c r="E42" s="36"/>
      <c r="F42" s="5">
        <v>43570</v>
      </c>
      <c r="G42" s="36" t="s">
        <v>49</v>
      </c>
      <c r="H42" s="38">
        <v>101.92100000000001</v>
      </c>
      <c r="I42" s="38"/>
      <c r="J42" s="36">
        <v>10.9</v>
      </c>
      <c r="K42" s="39">
        <f t="shared" si="3"/>
        <v>5289.2916881471456</v>
      </c>
      <c r="L42" s="40"/>
      <c r="M42" s="4">
        <f>IF(J42="","",(K42/J42)/LOOKUP(RIGHT($D$2,3),定数!$A$6:$A$13,定数!$B$6:$B$13))</f>
        <v>4.8525611817863714</v>
      </c>
      <c r="N42" s="36"/>
      <c r="O42" s="5"/>
      <c r="P42" s="38">
        <v>101.812</v>
      </c>
      <c r="Q42" s="38"/>
      <c r="R42" s="41">
        <f>IF(P42="","",T42*M42*LOOKUP(RIGHT($D$2,3),定数!$A$6:$A$13,定数!$B$6:$B$13))</f>
        <v>0</v>
      </c>
      <c r="S42" s="41"/>
      <c r="T42" s="42">
        <v>0</v>
      </c>
      <c r="U42" s="42"/>
      <c r="V42" t="str">
        <f t="shared" si="7"/>
        <v/>
      </c>
      <c r="W42">
        <f t="shared" si="2"/>
        <v>0</v>
      </c>
      <c r="X42" s="29">
        <f t="shared" si="4"/>
        <v>176309.72293823821</v>
      </c>
      <c r="Y42" s="30">
        <f t="shared" si="5"/>
        <v>0</v>
      </c>
      <c r="Z42">
        <v>50</v>
      </c>
      <c r="AA42" t="s">
        <v>56</v>
      </c>
      <c r="AB42" t="s">
        <v>53</v>
      </c>
      <c r="AC42">
        <v>65</v>
      </c>
      <c r="AJ42">
        <v>618</v>
      </c>
      <c r="AK42">
        <v>618</v>
      </c>
    </row>
    <row r="43" spans="2:37" ht="15">
      <c r="B43" s="36">
        <v>35</v>
      </c>
      <c r="C43" s="37">
        <f t="shared" si="0"/>
        <v>176309.72293823821</v>
      </c>
      <c r="D43" s="37"/>
      <c r="E43" s="36"/>
      <c r="F43" s="5">
        <v>43571</v>
      </c>
      <c r="G43" s="36" t="s">
        <v>49</v>
      </c>
      <c r="H43" s="38">
        <v>102.35</v>
      </c>
      <c r="I43" s="38"/>
      <c r="J43" s="36">
        <v>19.2</v>
      </c>
      <c r="K43" s="39">
        <f t="shared" si="3"/>
        <v>5289.2916881471456</v>
      </c>
      <c r="L43" s="40"/>
      <c r="M43" s="4">
        <f>IF(J43="","",(K43/J43)/LOOKUP(RIGHT($D$2,3),定数!$A$6:$A$13,定数!$B$6:$B$13))</f>
        <v>2.7548394209099718</v>
      </c>
      <c r="N43" s="36"/>
      <c r="O43" s="5"/>
      <c r="P43" s="38">
        <v>102.158</v>
      </c>
      <c r="Q43" s="38"/>
      <c r="R43" s="41">
        <f>IF(P43="","",T43*M43*LOOKUP(RIGHT($D$2,3),定数!$A$6:$A$13,定数!$B$6:$B$13))</f>
        <v>-5289.2916881469546</v>
      </c>
      <c r="S43" s="41"/>
      <c r="T43" s="42">
        <f t="shared" si="6"/>
        <v>-19.199999999999307</v>
      </c>
      <c r="U43" s="42"/>
      <c r="V43" t="str">
        <f t="shared" si="7"/>
        <v/>
      </c>
      <c r="W43">
        <f t="shared" si="2"/>
        <v>1</v>
      </c>
      <c r="X43" s="29">
        <f t="shared" si="4"/>
        <v>176309.72293823821</v>
      </c>
      <c r="Y43" s="30">
        <f t="shared" si="5"/>
        <v>0</v>
      </c>
      <c r="Z43">
        <v>0</v>
      </c>
      <c r="AB43" t="s">
        <v>65</v>
      </c>
    </row>
    <row r="44" spans="2:37" ht="15">
      <c r="B44" s="36">
        <v>36</v>
      </c>
      <c r="C44" s="37">
        <f t="shared" si="0"/>
        <v>171020.43125009126</v>
      </c>
      <c r="D44" s="37"/>
      <c r="E44" s="36"/>
      <c r="F44" s="5">
        <v>43577</v>
      </c>
      <c r="G44" s="36" t="s">
        <v>49</v>
      </c>
      <c r="H44" s="38">
        <v>102.70099999999999</v>
      </c>
      <c r="I44" s="38"/>
      <c r="J44" s="36">
        <v>10.7</v>
      </c>
      <c r="K44" s="39">
        <f t="shared" si="3"/>
        <v>5130.6129375027376</v>
      </c>
      <c r="L44" s="40"/>
      <c r="M44" s="4">
        <f>IF(J44="","",(K44/J44)/LOOKUP(RIGHT($D$2,3),定数!$A$6:$A$13,定数!$B$6:$B$13))</f>
        <v>4.7949653621520918</v>
      </c>
      <c r="N44" s="36"/>
      <c r="O44" s="5"/>
      <c r="P44" s="38">
        <v>102.59399999999999</v>
      </c>
      <c r="Q44" s="38"/>
      <c r="R44" s="41">
        <f>IF(P44="","",T44*M44*LOOKUP(RIGHT($D$2,3),定数!$A$6:$A$13,定数!$B$6:$B$13))</f>
        <v>-5130.6129375027058</v>
      </c>
      <c r="S44" s="41"/>
      <c r="T44" s="42">
        <f t="shared" si="6"/>
        <v>-10.699999999999932</v>
      </c>
      <c r="U44" s="42"/>
      <c r="V44" t="str">
        <f t="shared" si="7"/>
        <v/>
      </c>
      <c r="W44">
        <f t="shared" si="2"/>
        <v>2</v>
      </c>
      <c r="X44" s="29">
        <f t="shared" si="4"/>
        <v>176309.72293823821</v>
      </c>
      <c r="Y44" s="30">
        <f t="shared" si="5"/>
        <v>2.9999999999998805E-2</v>
      </c>
      <c r="Z44">
        <v>236</v>
      </c>
      <c r="AA44">
        <v>100</v>
      </c>
      <c r="AB44" t="s">
        <v>50</v>
      </c>
    </row>
    <row r="45" spans="2:37" ht="15">
      <c r="B45" s="36">
        <v>37</v>
      </c>
      <c r="C45" s="37">
        <f t="shared" si="0"/>
        <v>165889.81831258856</v>
      </c>
      <c r="D45" s="37"/>
      <c r="E45" s="36"/>
      <c r="F45" s="5">
        <v>43578</v>
      </c>
      <c r="G45" s="36" t="s">
        <v>49</v>
      </c>
      <c r="H45" s="38">
        <v>102.64700000000001</v>
      </c>
      <c r="I45" s="38"/>
      <c r="J45" s="36">
        <v>4.5</v>
      </c>
      <c r="K45" s="39">
        <f t="shared" si="3"/>
        <v>4976.6945493776566</v>
      </c>
      <c r="L45" s="40"/>
      <c r="M45" s="4">
        <f>IF(J45="","",(K45/J45)/LOOKUP(RIGHT($D$2,3),定数!$A$6:$A$13,定数!$B$6:$B$13))</f>
        <v>11.059321220839237</v>
      </c>
      <c r="N45" s="36"/>
      <c r="O45" s="5"/>
      <c r="P45" s="38">
        <v>102.602</v>
      </c>
      <c r="Q45" s="38"/>
      <c r="R45" s="41">
        <f>IF(P45="","",T45*M45*LOOKUP(RIGHT($D$2,3),定数!$A$6:$A$13,定数!$B$6:$B$13))</f>
        <v>2875.4235174182018</v>
      </c>
      <c r="S45" s="41"/>
      <c r="T45" s="42">
        <v>2.6</v>
      </c>
      <c r="U45" s="42"/>
      <c r="V45" t="str">
        <f t="shared" si="7"/>
        <v/>
      </c>
      <c r="W45">
        <f t="shared" si="2"/>
        <v>0</v>
      </c>
      <c r="X45" s="29">
        <f t="shared" si="4"/>
        <v>176309.72293823821</v>
      </c>
      <c r="Y45" s="30">
        <f t="shared" si="5"/>
        <v>5.9099999999998709E-2</v>
      </c>
      <c r="Z45">
        <v>618</v>
      </c>
      <c r="AA45" t="s">
        <v>56</v>
      </c>
      <c r="AB45" t="s">
        <v>53</v>
      </c>
      <c r="AC45">
        <v>26</v>
      </c>
      <c r="AD45">
        <v>43</v>
      </c>
      <c r="AJ45">
        <v>-1</v>
      </c>
      <c r="AK45">
        <v>-1</v>
      </c>
    </row>
    <row r="46" spans="2:37" ht="15">
      <c r="B46" s="36">
        <v>38</v>
      </c>
      <c r="C46" s="37">
        <f t="shared" si="0"/>
        <v>168765.24183000677</v>
      </c>
      <c r="D46" s="37"/>
      <c r="E46" s="36"/>
      <c r="F46" s="5">
        <v>43594</v>
      </c>
      <c r="G46" s="36" t="s">
        <v>51</v>
      </c>
      <c r="H46" s="38">
        <v>101.57599999999999</v>
      </c>
      <c r="I46" s="38"/>
      <c r="J46" s="36">
        <v>6.5</v>
      </c>
      <c r="K46" s="39">
        <f t="shared" si="3"/>
        <v>5062.9572549002032</v>
      </c>
      <c r="L46" s="40"/>
      <c r="M46" s="4">
        <f>IF(J46="","",(K46/J46)/LOOKUP(RIGHT($D$2,3),定数!$A$6:$A$13,定数!$B$6:$B$13))</f>
        <v>7.7891650075387746</v>
      </c>
      <c r="N46" s="36"/>
      <c r="O46" s="5"/>
      <c r="P46" s="38">
        <v>101.64100000000001</v>
      </c>
      <c r="Q46" s="38"/>
      <c r="R46" s="41">
        <f>IF(P46="","",T46*M46*LOOKUP(RIGHT($D$2,3),定数!$A$6:$A$13,定数!$B$6:$B$13))</f>
        <v>-5062.9572549011336</v>
      </c>
      <c r="S46" s="41"/>
      <c r="T46" s="42">
        <f t="shared" si="6"/>
        <v>-6.5000000000011937</v>
      </c>
      <c r="U46" s="42"/>
      <c r="V46" t="str">
        <f t="shared" si="7"/>
        <v/>
      </c>
      <c r="W46">
        <f t="shared" si="2"/>
        <v>1</v>
      </c>
      <c r="X46" s="29">
        <f t="shared" si="4"/>
        <v>176309.72293823821</v>
      </c>
      <c r="Y46" s="30">
        <f t="shared" si="5"/>
        <v>4.2791066666665323E-2</v>
      </c>
      <c r="Z46">
        <v>618</v>
      </c>
      <c r="AA46">
        <v>100</v>
      </c>
      <c r="AB46" t="s">
        <v>53</v>
      </c>
    </row>
    <row r="47" spans="2:37" ht="15">
      <c r="B47" s="36">
        <v>39</v>
      </c>
      <c r="C47" s="37">
        <f t="shared" si="0"/>
        <v>163702.28457510564</v>
      </c>
      <c r="D47" s="37"/>
      <c r="E47" s="36"/>
      <c r="F47" s="5">
        <v>43598</v>
      </c>
      <c r="G47" s="36" t="s">
        <v>49</v>
      </c>
      <c r="H47" s="38">
        <v>102.304</v>
      </c>
      <c r="I47" s="38"/>
      <c r="J47" s="36">
        <v>8.4</v>
      </c>
      <c r="K47" s="39">
        <f t="shared" si="3"/>
        <v>4911.0685372531689</v>
      </c>
      <c r="L47" s="40"/>
      <c r="M47" s="4">
        <f>IF(J47="","",(K47/J47)/LOOKUP(RIGHT($D$2,3),定数!$A$6:$A$13,定数!$B$6:$B$13))</f>
        <v>5.8465101633966299</v>
      </c>
      <c r="N47" s="36"/>
      <c r="O47" s="5"/>
      <c r="P47" s="38">
        <v>102.22</v>
      </c>
      <c r="Q47" s="38"/>
      <c r="R47" s="41">
        <f>IF(P47="","",T47*M47*LOOKUP(RIGHT($D$2,3),定数!$A$6:$A$13,定数!$B$6:$B$13))</f>
        <v>-4911.0685372533553</v>
      </c>
      <c r="S47" s="41"/>
      <c r="T47" s="42">
        <f t="shared" si="6"/>
        <v>-8.4000000000003183</v>
      </c>
      <c r="U47" s="42"/>
      <c r="V47" t="str">
        <f t="shared" si="7"/>
        <v/>
      </c>
      <c r="W47">
        <f t="shared" si="2"/>
        <v>2</v>
      </c>
      <c r="X47" s="29">
        <f t="shared" si="4"/>
        <v>176309.72293823821</v>
      </c>
      <c r="Y47" s="30">
        <f t="shared" si="5"/>
        <v>7.1507334666670586E-2</v>
      </c>
      <c r="Z47">
        <v>236</v>
      </c>
      <c r="AB47" t="s">
        <v>50</v>
      </c>
    </row>
    <row r="48" spans="2:37" ht="15">
      <c r="B48" s="36">
        <v>40</v>
      </c>
      <c r="C48" s="37">
        <f t="shared" si="0"/>
        <v>158791.21603785228</v>
      </c>
      <c r="D48" s="37"/>
      <c r="E48" s="36"/>
      <c r="F48" s="5">
        <v>43599</v>
      </c>
      <c r="G48" s="36" t="s">
        <v>51</v>
      </c>
      <c r="H48" s="38">
        <v>102.218</v>
      </c>
      <c r="I48" s="38"/>
      <c r="J48" s="36">
        <v>5.2</v>
      </c>
      <c r="K48" s="39">
        <f t="shared" si="3"/>
        <v>4763.7364811355683</v>
      </c>
      <c r="L48" s="40"/>
      <c r="M48" s="4">
        <f>IF(J48="","",(K48/J48)/LOOKUP(RIGHT($D$2,3),定数!$A$6:$A$13,定数!$B$6:$B$13))</f>
        <v>9.1610316944914771</v>
      </c>
      <c r="N48" s="36"/>
      <c r="O48" s="5"/>
      <c r="P48" s="38">
        <v>102.27</v>
      </c>
      <c r="Q48" s="38"/>
      <c r="R48" s="41">
        <f>IF(P48="","",T48*M48*LOOKUP(RIGHT($D$2,3),定数!$A$6:$A$13,定数!$B$6:$B$13))</f>
        <v>5679.8396505847159</v>
      </c>
      <c r="S48" s="41"/>
      <c r="T48" s="42">
        <v>6.2</v>
      </c>
      <c r="U48" s="42"/>
      <c r="V48" t="str">
        <f t="shared" si="7"/>
        <v/>
      </c>
      <c r="W48">
        <f t="shared" si="2"/>
        <v>0</v>
      </c>
      <c r="X48" s="29">
        <f t="shared" si="4"/>
        <v>176309.72293823821</v>
      </c>
      <c r="Y48" s="30">
        <f t="shared" si="5"/>
        <v>9.9362114626671549E-2</v>
      </c>
      <c r="Z48" t="s">
        <v>56</v>
      </c>
      <c r="AA48">
        <v>50</v>
      </c>
      <c r="AB48" t="s">
        <v>60</v>
      </c>
      <c r="AC48">
        <v>30</v>
      </c>
      <c r="AD48">
        <v>49</v>
      </c>
      <c r="AE48">
        <v>62</v>
      </c>
      <c r="AF48">
        <v>74</v>
      </c>
      <c r="AG48">
        <v>99</v>
      </c>
      <c r="AH48">
        <v>149</v>
      </c>
      <c r="AJ48">
        <v>-3</v>
      </c>
      <c r="AK48">
        <v>-3</v>
      </c>
    </row>
    <row r="49" spans="2:37" ht="15">
      <c r="B49" s="36">
        <v>41</v>
      </c>
      <c r="C49" s="37">
        <f t="shared" si="0"/>
        <v>164471.05568843699</v>
      </c>
      <c r="D49" s="37"/>
      <c r="E49" s="36"/>
      <c r="F49" s="5">
        <v>43600</v>
      </c>
      <c r="G49" s="36" t="s">
        <v>49</v>
      </c>
      <c r="H49" s="38">
        <v>101.88800000000001</v>
      </c>
      <c r="I49" s="38"/>
      <c r="J49" s="36">
        <v>7.5</v>
      </c>
      <c r="K49" s="39">
        <f t="shared" si="3"/>
        <v>4934.1316706531097</v>
      </c>
      <c r="L49" s="40"/>
      <c r="M49" s="4">
        <f>IF(J49="","",(K49/J49)/LOOKUP(RIGHT($D$2,3),定数!$A$6:$A$13,定数!$B$6:$B$13))</f>
        <v>6.5788422275374794</v>
      </c>
      <c r="N49" s="36"/>
      <c r="O49" s="5"/>
      <c r="P49" s="38">
        <v>101.813</v>
      </c>
      <c r="Q49" s="38"/>
      <c r="R49" s="41">
        <f>IF(P49="","",T49*M49*LOOKUP(RIGHT($D$2,3),定数!$A$6:$A$13,定数!$B$6:$B$13))</f>
        <v>2894.6905801164912</v>
      </c>
      <c r="S49" s="41"/>
      <c r="T49" s="42">
        <v>4.4000000000000004</v>
      </c>
      <c r="U49" s="42"/>
      <c r="V49" t="str">
        <f t="shared" si="7"/>
        <v/>
      </c>
      <c r="W49">
        <f t="shared" si="2"/>
        <v>0</v>
      </c>
      <c r="X49" s="29">
        <f t="shared" si="4"/>
        <v>176309.72293823821</v>
      </c>
      <c r="Y49" s="30">
        <f t="shared" si="5"/>
        <v>6.7146990265240958E-2</v>
      </c>
      <c r="Z49">
        <v>618</v>
      </c>
      <c r="AA49">
        <v>236</v>
      </c>
      <c r="AB49" t="s">
        <v>53</v>
      </c>
      <c r="AC49">
        <v>44</v>
      </c>
      <c r="AD49">
        <v>72</v>
      </c>
      <c r="AE49">
        <v>91</v>
      </c>
      <c r="AF49">
        <v>109</v>
      </c>
      <c r="AG49">
        <v>145</v>
      </c>
      <c r="AH49">
        <v>219</v>
      </c>
      <c r="AJ49">
        <v>-3</v>
      </c>
      <c r="AK49">
        <v>-3</v>
      </c>
    </row>
    <row r="50" spans="2:37" ht="15">
      <c r="B50" s="36">
        <v>42</v>
      </c>
      <c r="C50" s="37">
        <f t="shared" si="0"/>
        <v>167365.74626855348</v>
      </c>
      <c r="D50" s="37"/>
      <c r="E50" s="36"/>
      <c r="F50" s="5">
        <v>43601</v>
      </c>
      <c r="G50" s="36" t="s">
        <v>51</v>
      </c>
      <c r="H50" s="38">
        <v>101.485</v>
      </c>
      <c r="I50" s="38"/>
      <c r="J50" s="36">
        <v>7.6</v>
      </c>
      <c r="K50" s="39">
        <f t="shared" si="3"/>
        <v>5020.9723880566044</v>
      </c>
      <c r="L50" s="40"/>
      <c r="M50" s="4">
        <f>IF(J50="","",(K50/J50)/LOOKUP(RIGHT($D$2,3),定数!$A$6:$A$13,定数!$B$6:$B$13))</f>
        <v>6.6065426158639537</v>
      </c>
      <c r="N50" s="36"/>
      <c r="O50" s="5"/>
      <c r="P50" s="38">
        <v>101.56100000000001</v>
      </c>
      <c r="Q50" s="38"/>
      <c r="R50" s="41">
        <f>IF(P50="","",T50*M50*LOOKUP(RIGHT($D$2,3),定数!$A$6:$A$13,定数!$B$6:$B$13))</f>
        <v>0</v>
      </c>
      <c r="S50" s="41"/>
      <c r="T50" s="42">
        <v>0</v>
      </c>
      <c r="U50" s="42"/>
      <c r="V50" t="str">
        <f t="shared" si="7"/>
        <v/>
      </c>
      <c r="W50">
        <f t="shared" si="2"/>
        <v>0</v>
      </c>
      <c r="X50" s="29">
        <f t="shared" si="4"/>
        <v>176309.72293823821</v>
      </c>
      <c r="Y50" s="30">
        <f t="shared" si="5"/>
        <v>5.0728777293909233E-2</v>
      </c>
      <c r="Z50">
        <v>382</v>
      </c>
      <c r="AB50" t="s">
        <v>50</v>
      </c>
      <c r="AC50">
        <v>45</v>
      </c>
      <c r="AJ50">
        <v>618</v>
      </c>
      <c r="AK50">
        <v>618</v>
      </c>
    </row>
    <row r="51" spans="2:37" ht="15">
      <c r="B51" s="36">
        <v>43</v>
      </c>
      <c r="C51" s="37">
        <f t="shared" si="0"/>
        <v>167365.74626855348</v>
      </c>
      <c r="D51" s="37"/>
      <c r="E51" s="36"/>
      <c r="F51" s="5">
        <v>43604</v>
      </c>
      <c r="G51" s="36" t="s">
        <v>49</v>
      </c>
      <c r="H51" s="38">
        <v>101.562</v>
      </c>
      <c r="I51" s="38"/>
      <c r="J51" s="36">
        <v>7.9</v>
      </c>
      <c r="K51" s="39">
        <f t="shared" si="3"/>
        <v>5020.9723880566044</v>
      </c>
      <c r="L51" s="40"/>
      <c r="M51" s="4">
        <f>IF(J51="","",(K51/J51)/LOOKUP(RIGHT($D$2,3),定数!$A$6:$A$13,定数!$B$6:$B$13))</f>
        <v>6.3556612507045624</v>
      </c>
      <c r="N51" s="36"/>
      <c r="O51" s="5"/>
      <c r="P51" s="38">
        <v>101.483</v>
      </c>
      <c r="Q51" s="38"/>
      <c r="R51" s="41">
        <f>IF(P51="","",T51*M51*LOOKUP(RIGHT($D$2,3),定数!$A$6:$A$13,定数!$B$6:$B$13))</f>
        <v>-5020.9723880561924</v>
      </c>
      <c r="S51" s="41"/>
      <c r="T51" s="42">
        <f t="shared" si="6"/>
        <v>-7.899999999999352</v>
      </c>
      <c r="U51" s="42"/>
      <c r="V51" t="str">
        <f t="shared" si="7"/>
        <v/>
      </c>
      <c r="W51">
        <f t="shared" si="2"/>
        <v>1</v>
      </c>
      <c r="X51" s="29">
        <f t="shared" si="4"/>
        <v>176309.72293823821</v>
      </c>
      <c r="Y51" s="30">
        <f t="shared" si="5"/>
        <v>5.0728777293909233E-2</v>
      </c>
      <c r="Z51">
        <v>618</v>
      </c>
      <c r="AA51">
        <v>382</v>
      </c>
      <c r="AB51" t="s">
        <v>53</v>
      </c>
    </row>
    <row r="52" spans="2:37" ht="15">
      <c r="B52" s="36">
        <v>44</v>
      </c>
      <c r="C52" s="37">
        <f t="shared" si="0"/>
        <v>162344.77388049729</v>
      </c>
      <c r="D52" s="37"/>
      <c r="E52" s="36"/>
      <c r="F52" s="5">
        <v>43605</v>
      </c>
      <c r="G52" s="36" t="s">
        <v>49</v>
      </c>
      <c r="H52" s="38">
        <v>101.59399999999999</v>
      </c>
      <c r="I52" s="38"/>
      <c r="J52" s="36">
        <v>18.399999999999999</v>
      </c>
      <c r="K52" s="39">
        <f t="shared" si="3"/>
        <v>4870.343216414919</v>
      </c>
      <c r="L52" s="40"/>
      <c r="M52" s="4">
        <f>IF(J52="","",(K52/J52)/LOOKUP(RIGHT($D$2,3),定数!$A$6:$A$13,定数!$B$6:$B$13))</f>
        <v>2.6469256610950644</v>
      </c>
      <c r="N52" s="36"/>
      <c r="O52" s="5"/>
      <c r="P52" s="38">
        <v>101.41</v>
      </c>
      <c r="Q52" s="38"/>
      <c r="R52" s="41">
        <f>IF(P52="","",T52*M52*LOOKUP(RIGHT($D$2,3),定数!$A$6:$A$13,定数!$B$6:$B$13))</f>
        <v>-4870.3432164148526</v>
      </c>
      <c r="S52" s="41"/>
      <c r="T52" s="42">
        <f t="shared" si="6"/>
        <v>-18.39999999999975</v>
      </c>
      <c r="U52" s="42"/>
      <c r="V52" t="str">
        <f t="shared" si="7"/>
        <v/>
      </c>
      <c r="W52">
        <f t="shared" si="2"/>
        <v>2</v>
      </c>
      <c r="X52" s="29">
        <f t="shared" si="4"/>
        <v>176309.72293823821</v>
      </c>
      <c r="Y52" s="30">
        <f t="shared" si="5"/>
        <v>7.920691397508961E-2</v>
      </c>
      <c r="Z52">
        <v>238</v>
      </c>
      <c r="AA52" t="s">
        <v>56</v>
      </c>
      <c r="AB52" t="s">
        <v>66</v>
      </c>
    </row>
    <row r="53" spans="2:37" ht="15">
      <c r="B53" s="36">
        <v>45</v>
      </c>
      <c r="C53" s="37">
        <f t="shared" si="0"/>
        <v>157474.43066408244</v>
      </c>
      <c r="D53" s="37"/>
      <c r="E53" s="36"/>
      <c r="F53" s="5">
        <v>43606</v>
      </c>
      <c r="G53" s="36" t="s">
        <v>51</v>
      </c>
      <c r="H53" s="38">
        <v>101.226</v>
      </c>
      <c r="I53" s="38"/>
      <c r="J53" s="36">
        <v>16.3</v>
      </c>
      <c r="K53" s="39">
        <f t="shared" si="3"/>
        <v>4724.2329199224732</v>
      </c>
      <c r="L53" s="40"/>
      <c r="M53" s="4">
        <f>IF(J53="","",(K53/J53)/LOOKUP(RIGHT($D$2,3),定数!$A$6:$A$13,定数!$B$6:$B$13))</f>
        <v>2.8983024048604129</v>
      </c>
      <c r="N53" s="36"/>
      <c r="O53" s="5"/>
      <c r="P53" s="38">
        <v>101.389</v>
      </c>
      <c r="Q53" s="38"/>
      <c r="R53" s="41">
        <f>IF(P53="","",T53*M53*LOOKUP(RIGHT($D$2,3),定数!$A$6:$A$13,定数!$B$6:$B$13))</f>
        <v>0</v>
      </c>
      <c r="S53" s="41"/>
      <c r="T53" s="42">
        <v>0</v>
      </c>
      <c r="U53" s="42"/>
      <c r="V53" t="str">
        <f t="shared" si="7"/>
        <v/>
      </c>
      <c r="W53">
        <f t="shared" si="2"/>
        <v>0</v>
      </c>
      <c r="X53" s="29">
        <f t="shared" si="4"/>
        <v>176309.72293823821</v>
      </c>
      <c r="Y53" s="30">
        <f t="shared" si="5"/>
        <v>0.1068307065558366</v>
      </c>
      <c r="Z53" t="s">
        <v>56</v>
      </c>
      <c r="AA53" t="s">
        <v>56</v>
      </c>
      <c r="AB53" t="s">
        <v>67</v>
      </c>
      <c r="AC53">
        <v>98</v>
      </c>
      <c r="AD53">
        <v>16</v>
      </c>
      <c r="AE53">
        <v>203</v>
      </c>
      <c r="AF53">
        <v>24</v>
      </c>
      <c r="AG53">
        <v>320</v>
      </c>
      <c r="AJ53">
        <v>618</v>
      </c>
      <c r="AK53">
        <v>-2</v>
      </c>
    </row>
    <row r="54" spans="2:37" ht="15">
      <c r="B54" s="36">
        <v>46</v>
      </c>
      <c r="C54" s="37">
        <f t="shared" si="0"/>
        <v>157474.43066408244</v>
      </c>
      <c r="D54" s="37"/>
      <c r="E54" s="36"/>
      <c r="F54" s="5">
        <v>43607</v>
      </c>
      <c r="G54" s="36" t="s">
        <v>49</v>
      </c>
      <c r="H54" s="38">
        <v>101.486</v>
      </c>
      <c r="I54" s="38"/>
      <c r="J54" s="36">
        <v>13.4</v>
      </c>
      <c r="K54" s="39">
        <f t="shared" si="3"/>
        <v>4724.2329199224732</v>
      </c>
      <c r="L54" s="40"/>
      <c r="M54" s="4">
        <f>IF(J54="","",(K54/J54)/LOOKUP(RIGHT($D$2,3),定数!$A$6:$A$13,定数!$B$6:$B$13))</f>
        <v>3.5255469551660248</v>
      </c>
      <c r="N54" s="36"/>
      <c r="O54" s="5"/>
      <c r="P54" s="38">
        <v>101.352</v>
      </c>
      <c r="Q54" s="38"/>
      <c r="R54" s="41">
        <f>IF(P54="","",T54*M54*LOOKUP(RIGHT($D$2,3),定数!$A$6:$A$13,定数!$B$6:$B$13))</f>
        <v>6980.5829712287295</v>
      </c>
      <c r="S54" s="41"/>
      <c r="T54" s="42">
        <v>19.8</v>
      </c>
      <c r="U54" s="42"/>
      <c r="V54" t="str">
        <f t="shared" si="7"/>
        <v/>
      </c>
      <c r="W54">
        <f t="shared" si="2"/>
        <v>0</v>
      </c>
      <c r="X54" s="29">
        <f t="shared" si="4"/>
        <v>176309.72293823821</v>
      </c>
      <c r="Y54" s="30">
        <f t="shared" si="5"/>
        <v>0.1068307065558366</v>
      </c>
      <c r="Z54">
        <v>236</v>
      </c>
      <c r="AA54">
        <v>0</v>
      </c>
      <c r="AB54" t="s">
        <v>68</v>
      </c>
      <c r="AC54">
        <v>81</v>
      </c>
      <c r="AD54">
        <v>132</v>
      </c>
      <c r="AE54">
        <v>167</v>
      </c>
      <c r="AF54">
        <v>198</v>
      </c>
      <c r="AG54">
        <v>265</v>
      </c>
      <c r="AJ54">
        <v>-2</v>
      </c>
      <c r="AK54">
        <v>-2</v>
      </c>
    </row>
    <row r="55" spans="2:37" ht="15">
      <c r="B55" s="36">
        <v>47</v>
      </c>
      <c r="C55" s="37">
        <f t="shared" si="0"/>
        <v>164455.01363531116</v>
      </c>
      <c r="D55" s="37"/>
      <c r="E55" s="36"/>
      <c r="F55" s="5">
        <v>43611</v>
      </c>
      <c r="G55" s="36" t="s">
        <v>49</v>
      </c>
      <c r="H55" s="38">
        <v>101.995</v>
      </c>
      <c r="I55" s="38"/>
      <c r="J55" s="36">
        <v>5.9</v>
      </c>
      <c r="K55" s="39">
        <f t="shared" si="3"/>
        <v>4933.6504090593344</v>
      </c>
      <c r="L55" s="40"/>
      <c r="M55" s="4">
        <f>IF(J55="","",(K55/J55)/LOOKUP(RIGHT($D$2,3),定数!$A$6:$A$13,定数!$B$6:$B$13))</f>
        <v>8.3621193373887017</v>
      </c>
      <c r="N55" s="36"/>
      <c r="O55" s="5"/>
      <c r="P55" s="38">
        <v>101.93600000000001</v>
      </c>
      <c r="Q55" s="38"/>
      <c r="R55" s="41">
        <f>IF(P55="","",T55*M55*LOOKUP(RIGHT($D$2,3),定数!$A$6:$A$13,定数!$B$6:$B$13))</f>
        <v>0</v>
      </c>
      <c r="S55" s="41"/>
      <c r="T55" s="42">
        <v>0</v>
      </c>
      <c r="U55" s="42"/>
      <c r="V55" t="str">
        <f t="shared" si="7"/>
        <v/>
      </c>
      <c r="W55">
        <f t="shared" si="2"/>
        <v>0</v>
      </c>
      <c r="X55" s="29">
        <f t="shared" si="4"/>
        <v>176309.72293823821</v>
      </c>
      <c r="Y55" s="30">
        <f t="shared" si="5"/>
        <v>6.7237978174804258E-2</v>
      </c>
      <c r="Z55" t="s">
        <v>69</v>
      </c>
      <c r="AB55" t="s">
        <v>50</v>
      </c>
      <c r="AC55">
        <v>35</v>
      </c>
      <c r="AJ55">
        <v>35</v>
      </c>
      <c r="AK55">
        <v>35</v>
      </c>
    </row>
    <row r="56" spans="2:37">
      <c r="B56" s="36">
        <v>48</v>
      </c>
      <c r="C56" s="37">
        <f t="shared" si="0"/>
        <v>164455.01363531116</v>
      </c>
      <c r="D56" s="37"/>
      <c r="E56" s="36"/>
      <c r="F56" s="5">
        <v>43612</v>
      </c>
      <c r="G56" s="36" t="s">
        <v>49</v>
      </c>
      <c r="H56" s="38">
        <v>101.94</v>
      </c>
      <c r="I56" s="38"/>
      <c r="J56" s="36">
        <v>4.5</v>
      </c>
      <c r="K56" s="39">
        <f t="shared" si="3"/>
        <v>4933.6504090593344</v>
      </c>
      <c r="L56" s="40"/>
      <c r="M56" s="4">
        <f>IF(J56="","",(K56/J56)/LOOKUP(RIGHT($D$2,3),定数!$A$6:$A$13,定数!$B$6:$B$13))</f>
        <v>10.96366757568741</v>
      </c>
      <c r="N56" s="36"/>
      <c r="O56" s="5"/>
      <c r="P56" s="38">
        <v>101.895</v>
      </c>
      <c r="Q56" s="38"/>
      <c r="R56" s="41">
        <f>IF(P56="","",T56*M56*LOOKUP(RIGHT($D$2,3),定数!$A$6:$A$13,定数!$B$6:$B$13))</f>
        <v>2960.1902454356009</v>
      </c>
      <c r="S56" s="41"/>
      <c r="T56" s="42">
        <v>2.7</v>
      </c>
      <c r="U56" s="42"/>
      <c r="V56" t="str">
        <f t="shared" si="7"/>
        <v/>
      </c>
      <c r="W56">
        <f t="shared" si="2"/>
        <v>0</v>
      </c>
      <c r="X56" s="29">
        <f t="shared" si="4"/>
        <v>176309.72293823821</v>
      </c>
      <c r="Y56" s="30">
        <f t="shared" si="5"/>
        <v>6.7237978174804258E-2</v>
      </c>
      <c r="Z56">
        <v>382</v>
      </c>
      <c r="AA56">
        <v>50</v>
      </c>
      <c r="AB56" t="s">
        <v>70</v>
      </c>
      <c r="AC56">
        <v>27</v>
      </c>
      <c r="AD56">
        <v>43</v>
      </c>
      <c r="AJ56">
        <v>-1</v>
      </c>
      <c r="AK56">
        <v>-1</v>
      </c>
    </row>
    <row r="57" spans="2:37" ht="15" customHeight="1">
      <c r="B57" s="36">
        <v>49</v>
      </c>
      <c r="C57" s="37">
        <f t="shared" si="0"/>
        <v>167415.20388074676</v>
      </c>
      <c r="D57" s="37"/>
      <c r="E57" s="36"/>
      <c r="F57" s="5">
        <v>43614</v>
      </c>
      <c r="G57" s="36" t="s">
        <v>51</v>
      </c>
      <c r="H57" s="38">
        <v>101.654</v>
      </c>
      <c r="I57" s="38"/>
      <c r="J57" s="36">
        <v>9.4</v>
      </c>
      <c r="K57" s="39">
        <f t="shared" si="3"/>
        <v>5022.4561164224024</v>
      </c>
      <c r="L57" s="40"/>
      <c r="M57" s="4">
        <f>IF(J57="","",(K57/J57)/LOOKUP(RIGHT($D$2,3),定数!$A$6:$A$13,定数!$B$6:$B$13))</f>
        <v>5.3430384217259599</v>
      </c>
      <c r="N57" s="36"/>
      <c r="O57" s="5"/>
      <c r="P57" s="38">
        <v>101.748</v>
      </c>
      <c r="Q57" s="38"/>
      <c r="R57" s="41">
        <f>IF(P57="","",T57*M57*LOOKUP(RIGHT($D$2,3),定数!$A$6:$A$13,定数!$B$6:$B$13))</f>
        <v>4915.5953479878826</v>
      </c>
      <c r="S57" s="41"/>
      <c r="T57" s="42">
        <v>9.1999999999999993</v>
      </c>
      <c r="U57" s="42"/>
      <c r="V57" t="str">
        <f t="shared" si="7"/>
        <v/>
      </c>
      <c r="W57">
        <f t="shared" si="2"/>
        <v>0</v>
      </c>
      <c r="X57" s="29">
        <f t="shared" si="4"/>
        <v>176309.72293823821</v>
      </c>
      <c r="Y57" s="30">
        <f t="shared" si="5"/>
        <v>5.0448261781950721E-2</v>
      </c>
      <c r="Z57">
        <v>50</v>
      </c>
      <c r="AA57">
        <v>0</v>
      </c>
      <c r="AB57" t="s">
        <v>50</v>
      </c>
      <c r="AC57">
        <v>57</v>
      </c>
      <c r="AD57">
        <v>92</v>
      </c>
      <c r="AE57">
        <v>117</v>
      </c>
      <c r="AF57">
        <v>138</v>
      </c>
      <c r="AG57">
        <v>184</v>
      </c>
      <c r="AJ57">
        <v>-2</v>
      </c>
      <c r="AK57">
        <v>-2</v>
      </c>
    </row>
    <row r="58" spans="2:37">
      <c r="B58" s="36">
        <v>50</v>
      </c>
      <c r="C58" s="37">
        <f t="shared" si="0"/>
        <v>172330.79922873466</v>
      </c>
      <c r="D58" s="37"/>
      <c r="E58" s="36"/>
      <c r="F58" s="5">
        <v>43620</v>
      </c>
      <c r="G58" s="36" t="s">
        <v>49</v>
      </c>
      <c r="H58" s="38">
        <v>102.592</v>
      </c>
      <c r="I58" s="38"/>
      <c r="J58" s="36">
        <v>8.6999999999999993</v>
      </c>
      <c r="K58" s="39">
        <f t="shared" si="3"/>
        <v>5169.9239768620391</v>
      </c>
      <c r="L58" s="40"/>
      <c r="M58" s="4">
        <f>IF(J58="","",(K58/J58)/LOOKUP(RIGHT($D$2,3),定数!$A$6:$A$13,定数!$B$6:$B$13))</f>
        <v>5.9424413527149875</v>
      </c>
      <c r="N58" s="36">
        <v>1.5</v>
      </c>
      <c r="O58" s="5"/>
      <c r="P58" s="38">
        <v>102.505</v>
      </c>
      <c r="Q58" s="38"/>
      <c r="R58" s="41">
        <f>IF(P58="","",T58*M58*LOOKUP(RIGHT($D$2,3),定数!$A$6:$A$13,定数!$B$6:$B$13))</f>
        <v>7606.3249314751847</v>
      </c>
      <c r="S58" s="41"/>
      <c r="T58" s="42">
        <v>12.8</v>
      </c>
      <c r="U58" s="42"/>
      <c r="V58" t="str">
        <f t="shared" si="7"/>
        <v/>
      </c>
      <c r="W58">
        <f t="shared" si="2"/>
        <v>0</v>
      </c>
      <c r="X58" s="29">
        <f t="shared" si="4"/>
        <v>176309.72293823821</v>
      </c>
      <c r="Y58" s="30">
        <f t="shared" si="5"/>
        <v>2.2567806489590891E-2</v>
      </c>
      <c r="Z58">
        <v>0</v>
      </c>
      <c r="AA58">
        <v>100</v>
      </c>
      <c r="AB58" t="s">
        <v>50</v>
      </c>
      <c r="AC58">
        <v>51</v>
      </c>
      <c r="AD58">
        <v>84</v>
      </c>
      <c r="AE58">
        <v>107</v>
      </c>
      <c r="AF58">
        <v>128</v>
      </c>
      <c r="AG58">
        <v>170</v>
      </c>
      <c r="AJ58">
        <v>-2</v>
      </c>
      <c r="AK58">
        <v>-2</v>
      </c>
    </row>
    <row r="59" spans="2:37" ht="15">
      <c r="B59" s="36">
        <v>51</v>
      </c>
      <c r="C59" s="37">
        <f t="shared" si="0"/>
        <v>179937.12416020985</v>
      </c>
      <c r="D59" s="37"/>
      <c r="E59" s="36"/>
      <c r="F59" s="5">
        <v>43625</v>
      </c>
      <c r="G59" s="36" t="s">
        <v>49</v>
      </c>
      <c r="H59" s="38">
        <v>102.581</v>
      </c>
      <c r="I59" s="38"/>
      <c r="J59" s="36">
        <v>8.1</v>
      </c>
      <c r="K59" s="39">
        <f t="shared" si="3"/>
        <v>5398.1137248062951</v>
      </c>
      <c r="L59" s="40"/>
      <c r="M59" s="4">
        <f>IF(J59="","",(K59/J59)/LOOKUP(RIGHT($D$2,3),定数!$A$6:$A$13,定数!$B$6:$B$13))</f>
        <v>6.6643379318596239</v>
      </c>
      <c r="N59" s="36"/>
      <c r="O59" s="5"/>
      <c r="P59" s="38">
        <v>102.5</v>
      </c>
      <c r="Q59" s="38"/>
      <c r="R59" s="41">
        <f>IF(P59="","",T59*M59*LOOKUP(RIGHT($D$2,3),定数!$A$6:$A$13,定数!$B$6:$B$13))</f>
        <v>-5398.1137248064997</v>
      </c>
      <c r="S59" s="41"/>
      <c r="T59" s="42">
        <f t="shared" si="6"/>
        <v>-8.100000000000307</v>
      </c>
      <c r="U59" s="42"/>
      <c r="V59" t="str">
        <f t="shared" si="7"/>
        <v/>
      </c>
      <c r="W59">
        <f t="shared" si="2"/>
        <v>1</v>
      </c>
      <c r="X59" s="29">
        <f t="shared" si="4"/>
        <v>179937.12416020985</v>
      </c>
      <c r="Y59" s="30">
        <f t="shared" si="5"/>
        <v>0</v>
      </c>
      <c r="Z59">
        <v>618</v>
      </c>
      <c r="AA59" t="s">
        <v>56</v>
      </c>
      <c r="AB59" t="s">
        <v>71</v>
      </c>
    </row>
    <row r="60" spans="2:37" ht="15">
      <c r="B60" s="36">
        <v>52</v>
      </c>
      <c r="C60" s="37">
        <f t="shared" si="0"/>
        <v>174539.01043540335</v>
      </c>
      <c r="D60" s="37"/>
      <c r="E60" s="36"/>
      <c r="F60" s="5">
        <v>43628</v>
      </c>
      <c r="G60" s="36" t="s">
        <v>49</v>
      </c>
      <c r="H60" s="38">
        <v>102.087</v>
      </c>
      <c r="I60" s="38"/>
      <c r="J60" s="36">
        <v>5.5</v>
      </c>
      <c r="K60" s="39">
        <f t="shared" si="3"/>
        <v>5236.1703130621008</v>
      </c>
      <c r="L60" s="40"/>
      <c r="M60" s="4">
        <f>IF(J60="","",(K60/J60)/LOOKUP(RIGHT($D$2,3),定数!$A$6:$A$13,定数!$B$6:$B$13))</f>
        <v>9.5203096601129111</v>
      </c>
      <c r="N60" s="36"/>
      <c r="O60" s="5"/>
      <c r="P60" s="38">
        <v>102.032</v>
      </c>
      <c r="Q60" s="38"/>
      <c r="R60" s="41">
        <f>IF(P60="","",T60*M60*LOOKUP(RIGHT($D$2,3),定数!$A$6:$A$13,定数!$B$6:$B$13))</f>
        <v>-5236.1703130627502</v>
      </c>
      <c r="S60" s="41"/>
      <c r="T60" s="42">
        <f t="shared" si="6"/>
        <v>-5.5000000000006821</v>
      </c>
      <c r="U60" s="42"/>
      <c r="V60" t="str">
        <f t="shared" si="7"/>
        <v/>
      </c>
      <c r="W60">
        <f t="shared" si="2"/>
        <v>2</v>
      </c>
      <c r="X60" s="29">
        <f t="shared" si="4"/>
        <v>179937.12416020985</v>
      </c>
      <c r="Y60" s="30">
        <f t="shared" si="5"/>
        <v>3.0000000000001137E-2</v>
      </c>
      <c r="Z60">
        <v>382</v>
      </c>
      <c r="AA60">
        <v>50</v>
      </c>
      <c r="AB60" t="s">
        <v>72</v>
      </c>
    </row>
    <row r="61" spans="2:37" ht="15">
      <c r="B61" s="36">
        <v>53</v>
      </c>
      <c r="C61" s="37">
        <f t="shared" si="0"/>
        <v>169302.8401223406</v>
      </c>
      <c r="D61" s="37"/>
      <c r="E61" s="36"/>
      <c r="F61" s="5">
        <v>43629</v>
      </c>
      <c r="G61" s="36" t="s">
        <v>49</v>
      </c>
      <c r="H61" s="38">
        <v>101.85599999999999</v>
      </c>
      <c r="I61" s="38"/>
      <c r="J61" s="36">
        <v>8.8000000000000007</v>
      </c>
      <c r="K61" s="39">
        <f t="shared" si="3"/>
        <v>5079.0852036702181</v>
      </c>
      <c r="L61" s="40"/>
      <c r="M61" s="4">
        <f>IF(J61="","",(K61/J61)/LOOKUP(RIGHT($D$2,3),定数!$A$6:$A$13,定数!$B$6:$B$13))</f>
        <v>5.7716877314434294</v>
      </c>
      <c r="N61" s="36"/>
      <c r="O61" s="5"/>
      <c r="P61" s="38">
        <v>101.768</v>
      </c>
      <c r="Q61" s="38"/>
      <c r="R61" s="41">
        <f>IF(P61="","",T61*M61*LOOKUP(RIGHT($D$2,3),定数!$A$6:$A$13,定数!$B$6:$B$13))</f>
        <v>6348.8565045877722</v>
      </c>
      <c r="S61" s="41"/>
      <c r="T61" s="42">
        <v>11</v>
      </c>
      <c r="U61" s="42"/>
      <c r="V61" t="str">
        <f t="shared" si="7"/>
        <v/>
      </c>
      <c r="W61">
        <f t="shared" si="2"/>
        <v>0</v>
      </c>
      <c r="X61" s="29">
        <f t="shared" si="4"/>
        <v>179937.12416020985</v>
      </c>
      <c r="Y61" s="30">
        <f t="shared" si="5"/>
        <v>5.9100000000004704E-2</v>
      </c>
      <c r="AA61">
        <v>382</v>
      </c>
      <c r="AB61" t="s">
        <v>60</v>
      </c>
      <c r="AC61">
        <v>55</v>
      </c>
      <c r="AD61">
        <v>87</v>
      </c>
      <c r="AE61">
        <v>110</v>
      </c>
      <c r="AF61">
        <v>131</v>
      </c>
      <c r="AG61">
        <v>174</v>
      </c>
      <c r="AH61">
        <v>262</v>
      </c>
      <c r="AJ61">
        <v>1.5</v>
      </c>
      <c r="AK61">
        <v>-3</v>
      </c>
    </row>
    <row r="62" spans="2:37" ht="15">
      <c r="B62" s="36">
        <v>54</v>
      </c>
      <c r="C62" s="37">
        <f t="shared" si="0"/>
        <v>175651.69662692837</v>
      </c>
      <c r="D62" s="37"/>
      <c r="E62" s="36"/>
      <c r="F62" s="5">
        <v>43636</v>
      </c>
      <c r="G62" s="36" t="s">
        <v>51</v>
      </c>
      <c r="H62" s="38">
        <v>101.83</v>
      </c>
      <c r="I62" s="38"/>
      <c r="J62" s="36">
        <v>4.4000000000000004</v>
      </c>
      <c r="K62" s="39">
        <f t="shared" si="3"/>
        <v>5269.5508988078509</v>
      </c>
      <c r="L62" s="40"/>
      <c r="M62" s="4">
        <f>IF(J62="","",(K62/J62)/LOOKUP(RIGHT($D$2,3),定数!$A$6:$A$13,定数!$B$6:$B$13))</f>
        <v>11.976252042745113</v>
      </c>
      <c r="N62" s="36"/>
      <c r="O62" s="5"/>
      <c r="P62" s="38">
        <v>101.874</v>
      </c>
      <c r="Q62" s="38"/>
      <c r="R62" s="41">
        <f>IF(P62="","",T62*M62*LOOKUP(RIGHT($D$2,3),定数!$A$6:$A$13,定数!$B$6:$B$13))</f>
        <v>-5269.5508988074816</v>
      </c>
      <c r="S62" s="41"/>
      <c r="T62" s="42">
        <f t="shared" si="6"/>
        <v>-4.399999999999693</v>
      </c>
      <c r="U62" s="42"/>
      <c r="V62" t="str">
        <f t="shared" si="7"/>
        <v/>
      </c>
      <c r="W62">
        <f t="shared" si="2"/>
        <v>1</v>
      </c>
      <c r="X62" s="29">
        <f t="shared" si="4"/>
        <v>179937.12416020985</v>
      </c>
      <c r="Y62" s="30">
        <f t="shared" si="5"/>
        <v>2.3816250000004868E-2</v>
      </c>
      <c r="Z62">
        <v>382</v>
      </c>
      <c r="AA62">
        <v>618</v>
      </c>
      <c r="AB62" t="s">
        <v>66</v>
      </c>
    </row>
    <row r="63" spans="2:37" ht="15">
      <c r="B63" s="36">
        <v>55</v>
      </c>
      <c r="C63" s="37">
        <f t="shared" si="0"/>
        <v>170382.1457281209</v>
      </c>
      <c r="D63" s="37"/>
      <c r="E63" s="36"/>
      <c r="F63" s="5">
        <v>43641</v>
      </c>
      <c r="G63" s="36" t="s">
        <v>51</v>
      </c>
      <c r="H63" s="38">
        <v>101.87</v>
      </c>
      <c r="I63" s="38"/>
      <c r="J63" s="36">
        <v>6</v>
      </c>
      <c r="K63" s="39">
        <f t="shared" si="3"/>
        <v>5111.4643718436264</v>
      </c>
      <c r="L63" s="40"/>
      <c r="M63" s="4">
        <f>IF(J63="","",(K63/J63)/LOOKUP(RIGHT($D$2,3),定数!$A$6:$A$13,定数!$B$6:$B$13))</f>
        <v>8.5191072864060438</v>
      </c>
      <c r="N63" s="36"/>
      <c r="O63" s="5"/>
      <c r="P63" s="38">
        <v>101.93</v>
      </c>
      <c r="Q63" s="38"/>
      <c r="R63" s="41">
        <f>IF(P63="","",T63*M63*LOOKUP(RIGHT($D$2,3),定数!$A$6:$A$13,定数!$B$6:$B$13))</f>
        <v>-5111.4643718438201</v>
      </c>
      <c r="S63" s="41"/>
      <c r="T63" s="42">
        <f t="shared" si="6"/>
        <v>-6.0000000000002274</v>
      </c>
      <c r="U63" s="42"/>
      <c r="V63" t="str">
        <f t="shared" si="7"/>
        <v/>
      </c>
      <c r="W63">
        <f t="shared" si="2"/>
        <v>2</v>
      </c>
      <c r="X63" s="29">
        <f t="shared" si="4"/>
        <v>179937.12416020985</v>
      </c>
      <c r="Y63" s="30">
        <f t="shared" si="5"/>
        <v>5.3101762500002647E-2</v>
      </c>
      <c r="Z63" t="s">
        <v>56</v>
      </c>
      <c r="AA63" t="s">
        <v>56</v>
      </c>
      <c r="AB63" t="s">
        <v>53</v>
      </c>
    </row>
    <row r="64" spans="2:37" ht="15">
      <c r="B64" s="36">
        <v>56</v>
      </c>
      <c r="C64" s="37">
        <f t="shared" si="0"/>
        <v>165270.68135627708</v>
      </c>
      <c r="D64" s="37"/>
      <c r="E64" s="36"/>
      <c r="F64" s="5">
        <v>43642</v>
      </c>
      <c r="G64" s="36" t="s">
        <v>51</v>
      </c>
      <c r="H64" s="38">
        <v>101.75</v>
      </c>
      <c r="I64" s="38"/>
      <c r="J64" s="36">
        <v>6.4</v>
      </c>
      <c r="K64" s="39">
        <f t="shared" si="3"/>
        <v>4958.1204406883126</v>
      </c>
      <c r="L64" s="40"/>
      <c r="M64" s="4">
        <f>IF(J64="","",(K64/J64)/LOOKUP(RIGHT($D$2,3),定数!$A$6:$A$13,定数!$B$6:$B$13))</f>
        <v>7.7470631885754884</v>
      </c>
      <c r="N64" s="36"/>
      <c r="O64" s="5"/>
      <c r="P64" s="38">
        <v>101.81399999999999</v>
      </c>
      <c r="Q64" s="38"/>
      <c r="R64" s="41">
        <f>IF(P64="","",T64*M64*LOOKUP(RIGHT($D$2,3),定数!$A$6:$A$13,定数!$B$6:$B$13))</f>
        <v>0</v>
      </c>
      <c r="S64" s="41"/>
      <c r="T64" s="42">
        <v>0</v>
      </c>
      <c r="U64" s="42"/>
      <c r="V64" t="str">
        <f t="shared" si="7"/>
        <v/>
      </c>
      <c r="W64">
        <f t="shared" si="2"/>
        <v>0</v>
      </c>
      <c r="X64" s="29">
        <f t="shared" si="4"/>
        <v>179937.12416020985</v>
      </c>
      <c r="Y64" s="30">
        <f t="shared" si="5"/>
        <v>8.1508709625003561E-2</v>
      </c>
      <c r="Z64" t="s">
        <v>73</v>
      </c>
      <c r="AA64">
        <v>618</v>
      </c>
      <c r="AB64" t="s">
        <v>74</v>
      </c>
      <c r="AC64">
        <v>37</v>
      </c>
      <c r="AD64">
        <v>61</v>
      </c>
      <c r="AE64">
        <v>79</v>
      </c>
      <c r="AF64">
        <v>95</v>
      </c>
      <c r="AG64">
        <v>127</v>
      </c>
      <c r="AH64">
        <v>191</v>
      </c>
      <c r="AJ64">
        <v>618</v>
      </c>
      <c r="AK64">
        <v>-3</v>
      </c>
    </row>
    <row r="65" spans="2:37" ht="15">
      <c r="B65" s="36">
        <v>57</v>
      </c>
      <c r="C65" s="37">
        <f t="shared" si="0"/>
        <v>165270.68135627708</v>
      </c>
      <c r="D65" s="37"/>
      <c r="E65" s="36"/>
      <c r="F65" s="5">
        <v>43649</v>
      </c>
      <c r="G65" s="36" t="s">
        <v>49</v>
      </c>
      <c r="H65" s="38">
        <v>101.849</v>
      </c>
      <c r="I65" s="38"/>
      <c r="J65" s="36">
        <v>7.2</v>
      </c>
      <c r="K65" s="39">
        <f t="shared" si="3"/>
        <v>4958.1204406883126</v>
      </c>
      <c r="L65" s="40"/>
      <c r="M65" s="4">
        <f>IF(J65="","",(K65/J65)/LOOKUP(RIGHT($D$2,3),定数!$A$6:$A$13,定数!$B$6:$B$13))</f>
        <v>6.8862783898448789</v>
      </c>
      <c r="N65" s="36"/>
      <c r="O65" s="5"/>
      <c r="P65" s="38">
        <v>101.777</v>
      </c>
      <c r="Q65" s="38"/>
      <c r="R65" s="41">
        <f>IF(P65="","",T65*M65*LOOKUP(RIGHT($D$2,3),定数!$A$6:$A$13,定数!$B$6:$B$13))</f>
        <v>4820.3948728914156</v>
      </c>
      <c r="S65" s="41"/>
      <c r="T65" s="42">
        <v>7</v>
      </c>
      <c r="U65" s="42"/>
      <c r="V65" t="str">
        <f t="shared" si="7"/>
        <v/>
      </c>
      <c r="W65">
        <f t="shared" si="2"/>
        <v>0</v>
      </c>
      <c r="X65" s="29">
        <f t="shared" si="4"/>
        <v>179937.12416020985</v>
      </c>
      <c r="Y65" s="30">
        <f t="shared" si="5"/>
        <v>8.1508709625003561E-2</v>
      </c>
      <c r="Z65">
        <v>236</v>
      </c>
      <c r="AA65">
        <v>618</v>
      </c>
      <c r="AB65" t="s">
        <v>75</v>
      </c>
      <c r="AC65">
        <v>43</v>
      </c>
      <c r="AD65">
        <v>70</v>
      </c>
      <c r="AE65">
        <v>88</v>
      </c>
      <c r="AF65">
        <v>104</v>
      </c>
      <c r="AG65">
        <v>139</v>
      </c>
      <c r="AH65">
        <v>208</v>
      </c>
      <c r="AJ65">
        <v>127</v>
      </c>
      <c r="AK65">
        <v>-3</v>
      </c>
    </row>
    <row r="66" spans="2:37" ht="15">
      <c r="B66" s="36">
        <v>58</v>
      </c>
      <c r="C66" s="37">
        <f t="shared" si="0"/>
        <v>170091.07622916851</v>
      </c>
      <c r="D66" s="37"/>
      <c r="E66" s="36"/>
      <c r="F66" s="5">
        <v>43656</v>
      </c>
      <c r="G66" s="36" t="s">
        <v>51</v>
      </c>
      <c r="H66" s="38">
        <v>101.452</v>
      </c>
      <c r="I66" s="38"/>
      <c r="J66" s="36">
        <v>11.5</v>
      </c>
      <c r="K66" s="39">
        <f t="shared" si="3"/>
        <v>5102.7322868750553</v>
      </c>
      <c r="L66" s="40"/>
      <c r="M66" s="4">
        <f>IF(J66="","",(K66/J66)/LOOKUP(RIGHT($D$2,3),定数!$A$6:$A$13,定数!$B$6:$B$13))</f>
        <v>4.4371585103261353</v>
      </c>
      <c r="N66" s="36"/>
      <c r="O66" s="5"/>
      <c r="P66" s="38">
        <v>101.56699999999999</v>
      </c>
      <c r="Q66" s="38"/>
      <c r="R66" s="41">
        <f>IF(P66="","",T66*M66*LOOKUP(RIGHT($D$2,3),定数!$A$6:$A$13,定数!$B$6:$B$13))</f>
        <v>6433.8798399728958</v>
      </c>
      <c r="S66" s="41"/>
      <c r="T66" s="42">
        <v>14.5</v>
      </c>
      <c r="U66" s="42"/>
      <c r="V66" t="str">
        <f t="shared" si="7"/>
        <v/>
      </c>
      <c r="W66">
        <f t="shared" si="2"/>
        <v>0</v>
      </c>
      <c r="X66" s="29">
        <f t="shared" si="4"/>
        <v>179937.12416020985</v>
      </c>
      <c r="Y66" s="30">
        <f t="shared" si="5"/>
        <v>5.4719380322399425E-2</v>
      </c>
      <c r="Z66">
        <v>0</v>
      </c>
      <c r="AA66">
        <v>618</v>
      </c>
      <c r="AB66" t="s">
        <v>63</v>
      </c>
      <c r="AC66">
        <v>70</v>
      </c>
      <c r="AD66">
        <v>114</v>
      </c>
      <c r="AE66">
        <v>145</v>
      </c>
      <c r="AF66">
        <v>168</v>
      </c>
      <c r="AG66">
        <v>228</v>
      </c>
      <c r="AH66">
        <v>337</v>
      </c>
      <c r="AJ66">
        <v>-3</v>
      </c>
      <c r="AK66">
        <v>-3</v>
      </c>
    </row>
    <row r="67" spans="2:37" ht="15">
      <c r="B67" s="36">
        <v>59</v>
      </c>
      <c r="C67" s="37">
        <f t="shared" si="0"/>
        <v>176524.95606914139</v>
      </c>
      <c r="D67" s="37"/>
      <c r="E67" s="36"/>
      <c r="F67" s="5">
        <v>43663</v>
      </c>
      <c r="G67" s="36" t="s">
        <v>51</v>
      </c>
      <c r="H67" s="38">
        <v>101.539</v>
      </c>
      <c r="I67" s="38"/>
      <c r="J67" s="36">
        <v>12</v>
      </c>
      <c r="K67" s="39">
        <f t="shared" si="3"/>
        <v>5295.7486820742415</v>
      </c>
      <c r="L67" s="40"/>
      <c r="M67" s="4">
        <f>IF(J67="","",(K67/J67)/LOOKUP(RIGHT($D$2,3),定数!$A$6:$A$13,定数!$B$6:$B$13))</f>
        <v>4.4131239017285342</v>
      </c>
      <c r="N67" s="36"/>
      <c r="O67" s="5"/>
      <c r="P67" s="38">
        <v>101.65900000000001</v>
      </c>
      <c r="Q67" s="38"/>
      <c r="R67" s="41">
        <f>IF(P67="","",T67*M67*LOOKUP(RIGHT($D$2,3),定数!$A$6:$A$13,定数!$B$6:$B$13))</f>
        <v>3177.4492092445444</v>
      </c>
      <c r="S67" s="41"/>
      <c r="T67" s="42">
        <v>7.2</v>
      </c>
      <c r="U67" s="42"/>
      <c r="V67" t="str">
        <f t="shared" si="7"/>
        <v/>
      </c>
      <c r="W67">
        <f t="shared" si="2"/>
        <v>0</v>
      </c>
      <c r="X67" s="29">
        <f t="shared" si="4"/>
        <v>179937.12416020985</v>
      </c>
      <c r="Y67" s="30">
        <f t="shared" si="5"/>
        <v>1.8963113404159904E-2</v>
      </c>
      <c r="AA67">
        <v>618</v>
      </c>
      <c r="AB67" t="s">
        <v>76</v>
      </c>
      <c r="AC67">
        <v>72</v>
      </c>
      <c r="AD67">
        <v>118</v>
      </c>
      <c r="AE67">
        <v>151</v>
      </c>
      <c r="AF67">
        <v>176</v>
      </c>
      <c r="AG67">
        <v>237</v>
      </c>
      <c r="AH67">
        <v>355</v>
      </c>
      <c r="AJ67">
        <v>-1</v>
      </c>
      <c r="AK67">
        <v>-3</v>
      </c>
    </row>
    <row r="68" spans="2:37" ht="15">
      <c r="B68" s="36">
        <v>60</v>
      </c>
      <c r="C68" s="37">
        <f t="shared" si="0"/>
        <v>179702.40527838594</v>
      </c>
      <c r="D68" s="37"/>
      <c r="E68" s="36"/>
      <c r="F68" s="5">
        <v>43668</v>
      </c>
      <c r="G68" s="36" t="s">
        <v>49</v>
      </c>
      <c r="H68" s="38">
        <v>101.428</v>
      </c>
      <c r="I68" s="38"/>
      <c r="J68" s="36">
        <v>5.8</v>
      </c>
      <c r="K68" s="39">
        <f t="shared" si="3"/>
        <v>5391.0721583515779</v>
      </c>
      <c r="L68" s="40"/>
      <c r="M68" s="4">
        <f>IF(J68="","",(K68/J68)/LOOKUP(RIGHT($D$2,3),定数!$A$6:$A$13,定数!$B$6:$B$13))</f>
        <v>9.2949519971578933</v>
      </c>
      <c r="N68" s="36"/>
      <c r="O68" s="5"/>
      <c r="P68" s="38">
        <v>101.37</v>
      </c>
      <c r="Q68" s="38"/>
      <c r="R68" s="41">
        <f>IF(P68="","",T68*M68*LOOKUP(RIGHT($D$2,3),定数!$A$6:$A$13,定数!$B$6:$B$13))</f>
        <v>5298.1226383799994</v>
      </c>
      <c r="S68" s="41"/>
      <c r="T68" s="42">
        <v>5.7</v>
      </c>
      <c r="U68" s="42"/>
      <c r="V68" t="str">
        <f t="shared" si="7"/>
        <v/>
      </c>
      <c r="W68">
        <f t="shared" si="2"/>
        <v>0</v>
      </c>
      <c r="X68" s="29">
        <f t="shared" si="4"/>
        <v>179937.12416020985</v>
      </c>
      <c r="Y68" s="30">
        <f t="shared" si="5"/>
        <v>1.30444944543473E-3</v>
      </c>
      <c r="Z68">
        <v>618</v>
      </c>
      <c r="AA68">
        <v>50</v>
      </c>
      <c r="AB68" t="s">
        <v>60</v>
      </c>
      <c r="AC68">
        <v>35</v>
      </c>
      <c r="AD68">
        <v>57</v>
      </c>
      <c r="AE68">
        <v>72</v>
      </c>
      <c r="AF68">
        <v>85</v>
      </c>
      <c r="AG68">
        <v>114</v>
      </c>
      <c r="AH68">
        <v>171</v>
      </c>
      <c r="AJ68">
        <v>-3</v>
      </c>
      <c r="AK68">
        <v>-3</v>
      </c>
    </row>
    <row r="69" spans="2:37" ht="15">
      <c r="B69" s="36">
        <v>61</v>
      </c>
      <c r="C69" s="37">
        <f t="shared" si="0"/>
        <v>185000.52791676595</v>
      </c>
      <c r="D69" s="37"/>
      <c r="E69" s="36"/>
      <c r="F69" s="5">
        <v>43676</v>
      </c>
      <c r="G69" s="36" t="s">
        <v>49</v>
      </c>
      <c r="H69" s="38">
        <v>102.13</v>
      </c>
      <c r="I69" s="38"/>
      <c r="J69" s="36">
        <v>5.4</v>
      </c>
      <c r="K69" s="39">
        <f t="shared" si="3"/>
        <v>5550.0158375029778</v>
      </c>
      <c r="L69" s="40"/>
      <c r="M69" s="4">
        <f>IF(J69="","",(K69/J69)/LOOKUP(RIGHT($D$2,3),定数!$A$6:$A$13,定数!$B$6:$B$13))</f>
        <v>10.277807106486996</v>
      </c>
      <c r="N69" s="36"/>
      <c r="O69" s="5"/>
      <c r="P69" s="38">
        <v>102.07599999999999</v>
      </c>
      <c r="Q69" s="38"/>
      <c r="R69" s="41">
        <f>IF(P69="","",T69*M69*LOOKUP(RIGHT($D$2,3),定数!$A$6:$A$13,定数!$B$6:$B$13))</f>
        <v>3288.8982740758388</v>
      </c>
      <c r="S69" s="41"/>
      <c r="T69" s="42">
        <v>3.2</v>
      </c>
      <c r="U69" s="42"/>
      <c r="V69" t="str">
        <f t="shared" si="7"/>
        <v/>
      </c>
      <c r="W69">
        <f t="shared" si="2"/>
        <v>0</v>
      </c>
      <c r="X69" s="29">
        <f t="shared" si="4"/>
        <v>185000.52791676595</v>
      </c>
      <c r="Y69" s="30">
        <f t="shared" si="5"/>
        <v>0</v>
      </c>
      <c r="Z69" t="s">
        <v>77</v>
      </c>
      <c r="AA69">
        <v>618</v>
      </c>
      <c r="AB69" t="s">
        <v>50</v>
      </c>
      <c r="AC69">
        <v>32</v>
      </c>
      <c r="AD69">
        <v>53</v>
      </c>
      <c r="AE69">
        <v>67</v>
      </c>
      <c r="AF69">
        <v>79</v>
      </c>
      <c r="AG69">
        <v>109</v>
      </c>
      <c r="AH69">
        <v>159</v>
      </c>
      <c r="AJ69">
        <v>-3</v>
      </c>
      <c r="AK69">
        <v>-3</v>
      </c>
    </row>
    <row r="70" spans="2:37" ht="15">
      <c r="B70" s="36">
        <v>62</v>
      </c>
      <c r="C70" s="37">
        <f t="shared" si="0"/>
        <v>188289.4261908418</v>
      </c>
      <c r="D70" s="37"/>
      <c r="E70" s="36"/>
      <c r="F70" s="5">
        <v>43682</v>
      </c>
      <c r="G70" s="36" t="s">
        <v>49</v>
      </c>
      <c r="H70" s="38">
        <v>102.611</v>
      </c>
      <c r="I70" s="38"/>
      <c r="J70" s="36">
        <v>8.6999999999999993</v>
      </c>
      <c r="K70" s="39">
        <f t="shared" si="3"/>
        <v>5648.6827857252538</v>
      </c>
      <c r="L70" s="40"/>
      <c r="M70" s="4">
        <f>IF(J70="","",(K70/J70)/LOOKUP(RIGHT($D$2,3),定数!$A$6:$A$13,定数!$B$6:$B$13))</f>
        <v>6.4927388341669587</v>
      </c>
      <c r="N70" s="36"/>
      <c r="O70" s="5"/>
      <c r="P70" s="38">
        <v>102.524</v>
      </c>
      <c r="Q70" s="38"/>
      <c r="R70" s="41">
        <f>IF(P70="","",T70*M70*LOOKUP(RIGHT($D$2,3),定数!$A$6:$A$13,定数!$B$6:$B$13))</f>
        <v>-5648.6827857254684</v>
      </c>
      <c r="S70" s="41"/>
      <c r="T70" s="42">
        <f t="shared" si="6"/>
        <v>-8.7000000000003297</v>
      </c>
      <c r="U70" s="42"/>
      <c r="V70" t="str">
        <f t="shared" si="7"/>
        <v/>
      </c>
      <c r="W70">
        <f t="shared" si="2"/>
        <v>1</v>
      </c>
      <c r="X70" s="29">
        <f t="shared" si="4"/>
        <v>188289.4261908418</v>
      </c>
      <c r="Y70" s="30">
        <f t="shared" si="5"/>
        <v>0</v>
      </c>
      <c r="Z70" t="s">
        <v>56</v>
      </c>
      <c r="AA70">
        <v>50</v>
      </c>
      <c r="AB70" t="s">
        <v>60</v>
      </c>
    </row>
    <row r="71" spans="2:37" ht="15">
      <c r="B71" s="36">
        <v>63</v>
      </c>
      <c r="C71" s="37">
        <f t="shared" si="0"/>
        <v>182640.74340511631</v>
      </c>
      <c r="D71" s="37"/>
      <c r="E71" s="36"/>
      <c r="F71" s="5">
        <v>43683</v>
      </c>
      <c r="G71" s="36" t="s">
        <v>51</v>
      </c>
      <c r="H71" s="38">
        <v>102.574</v>
      </c>
      <c r="I71" s="38"/>
      <c r="J71" s="36">
        <v>6.3</v>
      </c>
      <c r="K71" s="39">
        <f t="shared" si="3"/>
        <v>5479.2223021534892</v>
      </c>
      <c r="L71" s="40"/>
      <c r="M71" s="4">
        <f>IF(J71="","",(K71/J71)/LOOKUP(RIGHT($D$2,3),定数!$A$6:$A$13,定数!$B$6:$B$13))</f>
        <v>8.6971782573864918</v>
      </c>
      <c r="N71" s="36"/>
      <c r="O71" s="5"/>
      <c r="P71" s="38">
        <v>102.637</v>
      </c>
      <c r="Q71" s="38"/>
      <c r="R71" s="41">
        <f>IF(P71="","",T71*M71*LOOKUP(RIGHT($D$2,3),定数!$A$6:$A$13,定数!$B$6:$B$13))</f>
        <v>0</v>
      </c>
      <c r="S71" s="41"/>
      <c r="T71" s="42">
        <v>0</v>
      </c>
      <c r="U71" s="42"/>
      <c r="V71" t="str">
        <f t="shared" si="7"/>
        <v/>
      </c>
      <c r="W71">
        <f t="shared" si="2"/>
        <v>0</v>
      </c>
      <c r="X71" s="29">
        <f t="shared" si="4"/>
        <v>188289.4261908418</v>
      </c>
      <c r="Y71" s="30">
        <f t="shared" si="5"/>
        <v>3.0000000000001248E-2</v>
      </c>
      <c r="Z71" t="s">
        <v>56</v>
      </c>
      <c r="AA71">
        <v>618</v>
      </c>
      <c r="AB71" t="s">
        <v>53</v>
      </c>
      <c r="AC71">
        <v>38</v>
      </c>
      <c r="AD71">
        <v>62</v>
      </c>
      <c r="AE71">
        <v>78</v>
      </c>
      <c r="AF71">
        <v>93</v>
      </c>
      <c r="AG71">
        <v>123</v>
      </c>
      <c r="AH71">
        <v>186</v>
      </c>
      <c r="AJ71">
        <v>618</v>
      </c>
      <c r="AK71">
        <v>-3</v>
      </c>
    </row>
    <row r="72" spans="2:37" ht="15">
      <c r="B72" s="36">
        <v>64</v>
      </c>
      <c r="C72" s="37">
        <f t="shared" si="0"/>
        <v>182640.74340511631</v>
      </c>
      <c r="D72" s="37"/>
      <c r="E72" s="36"/>
      <c r="F72" s="5">
        <v>43684</v>
      </c>
      <c r="G72" s="36" t="s">
        <v>49</v>
      </c>
      <c r="H72" s="38">
        <v>102.223</v>
      </c>
      <c r="I72" s="38"/>
      <c r="J72" s="36">
        <v>7.6</v>
      </c>
      <c r="K72" s="39">
        <f t="shared" si="3"/>
        <v>5479.2223021534892</v>
      </c>
      <c r="L72" s="40"/>
      <c r="M72" s="4">
        <f>IF(J72="","",(K72/J72)/LOOKUP(RIGHT($D$2,3),定数!$A$6:$A$13,定数!$B$6:$B$13))</f>
        <v>7.2095030291493289</v>
      </c>
      <c r="N72" s="36"/>
      <c r="O72" s="5"/>
      <c r="P72" s="38">
        <v>102.14700000000001</v>
      </c>
      <c r="Q72" s="38"/>
      <c r="R72" s="41">
        <f>IF(P72="","",T72*M72*LOOKUP(RIGHT($D$2,3),定数!$A$6:$A$13,定数!$B$6:$B$13))</f>
        <v>16005.09672471151</v>
      </c>
      <c r="S72" s="41"/>
      <c r="T72" s="42">
        <v>22.2</v>
      </c>
      <c r="U72" s="42"/>
      <c r="V72" t="str">
        <f t="shared" si="7"/>
        <v/>
      </c>
      <c r="W72">
        <f t="shared" si="2"/>
        <v>0</v>
      </c>
      <c r="X72" s="29">
        <f t="shared" si="4"/>
        <v>188289.4261908418</v>
      </c>
      <c r="Y72" s="30">
        <f t="shared" si="5"/>
        <v>3.0000000000001248E-2</v>
      </c>
      <c r="Z72">
        <v>0</v>
      </c>
      <c r="AA72">
        <v>382</v>
      </c>
      <c r="AB72" t="s">
        <v>50</v>
      </c>
      <c r="AC72">
        <v>45</v>
      </c>
      <c r="AD72">
        <v>74</v>
      </c>
      <c r="AE72">
        <v>93</v>
      </c>
      <c r="AF72">
        <v>111</v>
      </c>
      <c r="AG72">
        <v>148</v>
      </c>
      <c r="AH72">
        <v>222</v>
      </c>
      <c r="AJ72">
        <v>-3</v>
      </c>
      <c r="AK72">
        <v>-3</v>
      </c>
    </row>
    <row r="73" spans="2:37" ht="15">
      <c r="B73" s="36">
        <v>65</v>
      </c>
      <c r="C73" s="37">
        <f t="shared" si="0"/>
        <v>198645.84012982782</v>
      </c>
      <c r="D73" s="37"/>
      <c r="E73" s="36"/>
      <c r="F73" s="5">
        <v>43688</v>
      </c>
      <c r="G73" s="36" t="s">
        <v>49</v>
      </c>
      <c r="H73" s="38">
        <v>102.137</v>
      </c>
      <c r="I73" s="38"/>
      <c r="J73" s="36">
        <v>9</v>
      </c>
      <c r="K73" s="39">
        <f t="shared" si="3"/>
        <v>5959.3752038948342</v>
      </c>
      <c r="L73" s="40"/>
      <c r="M73" s="4">
        <f>IF(J73="","",(K73/J73)/LOOKUP(RIGHT($D$2,3),定数!$A$6:$A$13,定数!$B$6:$B$13))</f>
        <v>6.6215280043275939</v>
      </c>
      <c r="N73" s="36"/>
      <c r="O73" s="5"/>
      <c r="P73" s="38">
        <v>102.047</v>
      </c>
      <c r="Q73" s="38"/>
      <c r="R73" s="41">
        <f>IF(P73="","",T73*M73*LOOKUP(RIGHT($D$2,3),定数!$A$6:$A$13,定数!$B$6:$B$13))</f>
        <v>-5959.3752038950606</v>
      </c>
      <c r="S73" s="41"/>
      <c r="T73" s="42">
        <f t="shared" si="6"/>
        <v>-9.0000000000003411</v>
      </c>
      <c r="U73" s="42"/>
      <c r="V73" t="str">
        <f t="shared" si="7"/>
        <v/>
      </c>
      <c r="W73">
        <f t="shared" si="2"/>
        <v>1</v>
      </c>
      <c r="X73" s="29">
        <f t="shared" si="4"/>
        <v>198645.84012982782</v>
      </c>
      <c r="Y73" s="30">
        <f t="shared" si="5"/>
        <v>0</v>
      </c>
      <c r="Z73">
        <v>618</v>
      </c>
      <c r="AA73">
        <v>618</v>
      </c>
      <c r="AB73" t="s">
        <v>50</v>
      </c>
    </row>
    <row r="74" spans="2:37" ht="15">
      <c r="B74" s="36">
        <v>66</v>
      </c>
      <c r="C74" s="37">
        <f t="shared" ref="C74:C108" si="8">IF(R73="","",C73+R73)</f>
        <v>192686.46492593276</v>
      </c>
      <c r="D74" s="37"/>
      <c r="E74" s="36"/>
      <c r="F74" s="5">
        <v>43689</v>
      </c>
      <c r="G74" s="36" t="s">
        <v>49</v>
      </c>
      <c r="H74" s="38">
        <v>102.298</v>
      </c>
      <c r="I74" s="38"/>
      <c r="J74" s="36">
        <v>9.1</v>
      </c>
      <c r="K74" s="39">
        <f t="shared" si="3"/>
        <v>5780.5939477779821</v>
      </c>
      <c r="L74" s="40"/>
      <c r="M74" s="4">
        <f>IF(J74="","",(K74/J74)/LOOKUP(RIGHT($D$2,3),定数!$A$6:$A$13,定数!$B$6:$B$13))</f>
        <v>6.3523010415142664</v>
      </c>
      <c r="N74" s="36"/>
      <c r="O74" s="5"/>
      <c r="P74" s="38">
        <v>102.20699999999999</v>
      </c>
      <c r="Q74" s="38"/>
      <c r="R74" s="41">
        <f>IF(P74="","",T74*M74*LOOKUP(RIGHT($D$2,3),定数!$A$6:$A$13,定数!$B$6:$B$13))</f>
        <v>0</v>
      </c>
      <c r="S74" s="41"/>
      <c r="T74" s="42">
        <v>0</v>
      </c>
      <c r="U74" s="42"/>
      <c r="V74" t="str">
        <f t="shared" si="7"/>
        <v/>
      </c>
      <c r="W74">
        <f t="shared" si="7"/>
        <v>0</v>
      </c>
      <c r="X74" s="29">
        <f t="shared" si="4"/>
        <v>198645.84012982782</v>
      </c>
      <c r="Y74" s="30">
        <f t="shared" si="5"/>
        <v>3.0000000000001137E-2</v>
      </c>
      <c r="Z74">
        <v>238</v>
      </c>
      <c r="AA74">
        <v>618</v>
      </c>
      <c r="AB74" t="s">
        <v>50</v>
      </c>
      <c r="AC74">
        <v>55</v>
      </c>
      <c r="AJ74">
        <v>618</v>
      </c>
      <c r="AK74">
        <v>618</v>
      </c>
    </row>
    <row r="75" spans="2:37" ht="15">
      <c r="B75" s="36">
        <v>67</v>
      </c>
      <c r="C75" s="37">
        <f t="shared" si="8"/>
        <v>192686.46492593276</v>
      </c>
      <c r="D75" s="37"/>
      <c r="E75" s="36"/>
      <c r="F75" s="5">
        <v>43691</v>
      </c>
      <c r="G75" s="36" t="s">
        <v>49</v>
      </c>
      <c r="H75" s="38">
        <v>102.55800000000001</v>
      </c>
      <c r="I75" s="38"/>
      <c r="J75" s="36">
        <v>16.5</v>
      </c>
      <c r="K75" s="39">
        <f t="shared" ref="K75:K108" si="9">IF(J75="","",C75*0.03)</f>
        <v>5780.5939477779821</v>
      </c>
      <c r="L75" s="40"/>
      <c r="M75" s="4">
        <f>IF(J75="","",(K75/J75)/LOOKUP(RIGHT($D$2,3),定数!$A$6:$A$13,定数!$B$6:$B$13))</f>
        <v>3.5033902713805953</v>
      </c>
      <c r="N75" s="36"/>
      <c r="O75" s="5"/>
      <c r="P75" s="38">
        <v>102.393</v>
      </c>
      <c r="Q75" s="38"/>
      <c r="R75" s="41">
        <f>IF(P75="","",T75*M75*LOOKUP(RIGHT($D$2,3),定数!$A$6:$A$13,定数!$B$6:$B$13))</f>
        <v>-5780.5939477782013</v>
      </c>
      <c r="S75" s="41"/>
      <c r="T75" s="42">
        <f t="shared" si="6"/>
        <v>-16.500000000000625</v>
      </c>
      <c r="U75" s="42"/>
      <c r="V75" t="str">
        <f t="shared" ref="V75:W90" si="10">IF(S75&lt;&gt;"",IF(S75&lt;0,1+V74,0),"")</f>
        <v/>
      </c>
      <c r="W75">
        <f t="shared" si="10"/>
        <v>1</v>
      </c>
      <c r="X75" s="29">
        <f t="shared" si="4"/>
        <v>198645.84012982782</v>
      </c>
      <c r="Y75" s="30">
        <f t="shared" si="5"/>
        <v>3.0000000000001137E-2</v>
      </c>
      <c r="Z75">
        <v>382</v>
      </c>
      <c r="AA75">
        <v>100</v>
      </c>
      <c r="AB75" t="s">
        <v>50</v>
      </c>
    </row>
    <row r="76" spans="2:37" ht="15">
      <c r="B76" s="36">
        <v>68</v>
      </c>
      <c r="C76" s="37">
        <f t="shared" si="8"/>
        <v>186905.87097815456</v>
      </c>
      <c r="D76" s="37"/>
      <c r="E76" s="36"/>
      <c r="F76" s="5">
        <v>43697</v>
      </c>
      <c r="G76" s="36" t="s">
        <v>49</v>
      </c>
      <c r="H76" s="38">
        <v>102.94799999999999</v>
      </c>
      <c r="I76" s="38"/>
      <c r="J76" s="36">
        <v>5</v>
      </c>
      <c r="K76" s="39">
        <f t="shared" si="9"/>
        <v>5607.176129344637</v>
      </c>
      <c r="L76" s="40"/>
      <c r="M76" s="4">
        <f>IF(J76="","",(K76/J76)/LOOKUP(RIGHT($D$2,3),定数!$A$6:$A$13,定数!$B$6:$B$13))</f>
        <v>11.214352258689273</v>
      </c>
      <c r="N76" s="36"/>
      <c r="O76" s="5"/>
      <c r="P76" s="38">
        <v>102.898</v>
      </c>
      <c r="Q76" s="38"/>
      <c r="R76" s="41">
        <f>IF(P76="","",T76*M76*LOOKUP(RIGHT($D$2,3),定数!$A$6:$A$13,定数!$B$6:$B$13))</f>
        <v>16036.523729925659</v>
      </c>
      <c r="S76" s="41"/>
      <c r="T76" s="42">
        <v>14.3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198645.84012982782</v>
      </c>
      <c r="Y76" s="30">
        <f t="shared" ref="Y76:Y108" si="12">IF(X76&lt;&gt;"",1-(C76/X76),"")</f>
        <v>5.9100000000002151E-2</v>
      </c>
      <c r="Z76">
        <v>236</v>
      </c>
      <c r="AB76" t="s">
        <v>50</v>
      </c>
      <c r="AC76">
        <v>29</v>
      </c>
      <c r="AD76">
        <v>47</v>
      </c>
      <c r="AE76">
        <v>60</v>
      </c>
      <c r="AF76">
        <v>7</v>
      </c>
      <c r="AG76">
        <v>95</v>
      </c>
      <c r="AH76">
        <v>143</v>
      </c>
      <c r="AJ76">
        <v>-3</v>
      </c>
      <c r="AK76">
        <v>-3</v>
      </c>
    </row>
    <row r="77" spans="2:37" ht="15">
      <c r="B77" s="36">
        <v>69</v>
      </c>
      <c r="C77" s="37">
        <f t="shared" si="8"/>
        <v>202942.39470808022</v>
      </c>
      <c r="D77" s="37"/>
      <c r="E77" s="36"/>
      <c r="F77" s="5">
        <v>43699</v>
      </c>
      <c r="G77" s="36" t="s">
        <v>51</v>
      </c>
      <c r="H77" s="38">
        <v>103.708</v>
      </c>
      <c r="I77" s="38"/>
      <c r="J77" s="36">
        <v>11</v>
      </c>
      <c r="K77" s="39">
        <f t="shared" si="9"/>
        <v>6088.2718412424065</v>
      </c>
      <c r="L77" s="40"/>
      <c r="M77" s="4">
        <f>IF(J77="","",(K77/J77)/LOOKUP(RIGHT($D$2,3),定数!$A$6:$A$13,定数!$B$6:$B$13))</f>
        <v>5.5347925829476425</v>
      </c>
      <c r="N77" s="36"/>
      <c r="O77" s="5"/>
      <c r="P77" s="38">
        <v>103.818</v>
      </c>
      <c r="Q77" s="38"/>
      <c r="R77" s="41">
        <f>IF(P77="","",T77*M77*LOOKUP(RIGHT($D$2,3),定数!$A$6:$A$13,定数!$B$6:$B$13))</f>
        <v>7527.3179128087932</v>
      </c>
      <c r="S77" s="41"/>
      <c r="T77" s="42">
        <v>13.6</v>
      </c>
      <c r="U77" s="42"/>
      <c r="V77" t="str">
        <f t="shared" si="10"/>
        <v/>
      </c>
      <c r="W77">
        <f t="shared" si="10"/>
        <v>0</v>
      </c>
      <c r="X77" s="29">
        <f t="shared" si="11"/>
        <v>202942.39470808022</v>
      </c>
      <c r="Y77" s="30">
        <f t="shared" si="12"/>
        <v>0</v>
      </c>
      <c r="Z77">
        <v>100</v>
      </c>
      <c r="AA77">
        <v>618</v>
      </c>
      <c r="AB77" t="s">
        <v>60</v>
      </c>
      <c r="AC77">
        <v>66</v>
      </c>
      <c r="AD77">
        <v>108</v>
      </c>
      <c r="AE77">
        <v>136</v>
      </c>
      <c r="AF77">
        <v>161</v>
      </c>
      <c r="AJ77">
        <v>1.5</v>
      </c>
      <c r="AK77">
        <v>1.5</v>
      </c>
    </row>
    <row r="78" spans="2:37" ht="15">
      <c r="B78" s="36">
        <v>70</v>
      </c>
      <c r="C78" s="37">
        <f t="shared" si="8"/>
        <v>210469.71262088901</v>
      </c>
      <c r="D78" s="37"/>
      <c r="E78" s="36"/>
      <c r="F78" s="5">
        <v>43706</v>
      </c>
      <c r="G78" s="36" t="s">
        <v>51</v>
      </c>
      <c r="H78" s="38">
        <v>103.7</v>
      </c>
      <c r="I78" s="38"/>
      <c r="J78" s="36">
        <v>3</v>
      </c>
      <c r="K78" s="39">
        <f t="shared" si="9"/>
        <v>6314.0913786266701</v>
      </c>
      <c r="L78" s="40"/>
      <c r="M78" s="4">
        <f>IF(J78="","",(K78/J78)/LOOKUP(RIGHT($D$2,3),定数!$A$6:$A$13,定数!$B$6:$B$13))</f>
        <v>21.046971262088899</v>
      </c>
      <c r="N78" s="36"/>
      <c r="O78" s="5"/>
      <c r="P78" s="38">
        <v>103.73</v>
      </c>
      <c r="Q78" s="38"/>
      <c r="R78" s="41">
        <f>IF(P78="","",T78*M78*LOOKUP(RIGHT($D$2,3),定数!$A$6:$A$13,定数!$B$6:$B$13))</f>
        <v>-6314.0913786269084</v>
      </c>
      <c r="S78" s="41"/>
      <c r="T78" s="42">
        <f t="shared" ref="T76:T108" si="13">IF(P78="","",IF(G78="買",(P78-H78),(H78-P78))*IF(RIGHT($D$2,3)="JPY",100,10000))</f>
        <v>-3.0000000000001137</v>
      </c>
      <c r="U78" s="42"/>
      <c r="V78" t="str">
        <f t="shared" si="10"/>
        <v/>
      </c>
      <c r="W78">
        <f t="shared" si="10"/>
        <v>1</v>
      </c>
      <c r="X78" s="29">
        <f t="shared" si="11"/>
        <v>210469.71262088901</v>
      </c>
      <c r="Y78" s="30">
        <f t="shared" si="12"/>
        <v>0</v>
      </c>
      <c r="Z78">
        <v>50</v>
      </c>
      <c r="AA78">
        <v>618</v>
      </c>
      <c r="AB78" t="s">
        <v>50</v>
      </c>
    </row>
    <row r="79" spans="2:37" ht="15">
      <c r="B79" s="36">
        <v>71</v>
      </c>
      <c r="C79" s="37">
        <f t="shared" si="8"/>
        <v>204155.6212422621</v>
      </c>
      <c r="D79" s="37"/>
      <c r="E79" s="36"/>
      <c r="F79" s="5">
        <v>43710</v>
      </c>
      <c r="G79" s="36" t="s">
        <v>49</v>
      </c>
      <c r="H79" s="38">
        <v>104.36499999999999</v>
      </c>
      <c r="I79" s="38"/>
      <c r="J79" s="36">
        <v>7.2</v>
      </c>
      <c r="K79" s="39">
        <f t="shared" si="9"/>
        <v>6124.6686372678632</v>
      </c>
      <c r="L79" s="40"/>
      <c r="M79" s="4">
        <f>IF(J79="","",(K79/J79)/LOOKUP(RIGHT($D$2,3),定数!$A$6:$A$13,定数!$B$6:$B$13))</f>
        <v>8.5064842184275875</v>
      </c>
      <c r="N79" s="36"/>
      <c r="O79" s="5"/>
      <c r="P79" s="38">
        <v>104.29300000000001</v>
      </c>
      <c r="Q79" s="38"/>
      <c r="R79" s="41">
        <f>IF(P79="","",T79*M79*LOOKUP(RIGHT($D$2,3),定数!$A$6:$A$13,定数!$B$6:$B$13))</f>
        <v>0</v>
      </c>
      <c r="S79" s="41"/>
      <c r="T79" s="42">
        <v>0</v>
      </c>
      <c r="U79" s="42"/>
      <c r="V79" t="str">
        <f t="shared" si="10"/>
        <v/>
      </c>
      <c r="W79">
        <f t="shared" si="10"/>
        <v>0</v>
      </c>
      <c r="X79" s="29">
        <f t="shared" si="11"/>
        <v>210469.71262088901</v>
      </c>
      <c r="Y79" s="30">
        <f t="shared" si="12"/>
        <v>3.0000000000001137E-2</v>
      </c>
      <c r="Z79">
        <v>382</v>
      </c>
      <c r="AB79" t="s">
        <v>50</v>
      </c>
      <c r="AC79">
        <v>24</v>
      </c>
      <c r="AD79">
        <v>40</v>
      </c>
      <c r="AE79">
        <v>50</v>
      </c>
      <c r="AF79">
        <v>59</v>
      </c>
      <c r="AG79">
        <v>79</v>
      </c>
      <c r="AH79">
        <v>120</v>
      </c>
      <c r="AJ79">
        <v>618</v>
      </c>
      <c r="AK79">
        <v>-3</v>
      </c>
    </row>
    <row r="80" spans="2:37" ht="15">
      <c r="B80" s="36">
        <v>72</v>
      </c>
      <c r="C80" s="37">
        <f t="shared" si="8"/>
        <v>204155.6212422621</v>
      </c>
      <c r="D80" s="37"/>
      <c r="E80" s="36"/>
      <c r="F80" s="5">
        <v>43718</v>
      </c>
      <c r="G80" s="36" t="s">
        <v>49</v>
      </c>
      <c r="H80" s="38">
        <v>106.343</v>
      </c>
      <c r="I80" s="38"/>
      <c r="J80" s="36">
        <v>10</v>
      </c>
      <c r="K80" s="39">
        <f t="shared" si="9"/>
        <v>6124.6686372678632</v>
      </c>
      <c r="L80" s="40"/>
      <c r="M80" s="4">
        <f>IF(J80="","",(K80/J80)/LOOKUP(RIGHT($D$2,3),定数!$A$6:$A$13,定数!$B$6:$B$13))</f>
        <v>6.1246686372678631</v>
      </c>
      <c r="N80" s="36"/>
      <c r="O80" s="5"/>
      <c r="P80" s="38">
        <v>106.24299999999999</v>
      </c>
      <c r="Q80" s="38"/>
      <c r="R80" s="41">
        <f>IF(P80="","",T80*M80*LOOKUP(RIGHT($D$2,3),定数!$A$6:$A$13,定数!$B$6:$B$13))</f>
        <v>7655.835796584829</v>
      </c>
      <c r="S80" s="41"/>
      <c r="T80" s="42">
        <v>12.5</v>
      </c>
      <c r="U80" s="42"/>
      <c r="V80" t="str">
        <f t="shared" si="10"/>
        <v/>
      </c>
      <c r="W80">
        <f t="shared" si="10"/>
        <v>0</v>
      </c>
      <c r="X80" s="29">
        <f t="shared" si="11"/>
        <v>210469.71262088901</v>
      </c>
      <c r="Y80" s="30">
        <f t="shared" si="12"/>
        <v>3.0000000000001137E-2</v>
      </c>
      <c r="Z80">
        <v>236</v>
      </c>
      <c r="AA80">
        <v>618</v>
      </c>
      <c r="AB80" t="s">
        <v>50</v>
      </c>
      <c r="AC80">
        <v>61</v>
      </c>
      <c r="AD80">
        <v>98</v>
      </c>
      <c r="AE80">
        <v>125</v>
      </c>
      <c r="AF80">
        <v>148</v>
      </c>
      <c r="AG80">
        <v>198</v>
      </c>
      <c r="AH80">
        <v>294</v>
      </c>
      <c r="AJ80">
        <v>-2</v>
      </c>
      <c r="AK80">
        <v>-3</v>
      </c>
    </row>
    <row r="81" spans="2:37" ht="15">
      <c r="B81" s="36">
        <v>73</v>
      </c>
      <c r="C81" s="37">
        <f t="shared" si="8"/>
        <v>211811.45703884694</v>
      </c>
      <c r="D81" s="37"/>
      <c r="E81" s="36"/>
      <c r="F81" s="5">
        <v>43724</v>
      </c>
      <c r="G81" s="36" t="s">
        <v>51</v>
      </c>
      <c r="H81" s="38">
        <v>107.09399999999999</v>
      </c>
      <c r="I81" s="38"/>
      <c r="J81" s="36">
        <v>9.1999999999999993</v>
      </c>
      <c r="K81" s="39">
        <f t="shared" si="9"/>
        <v>6354.3437111654084</v>
      </c>
      <c r="L81" s="40"/>
      <c r="M81" s="4">
        <f>IF(J81="","",(K81/J81)/LOOKUP(RIGHT($D$2,3),定数!$A$6:$A$13,定数!$B$6:$B$13))</f>
        <v>6.9068953382232703</v>
      </c>
      <c r="N81" s="36"/>
      <c r="O81" s="5"/>
      <c r="P81" s="38">
        <v>107.18600000000001</v>
      </c>
      <c r="Q81" s="38"/>
      <c r="R81" s="41">
        <f>IF(P81="","",T81*M81*LOOKUP(RIGHT($D$2,3),定数!$A$6:$A$13,定数!$B$6:$B$13))</f>
        <v>7873.8606855745293</v>
      </c>
      <c r="S81" s="41"/>
      <c r="T81" s="42">
        <v>11.4</v>
      </c>
      <c r="U81" s="42"/>
      <c r="V81" t="str">
        <f t="shared" si="10"/>
        <v/>
      </c>
      <c r="W81">
        <f t="shared" si="10"/>
        <v>0</v>
      </c>
      <c r="X81" s="29">
        <f t="shared" si="11"/>
        <v>211811.45703884694</v>
      </c>
      <c r="Y81" s="30">
        <f t="shared" si="12"/>
        <v>0</v>
      </c>
      <c r="Z81">
        <v>618</v>
      </c>
      <c r="AA81">
        <v>50</v>
      </c>
      <c r="AB81" t="s">
        <v>53</v>
      </c>
      <c r="AC81">
        <v>55</v>
      </c>
      <c r="AD81">
        <v>91</v>
      </c>
      <c r="AE81">
        <v>114</v>
      </c>
      <c r="AF81">
        <v>135</v>
      </c>
      <c r="AJ81">
        <v>1.5</v>
      </c>
      <c r="AK81">
        <v>1.5</v>
      </c>
    </row>
    <row r="82" spans="2:37" ht="15">
      <c r="B82" s="36">
        <v>74</v>
      </c>
      <c r="C82" s="37">
        <f t="shared" si="8"/>
        <v>219685.31772442147</v>
      </c>
      <c r="D82" s="37"/>
      <c r="E82" s="36"/>
      <c r="F82" s="5">
        <v>43727</v>
      </c>
      <c r="G82" s="36" t="s">
        <v>49</v>
      </c>
      <c r="H82" s="38">
        <v>108.827</v>
      </c>
      <c r="I82" s="38"/>
      <c r="J82" s="36">
        <v>9.4</v>
      </c>
      <c r="K82" s="39">
        <f t="shared" si="9"/>
        <v>6590.5595317326442</v>
      </c>
      <c r="L82" s="40"/>
      <c r="M82" s="4">
        <f>IF(J82="","",(K82/J82)/LOOKUP(RIGHT($D$2,3),定数!$A$6:$A$13,定数!$B$6:$B$13))</f>
        <v>7.01123354439643</v>
      </c>
      <c r="N82" s="36"/>
      <c r="O82" s="5"/>
      <c r="P82" s="38">
        <v>108.733</v>
      </c>
      <c r="Q82" s="38"/>
      <c r="R82" s="41">
        <f>IF(P82="","",T82*M82*LOOKUP(RIGHT($D$2,3),定数!$A$6:$A$13,定数!$B$6:$B$13))</f>
        <v>19280.892247090182</v>
      </c>
      <c r="S82" s="41"/>
      <c r="T82" s="42">
        <v>27.5</v>
      </c>
      <c r="U82" s="42"/>
      <c r="V82" t="str">
        <f t="shared" si="10"/>
        <v/>
      </c>
      <c r="W82">
        <f t="shared" si="10"/>
        <v>0</v>
      </c>
      <c r="X82" s="29">
        <f t="shared" si="11"/>
        <v>219685.31772442147</v>
      </c>
      <c r="Y82" s="30">
        <f t="shared" si="12"/>
        <v>0</v>
      </c>
      <c r="Z82">
        <v>618</v>
      </c>
      <c r="AA82">
        <v>618</v>
      </c>
      <c r="AB82" t="s">
        <v>50</v>
      </c>
      <c r="AC82">
        <v>56</v>
      </c>
      <c r="AD82">
        <v>92</v>
      </c>
      <c r="AE82">
        <v>118</v>
      </c>
      <c r="AF82">
        <v>137</v>
      </c>
      <c r="AG82">
        <v>185</v>
      </c>
      <c r="AH82">
        <v>275</v>
      </c>
      <c r="AJ82">
        <v>-3</v>
      </c>
      <c r="AK82">
        <v>-3</v>
      </c>
    </row>
    <row r="83" spans="2:37" ht="15">
      <c r="B83" s="36">
        <v>75</v>
      </c>
      <c r="C83" s="37">
        <f t="shared" si="8"/>
        <v>238966.20997151165</v>
      </c>
      <c r="D83" s="37"/>
      <c r="E83" s="36"/>
      <c r="F83" s="5">
        <v>43731</v>
      </c>
      <c r="G83" s="36" t="s">
        <v>51</v>
      </c>
      <c r="H83" s="38">
        <v>108.721</v>
      </c>
      <c r="I83" s="38"/>
      <c r="J83" s="36">
        <v>12.6</v>
      </c>
      <c r="K83" s="39">
        <f t="shared" si="9"/>
        <v>7168.9862991453492</v>
      </c>
      <c r="L83" s="40"/>
      <c r="M83" s="4">
        <f>IF(J83="","",(K83/J83)/LOOKUP(RIGHT($D$2,3),定数!$A$6:$A$13,定数!$B$6:$B$13))</f>
        <v>5.6896716659883726</v>
      </c>
      <c r="N83" s="36"/>
      <c r="O83" s="5"/>
      <c r="P83" s="38">
        <v>108.84699999999999</v>
      </c>
      <c r="Q83" s="38"/>
      <c r="R83" s="41">
        <f>IF(P83="","",T83*M83*LOOKUP(RIGHT($D$2,3),定数!$A$6:$A$13,定数!$B$6:$B$13))</f>
        <v>21506.958897436049</v>
      </c>
      <c r="S83" s="41"/>
      <c r="T83" s="42">
        <v>37.799999999999997</v>
      </c>
      <c r="U83" s="42"/>
      <c r="V83" t="str">
        <f t="shared" si="10"/>
        <v/>
      </c>
      <c r="W83">
        <f t="shared" si="10"/>
        <v>0</v>
      </c>
      <c r="X83" s="29">
        <f t="shared" si="11"/>
        <v>238966.20997151165</v>
      </c>
      <c r="Y83" s="30">
        <f t="shared" si="12"/>
        <v>0</v>
      </c>
      <c r="Z83">
        <v>618</v>
      </c>
      <c r="AA83">
        <v>100</v>
      </c>
      <c r="AB83" t="s">
        <v>60</v>
      </c>
      <c r="AC83">
        <v>78</v>
      </c>
      <c r="AD83">
        <v>126</v>
      </c>
      <c r="AE83">
        <v>160</v>
      </c>
      <c r="AF83">
        <v>190</v>
      </c>
      <c r="AG83">
        <v>252</v>
      </c>
      <c r="AH83">
        <v>378</v>
      </c>
      <c r="AJ83">
        <v>-3</v>
      </c>
      <c r="AK83">
        <v>-3</v>
      </c>
    </row>
    <row r="84" spans="2:37" ht="15">
      <c r="B84" s="36">
        <v>76</v>
      </c>
      <c r="C84" s="37">
        <f t="shared" si="8"/>
        <v>260473.16886894769</v>
      </c>
      <c r="D84" s="37"/>
      <c r="E84" s="36"/>
      <c r="F84" s="5">
        <v>43732</v>
      </c>
      <c r="G84" s="36" t="s">
        <v>51</v>
      </c>
      <c r="H84" s="38">
        <v>108.625</v>
      </c>
      <c r="I84" s="38"/>
      <c r="J84" s="36">
        <v>15.6</v>
      </c>
      <c r="K84" s="39">
        <f t="shared" si="9"/>
        <v>7814.1950660684306</v>
      </c>
      <c r="L84" s="40"/>
      <c r="M84" s="4">
        <f>IF(J84="","",(K84/J84)/LOOKUP(RIGHT($D$2,3),定数!$A$6:$A$13,定数!$B$6:$B$13))</f>
        <v>5.0090994013259174</v>
      </c>
      <c r="N84" s="36"/>
      <c r="O84" s="5"/>
      <c r="P84" s="38">
        <v>108.78100000000001</v>
      </c>
      <c r="Q84" s="38"/>
      <c r="R84" s="41">
        <f>IF(P84="","",T84*M84*LOOKUP(RIGHT($D$2,3),定数!$A$6:$A$13,定数!$B$6:$B$13))</f>
        <v>0</v>
      </c>
      <c r="S84" s="41"/>
      <c r="T84" s="42">
        <v>0</v>
      </c>
      <c r="U84" s="42"/>
      <c r="V84" t="str">
        <f t="shared" si="10"/>
        <v/>
      </c>
      <c r="W84">
        <f t="shared" si="10"/>
        <v>0</v>
      </c>
      <c r="X84" s="29">
        <f t="shared" si="11"/>
        <v>260473.16886894769</v>
      </c>
      <c r="Y84" s="30">
        <f t="shared" si="12"/>
        <v>0</v>
      </c>
      <c r="Z84" t="s">
        <v>56</v>
      </c>
      <c r="AA84">
        <v>618</v>
      </c>
      <c r="AB84" t="s">
        <v>78</v>
      </c>
      <c r="AC84">
        <v>95</v>
      </c>
      <c r="AJ84">
        <v>618</v>
      </c>
      <c r="AK84">
        <v>618</v>
      </c>
    </row>
    <row r="85" spans="2:37" ht="15">
      <c r="B85" s="36">
        <v>77</v>
      </c>
      <c r="C85" s="37">
        <f t="shared" si="8"/>
        <v>260473.16886894769</v>
      </c>
      <c r="D85" s="37"/>
      <c r="E85" s="36"/>
      <c r="F85" s="5">
        <v>43733</v>
      </c>
      <c r="G85" s="36" t="s">
        <v>49</v>
      </c>
      <c r="H85" s="38">
        <v>109.17700000000001</v>
      </c>
      <c r="I85" s="38"/>
      <c r="J85" s="36">
        <v>10.5</v>
      </c>
      <c r="K85" s="39">
        <f t="shared" si="9"/>
        <v>7814.1950660684306</v>
      </c>
      <c r="L85" s="40"/>
      <c r="M85" s="4">
        <f>IF(J85="","",(K85/J85)/LOOKUP(RIGHT($D$2,3),定数!$A$6:$A$13,定数!$B$6:$B$13))</f>
        <v>7.4420905391127903</v>
      </c>
      <c r="N85" s="36">
        <v>0</v>
      </c>
      <c r="O85" s="5"/>
      <c r="P85" s="38">
        <v>109.072</v>
      </c>
      <c r="Q85" s="38"/>
      <c r="R85" s="41">
        <f>IF(P85="","",T85*M85*LOOKUP(RIGHT($D$2,3),定数!$A$6:$A$13,定数!$B$6:$B$13))</f>
        <v>0</v>
      </c>
      <c r="S85" s="41"/>
      <c r="T85" s="42">
        <v>0</v>
      </c>
      <c r="U85" s="42"/>
      <c r="V85" t="str">
        <f t="shared" si="10"/>
        <v/>
      </c>
      <c r="W85">
        <f t="shared" si="10"/>
        <v>0</v>
      </c>
      <c r="X85" s="29">
        <f t="shared" si="11"/>
        <v>260473.16886894769</v>
      </c>
      <c r="Y85" s="30">
        <f t="shared" si="12"/>
        <v>0</v>
      </c>
      <c r="Z85">
        <v>618</v>
      </c>
      <c r="AA85" t="s">
        <v>56</v>
      </c>
      <c r="AB85" t="s">
        <v>50</v>
      </c>
      <c r="AC85">
        <v>63</v>
      </c>
      <c r="AD85">
        <v>102</v>
      </c>
      <c r="AE85">
        <v>130</v>
      </c>
      <c r="AF85">
        <v>152</v>
      </c>
      <c r="AJ85">
        <v>618</v>
      </c>
      <c r="AK85">
        <v>1.5</v>
      </c>
    </row>
    <row r="86" spans="2:37" ht="15">
      <c r="B86" s="36">
        <v>78</v>
      </c>
      <c r="C86" s="37">
        <f t="shared" si="8"/>
        <v>260473.16886894769</v>
      </c>
      <c r="D86" s="37"/>
      <c r="E86" s="36"/>
      <c r="F86" s="5">
        <v>43737</v>
      </c>
      <c r="G86" s="36" t="s">
        <v>49</v>
      </c>
      <c r="H86" s="38">
        <v>109.414</v>
      </c>
      <c r="I86" s="38"/>
      <c r="J86" s="36">
        <v>15.2</v>
      </c>
      <c r="K86" s="39">
        <f t="shared" si="9"/>
        <v>7814.1950660684306</v>
      </c>
      <c r="L86" s="40"/>
      <c r="M86" s="4">
        <f>IF(J86="","",(K86/J86)/LOOKUP(RIGHT($D$2,3),定数!$A$6:$A$13,定数!$B$6:$B$13))</f>
        <v>5.1409178066239676</v>
      </c>
      <c r="N86" s="36"/>
      <c r="O86" s="5"/>
      <c r="P86" s="38">
        <v>109.262</v>
      </c>
      <c r="Q86" s="38"/>
      <c r="R86" s="41">
        <f>IF(P86="","",T86*M86*LOOKUP(RIGHT($D$2,3),定数!$A$6:$A$13,定数!$B$6:$B$13))</f>
        <v>11464.246708771449</v>
      </c>
      <c r="S86" s="41"/>
      <c r="T86" s="42">
        <v>22.3</v>
      </c>
      <c r="U86" s="42"/>
      <c r="V86" t="str">
        <f t="shared" si="10"/>
        <v/>
      </c>
      <c r="W86">
        <f t="shared" si="10"/>
        <v>0</v>
      </c>
      <c r="X86" s="29">
        <f t="shared" si="11"/>
        <v>260473.16886894769</v>
      </c>
      <c r="Y86" s="30">
        <f t="shared" si="12"/>
        <v>0</v>
      </c>
      <c r="Z86">
        <v>236</v>
      </c>
      <c r="AA86">
        <v>100</v>
      </c>
      <c r="AB86" t="s">
        <v>50</v>
      </c>
      <c r="AC86">
        <v>91</v>
      </c>
      <c r="AD86">
        <v>148</v>
      </c>
      <c r="AE86">
        <v>188</v>
      </c>
      <c r="AF86">
        <v>223</v>
      </c>
      <c r="AG86">
        <v>299</v>
      </c>
      <c r="AJ86">
        <v>-2</v>
      </c>
      <c r="AK86">
        <v>-2</v>
      </c>
    </row>
    <row r="87" spans="2:37" ht="15">
      <c r="B87" s="36">
        <v>79</v>
      </c>
      <c r="C87" s="37">
        <f t="shared" si="8"/>
        <v>271937.41557771916</v>
      </c>
      <c r="D87" s="37"/>
      <c r="E87" s="36"/>
      <c r="F87" s="5">
        <v>43740</v>
      </c>
      <c r="G87" s="36" t="s">
        <v>51</v>
      </c>
      <c r="H87" s="38">
        <v>108.91200000000001</v>
      </c>
      <c r="I87" s="38"/>
      <c r="J87" s="36">
        <v>16.600000000000001</v>
      </c>
      <c r="K87" s="39">
        <f t="shared" si="9"/>
        <v>8158.1224673315746</v>
      </c>
      <c r="L87" s="40"/>
      <c r="M87" s="4">
        <f>IF(J87="","",(K87/J87)/LOOKUP(RIGHT($D$2,3),定数!$A$6:$A$13,定数!$B$6:$B$13))</f>
        <v>4.914531606826249</v>
      </c>
      <c r="N87" s="36"/>
      <c r="O87" s="5"/>
      <c r="P87" s="38">
        <v>109.078</v>
      </c>
      <c r="Q87" s="38"/>
      <c r="R87" s="41">
        <f>IF(P87="","",T87*M87*LOOKUP(RIGHT($D$2,3),定数!$A$6:$A$13,定数!$B$6:$B$13))</f>
        <v>10123.935110062073</v>
      </c>
      <c r="S87" s="41"/>
      <c r="T87" s="42">
        <v>20.6</v>
      </c>
      <c r="U87" s="42"/>
      <c r="V87" t="str">
        <f t="shared" si="10"/>
        <v/>
      </c>
      <c r="W87">
        <f t="shared" si="10"/>
        <v>0</v>
      </c>
      <c r="X87" s="29">
        <f t="shared" si="11"/>
        <v>271937.41557771916</v>
      </c>
      <c r="Y87" s="30">
        <f t="shared" si="12"/>
        <v>0</v>
      </c>
      <c r="Z87">
        <v>50</v>
      </c>
      <c r="AA87" t="s">
        <v>56</v>
      </c>
      <c r="AB87" t="s">
        <v>50</v>
      </c>
      <c r="AC87">
        <v>101</v>
      </c>
      <c r="AD87">
        <v>163</v>
      </c>
      <c r="AE87">
        <v>206</v>
      </c>
      <c r="AF87">
        <v>242</v>
      </c>
      <c r="AG87">
        <v>326</v>
      </c>
      <c r="AH87">
        <v>485</v>
      </c>
      <c r="AJ87">
        <v>-2</v>
      </c>
      <c r="AK87">
        <v>-3</v>
      </c>
    </row>
    <row r="88" spans="2:37" ht="15">
      <c r="B88" s="36">
        <v>80</v>
      </c>
      <c r="C88" s="37">
        <f t="shared" si="8"/>
        <v>282061.35068778123</v>
      </c>
      <c r="D88" s="37"/>
      <c r="E88" s="36"/>
      <c r="F88" s="5">
        <v>43746</v>
      </c>
      <c r="G88" s="36" t="s">
        <v>49</v>
      </c>
      <c r="H88" s="38">
        <v>108.423</v>
      </c>
      <c r="I88" s="38"/>
      <c r="J88" s="36">
        <v>13.3</v>
      </c>
      <c r="K88" s="39">
        <f t="shared" si="9"/>
        <v>8461.8405206334373</v>
      </c>
      <c r="L88" s="40"/>
      <c r="M88" s="4">
        <f>IF(J88="","",(K88/J88)/LOOKUP(RIGHT($D$2,3),定数!$A$6:$A$13,定数!$B$6:$B$13))</f>
        <v>6.3622861057394262</v>
      </c>
      <c r="N88" s="36"/>
      <c r="O88" s="5"/>
      <c r="P88" s="38">
        <v>108.29</v>
      </c>
      <c r="Q88" s="38"/>
      <c r="R88" s="41">
        <f>IF(P88="","",T88*M88*LOOKUP(RIGHT($D$2,3),定数!$A$6:$A$13,定数!$B$6:$B$13))</f>
        <v>0</v>
      </c>
      <c r="S88" s="41"/>
      <c r="T88" s="42">
        <v>0</v>
      </c>
      <c r="U88" s="42"/>
      <c r="V88" t="str">
        <f t="shared" si="10"/>
        <v/>
      </c>
      <c r="W88">
        <f t="shared" si="10"/>
        <v>0</v>
      </c>
      <c r="X88" s="29">
        <f t="shared" si="11"/>
        <v>282061.35068778123</v>
      </c>
      <c r="Y88" s="30">
        <f t="shared" si="12"/>
        <v>0</v>
      </c>
      <c r="Z88">
        <v>236</v>
      </c>
      <c r="AA88">
        <v>618</v>
      </c>
      <c r="AB88" t="s">
        <v>60</v>
      </c>
      <c r="AC88">
        <v>83</v>
      </c>
      <c r="AJ88">
        <v>618</v>
      </c>
      <c r="AK88">
        <v>618</v>
      </c>
    </row>
    <row r="89" spans="2:37" ht="15">
      <c r="B89" s="36">
        <v>81</v>
      </c>
      <c r="C89" s="37">
        <f t="shared" si="8"/>
        <v>282061.35068778123</v>
      </c>
      <c r="D89" s="37"/>
      <c r="E89" s="36"/>
      <c r="F89" s="5">
        <v>43747</v>
      </c>
      <c r="G89" s="36" t="s">
        <v>51</v>
      </c>
      <c r="H89" s="38">
        <v>108.124</v>
      </c>
      <c r="I89" s="38"/>
      <c r="J89" s="36">
        <v>19.399999999999999</v>
      </c>
      <c r="K89" s="39">
        <f t="shared" si="9"/>
        <v>8461.8405206334373</v>
      </c>
      <c r="L89" s="40"/>
      <c r="M89" s="4">
        <f>IF(J89="","",(K89/J89)/LOOKUP(RIGHT($D$2,3),定数!$A$6:$A$13,定数!$B$6:$B$13))</f>
        <v>4.36177346424404</v>
      </c>
      <c r="N89" s="36"/>
      <c r="O89" s="5"/>
      <c r="P89" s="38">
        <v>108.318</v>
      </c>
      <c r="Q89" s="38"/>
      <c r="R89" s="41">
        <f>IF(P89="","",T89*M89*LOOKUP(RIGHT($D$2,3),定数!$A$6:$A$13,定数!$B$6:$B$13))</f>
        <v>0</v>
      </c>
      <c r="S89" s="41"/>
      <c r="T89" s="42">
        <v>0</v>
      </c>
      <c r="U89" s="42"/>
      <c r="V89" t="str">
        <f t="shared" si="10"/>
        <v/>
      </c>
      <c r="W89">
        <f t="shared" si="10"/>
        <v>0</v>
      </c>
      <c r="X89" s="29">
        <f t="shared" si="11"/>
        <v>282061.35068778123</v>
      </c>
      <c r="Y89" s="30">
        <f t="shared" si="12"/>
        <v>0</v>
      </c>
      <c r="Z89">
        <v>618</v>
      </c>
      <c r="AA89">
        <v>618</v>
      </c>
      <c r="AB89" t="s">
        <v>50</v>
      </c>
      <c r="AC89">
        <v>119</v>
      </c>
      <c r="AD89">
        <v>192</v>
      </c>
      <c r="AE89">
        <v>244</v>
      </c>
      <c r="AF89">
        <v>288</v>
      </c>
      <c r="AG89">
        <v>384</v>
      </c>
      <c r="AH89">
        <v>576</v>
      </c>
      <c r="AJ89">
        <v>618</v>
      </c>
      <c r="AK89">
        <v>-3</v>
      </c>
    </row>
    <row r="90" spans="2:37" ht="15">
      <c r="B90" s="36">
        <v>82</v>
      </c>
      <c r="C90" s="37">
        <f t="shared" si="8"/>
        <v>282061.35068778123</v>
      </c>
      <c r="D90" s="37"/>
      <c r="E90" s="36"/>
      <c r="F90" s="5">
        <v>43753</v>
      </c>
      <c r="G90" s="36" t="s">
        <v>49</v>
      </c>
      <c r="H90" s="38">
        <v>107.267</v>
      </c>
      <c r="I90" s="38"/>
      <c r="J90" s="36">
        <v>22</v>
      </c>
      <c r="K90" s="39">
        <f t="shared" si="9"/>
        <v>8461.8405206334373</v>
      </c>
      <c r="L90" s="40"/>
      <c r="M90" s="4">
        <f>IF(J90="","",(K90/J90)/LOOKUP(RIGHT($D$2,3),定数!$A$6:$A$13,定数!$B$6:$B$13))</f>
        <v>3.8462911457424713</v>
      </c>
      <c r="N90" s="36"/>
      <c r="O90" s="5"/>
      <c r="P90" s="38">
        <v>107.047</v>
      </c>
      <c r="Q90" s="38"/>
      <c r="R90" s="41">
        <f>IF(P90="","",T90*M90*LOOKUP(RIGHT($D$2,3),定数!$A$6:$A$13,定数!$B$6:$B$13))</f>
        <v>5154.0301352949118</v>
      </c>
      <c r="S90" s="41"/>
      <c r="T90" s="42">
        <v>13.4</v>
      </c>
      <c r="U90" s="42"/>
      <c r="V90" t="str">
        <f t="shared" si="10"/>
        <v/>
      </c>
      <c r="W90">
        <f t="shared" si="10"/>
        <v>0</v>
      </c>
      <c r="X90" s="29">
        <f t="shared" si="11"/>
        <v>282061.35068778123</v>
      </c>
      <c r="Y90" s="30">
        <f t="shared" si="12"/>
        <v>0</v>
      </c>
      <c r="Z90" t="s">
        <v>79</v>
      </c>
      <c r="AA90">
        <v>618</v>
      </c>
      <c r="AB90" t="s">
        <v>60</v>
      </c>
      <c r="AC90">
        <v>134</v>
      </c>
      <c r="AD90">
        <v>217</v>
      </c>
      <c r="AJ90">
        <v>-1</v>
      </c>
      <c r="AK90">
        <v>-1</v>
      </c>
    </row>
    <row r="91" spans="2:37" ht="15">
      <c r="B91" s="36">
        <v>83</v>
      </c>
      <c r="C91" s="37">
        <f t="shared" si="8"/>
        <v>287215.38082307612</v>
      </c>
      <c r="D91" s="37"/>
      <c r="E91" s="36"/>
      <c r="F91" s="5">
        <v>43761</v>
      </c>
      <c r="G91" s="36" t="s">
        <v>49</v>
      </c>
      <c r="H91" s="38">
        <v>107.262</v>
      </c>
      <c r="I91" s="38"/>
      <c r="J91" s="36">
        <v>7.4</v>
      </c>
      <c r="K91" s="39">
        <f t="shared" si="9"/>
        <v>8616.4614246922829</v>
      </c>
      <c r="L91" s="40"/>
      <c r="M91" s="4">
        <f>IF(J91="","",(K91/J91)/LOOKUP(RIGHT($D$2,3),定数!$A$6:$A$13,定数!$B$6:$B$13))</f>
        <v>11.643866790124704</v>
      </c>
      <c r="N91" s="36"/>
      <c r="O91" s="5"/>
      <c r="P91" s="38">
        <v>107.188</v>
      </c>
      <c r="Q91" s="38"/>
      <c r="R91" s="41">
        <f>IF(P91="","",T91*M91*LOOKUP(RIGHT($D$2,3),定数!$A$6:$A$13,定数!$B$6:$B$13))</f>
        <v>0</v>
      </c>
      <c r="S91" s="41"/>
      <c r="T91" s="42">
        <v>0</v>
      </c>
      <c r="U91" s="42"/>
      <c r="V91" t="str">
        <f t="shared" ref="V91:W106" si="14">IF(S91&lt;&gt;"",IF(S91&lt;0,1+V90,0),"")</f>
        <v/>
      </c>
      <c r="W91">
        <f t="shared" si="14"/>
        <v>0</v>
      </c>
      <c r="X91" s="29">
        <f t="shared" si="11"/>
        <v>287215.38082307612</v>
      </c>
      <c r="Y91" s="30">
        <f t="shared" si="12"/>
        <v>0</v>
      </c>
      <c r="Z91">
        <v>382</v>
      </c>
      <c r="AA91">
        <v>100</v>
      </c>
      <c r="AB91" t="s">
        <v>50</v>
      </c>
      <c r="AC91">
        <v>44</v>
      </c>
      <c r="AJ91">
        <v>618</v>
      </c>
      <c r="AK91">
        <v>618</v>
      </c>
    </row>
    <row r="92" spans="2:37" ht="15">
      <c r="B92" s="36">
        <v>84</v>
      </c>
      <c r="C92" s="37">
        <f t="shared" si="8"/>
        <v>287215.38082307612</v>
      </c>
      <c r="D92" s="37"/>
      <c r="E92" s="36"/>
      <c r="F92" s="5">
        <v>43762</v>
      </c>
      <c r="G92" s="36" t="s">
        <v>51</v>
      </c>
      <c r="H92" s="38">
        <v>107.94499999999999</v>
      </c>
      <c r="I92" s="38"/>
      <c r="J92" s="36">
        <v>11.1</v>
      </c>
      <c r="K92" s="39">
        <f t="shared" si="9"/>
        <v>8616.4614246922829</v>
      </c>
      <c r="L92" s="40"/>
      <c r="M92" s="4">
        <f>IF(J92="","",(K92/J92)/LOOKUP(RIGHT($D$2,3),定数!$A$6:$A$13,定数!$B$6:$B$13))</f>
        <v>7.7625778600831383</v>
      </c>
      <c r="N92" s="36"/>
      <c r="O92" s="5"/>
      <c r="P92" s="38">
        <v>108.056</v>
      </c>
      <c r="Q92" s="38"/>
      <c r="R92" s="41">
        <f>IF(P92="","",T92*M92*LOOKUP(RIGHT($D$2,3),定数!$A$6:$A$13,定数!$B$6:$B$13))</f>
        <v>-8616.4614246926103</v>
      </c>
      <c r="S92" s="41"/>
      <c r="T92" s="42">
        <f t="shared" si="13"/>
        <v>-11.100000000000421</v>
      </c>
      <c r="U92" s="42"/>
      <c r="V92" t="str">
        <f t="shared" si="14"/>
        <v/>
      </c>
      <c r="W92">
        <f t="shared" si="14"/>
        <v>1</v>
      </c>
      <c r="X92" s="29">
        <f t="shared" si="11"/>
        <v>287215.38082307612</v>
      </c>
      <c r="Y92" s="30">
        <f t="shared" si="12"/>
        <v>0</v>
      </c>
      <c r="Z92">
        <v>382</v>
      </c>
      <c r="AA92">
        <v>382</v>
      </c>
      <c r="AB92" t="s">
        <v>60</v>
      </c>
    </row>
    <row r="93" spans="2:37" ht="15">
      <c r="B93" s="36">
        <v>85</v>
      </c>
      <c r="C93" s="37">
        <f t="shared" si="8"/>
        <v>278598.91939838353</v>
      </c>
      <c r="D93" s="37"/>
      <c r="E93" s="36"/>
      <c r="F93" s="5">
        <v>43766</v>
      </c>
      <c r="G93" s="36" t="s">
        <v>49</v>
      </c>
      <c r="H93" s="38">
        <v>107.976</v>
      </c>
      <c r="I93" s="38"/>
      <c r="J93" s="36">
        <v>16.2</v>
      </c>
      <c r="K93" s="39">
        <f t="shared" si="9"/>
        <v>8357.9675819515051</v>
      </c>
      <c r="L93" s="40"/>
      <c r="M93" s="4">
        <f>IF(J93="","",(K93/J93)/LOOKUP(RIGHT($D$2,3),定数!$A$6:$A$13,定数!$B$6:$B$13))</f>
        <v>5.1592392481182126</v>
      </c>
      <c r="N93" s="36"/>
      <c r="O93" s="5"/>
      <c r="P93" s="38">
        <v>107.81399999999999</v>
      </c>
      <c r="Q93" s="38"/>
      <c r="R93" s="41">
        <f>IF(P93="","",T93*M93*LOOKUP(RIGHT($D$2,3),定数!$A$6:$A$13,定数!$B$6:$B$13))</f>
        <v>-8357.9675819518216</v>
      </c>
      <c r="S93" s="41"/>
      <c r="T93" s="42">
        <f t="shared" si="13"/>
        <v>-16.200000000000614</v>
      </c>
      <c r="U93" s="42"/>
      <c r="V93" t="str">
        <f t="shared" si="14"/>
        <v/>
      </c>
      <c r="W93">
        <f t="shared" si="14"/>
        <v>2</v>
      </c>
      <c r="X93" s="29">
        <f t="shared" si="11"/>
        <v>287215.38082307612</v>
      </c>
      <c r="Y93" s="30">
        <f t="shared" si="12"/>
        <v>3.0000000000001026E-2</v>
      </c>
      <c r="Z93">
        <v>618</v>
      </c>
      <c r="AA93">
        <v>50</v>
      </c>
      <c r="AB93" t="s">
        <v>50</v>
      </c>
    </row>
    <row r="94" spans="2:37" ht="15">
      <c r="B94" s="36">
        <v>86</v>
      </c>
      <c r="C94" s="37">
        <f t="shared" si="8"/>
        <v>270240.95181643171</v>
      </c>
      <c r="D94" s="37"/>
      <c r="E94" s="36"/>
      <c r="F94" s="5">
        <v>43769</v>
      </c>
      <c r="G94" s="36" t="s">
        <v>49</v>
      </c>
      <c r="H94" s="38">
        <v>109.355</v>
      </c>
      <c r="I94" s="38"/>
      <c r="J94" s="36">
        <v>11.1</v>
      </c>
      <c r="K94" s="39">
        <f t="shared" si="9"/>
        <v>8107.2285544929509</v>
      </c>
      <c r="L94" s="40"/>
      <c r="M94" s="4">
        <f>IF(J94="","",(K94/J94)/LOOKUP(RIGHT($D$2,3),定数!$A$6:$A$13,定数!$B$6:$B$13))</f>
        <v>7.3038095085522086</v>
      </c>
      <c r="N94" s="36"/>
      <c r="O94" s="5"/>
      <c r="P94" s="38">
        <v>109.244</v>
      </c>
      <c r="Q94" s="38"/>
      <c r="R94" s="41">
        <f>IF(P94="","",T94*M94*LOOKUP(RIGHT($D$2,3),定数!$A$6:$A$13,定数!$B$6:$B$13))</f>
        <v>4966.5904658155014</v>
      </c>
      <c r="S94" s="41"/>
      <c r="T94" s="42">
        <v>6.8</v>
      </c>
      <c r="U94" s="42"/>
      <c r="V94" t="str">
        <f t="shared" si="14"/>
        <v/>
      </c>
      <c r="W94">
        <f t="shared" si="14"/>
        <v>0</v>
      </c>
      <c r="X94" s="29">
        <f t="shared" si="11"/>
        <v>287215.38082307612</v>
      </c>
      <c r="Y94" s="30">
        <f t="shared" si="12"/>
        <v>5.9100000000002151E-2</v>
      </c>
      <c r="Z94">
        <v>382</v>
      </c>
      <c r="AA94">
        <v>618</v>
      </c>
      <c r="AB94" t="s">
        <v>50</v>
      </c>
      <c r="AC94">
        <v>68</v>
      </c>
      <c r="AD94">
        <v>110</v>
      </c>
      <c r="AE94">
        <v>138</v>
      </c>
      <c r="AF94">
        <v>162</v>
      </c>
      <c r="AG94">
        <v>216</v>
      </c>
      <c r="AH94">
        <v>329</v>
      </c>
      <c r="AJ94">
        <v>618</v>
      </c>
      <c r="AK94">
        <v>-3</v>
      </c>
    </row>
    <row r="95" spans="2:37" ht="15">
      <c r="B95" s="36">
        <v>87</v>
      </c>
      <c r="C95" s="37">
        <f t="shared" si="8"/>
        <v>275207.54228224722</v>
      </c>
      <c r="D95" s="37"/>
      <c r="E95" s="36"/>
      <c r="F95" s="5">
        <v>43775</v>
      </c>
      <c r="G95" s="36" t="s">
        <v>49</v>
      </c>
      <c r="H95" s="38">
        <v>115.11799999999999</v>
      </c>
      <c r="I95" s="38"/>
      <c r="J95" s="36">
        <v>43.8</v>
      </c>
      <c r="K95" s="39">
        <f t="shared" si="9"/>
        <v>8256.226268467417</v>
      </c>
      <c r="L95" s="40"/>
      <c r="M95" s="4">
        <f>IF(J95="","",(K95/J95)/LOOKUP(RIGHT($D$2,3),定数!$A$6:$A$13,定数!$B$6:$B$13))</f>
        <v>1.884983166316762</v>
      </c>
      <c r="N95" s="36"/>
      <c r="O95" s="5"/>
      <c r="P95" s="38">
        <v>114.68</v>
      </c>
      <c r="Q95" s="38"/>
      <c r="R95" s="41">
        <f>IF(P95="","",T95*M95*LOOKUP(RIGHT($D$2,3),定数!$A$6:$A$13,定数!$B$6:$B$13))</f>
        <v>0</v>
      </c>
      <c r="S95" s="41"/>
      <c r="T95" s="42">
        <v>0</v>
      </c>
      <c r="U95" s="42"/>
      <c r="V95" t="str">
        <f t="shared" si="14"/>
        <v/>
      </c>
      <c r="W95">
        <f t="shared" si="14"/>
        <v>0</v>
      </c>
      <c r="X95" s="29">
        <f t="shared" si="11"/>
        <v>287215.38082307612</v>
      </c>
      <c r="Y95" s="30">
        <f t="shared" si="12"/>
        <v>4.1807783783785912E-2</v>
      </c>
      <c r="Z95">
        <v>236</v>
      </c>
      <c r="AA95">
        <v>100</v>
      </c>
      <c r="AB95" t="s">
        <v>50</v>
      </c>
      <c r="AC95">
        <v>272</v>
      </c>
      <c r="AJ95">
        <v>618</v>
      </c>
      <c r="AK95">
        <v>618</v>
      </c>
    </row>
    <row r="96" spans="2:37" ht="15">
      <c r="B96" s="36">
        <v>88</v>
      </c>
      <c r="C96" s="37">
        <f t="shared" si="8"/>
        <v>275207.54228224722</v>
      </c>
      <c r="D96" s="37"/>
      <c r="E96" s="36"/>
      <c r="F96" s="5">
        <v>43776</v>
      </c>
      <c r="G96" s="36" t="s">
        <v>49</v>
      </c>
      <c r="H96" s="38">
        <v>115.26</v>
      </c>
      <c r="I96" s="38"/>
      <c r="J96" s="36">
        <v>12</v>
      </c>
      <c r="K96" s="39">
        <f t="shared" si="9"/>
        <v>8256.226268467417</v>
      </c>
      <c r="L96" s="40"/>
      <c r="M96" s="4">
        <f>IF(J96="","",(K96/J96)/LOOKUP(RIGHT($D$2,3),定数!$A$6:$A$13,定数!$B$6:$B$13))</f>
        <v>6.8801885570561812</v>
      </c>
      <c r="N96" s="36"/>
      <c r="O96" s="5"/>
      <c r="P96" s="38">
        <v>115.14</v>
      </c>
      <c r="Q96" s="38"/>
      <c r="R96" s="41">
        <f>IF(P96="","",T96*M96*LOOKUP(RIGHT($D$2,3),定数!$A$6:$A$13,定数!$B$6:$B$13))</f>
        <v>10320.282835584272</v>
      </c>
      <c r="S96" s="41"/>
      <c r="T96" s="42">
        <v>15</v>
      </c>
      <c r="U96" s="42"/>
      <c r="V96" t="str">
        <f t="shared" si="14"/>
        <v/>
      </c>
      <c r="W96">
        <f t="shared" si="14"/>
        <v>0</v>
      </c>
      <c r="X96" s="29">
        <f t="shared" si="11"/>
        <v>287215.38082307612</v>
      </c>
      <c r="Y96" s="30">
        <f t="shared" si="12"/>
        <v>4.1807783783785912E-2</v>
      </c>
      <c r="Z96" t="s">
        <v>80</v>
      </c>
      <c r="AA96" t="s">
        <v>56</v>
      </c>
      <c r="AB96" t="s">
        <v>50</v>
      </c>
      <c r="AC96">
        <v>72</v>
      </c>
      <c r="AD96">
        <v>117</v>
      </c>
      <c r="AE96">
        <v>15</v>
      </c>
      <c r="AF96">
        <v>178</v>
      </c>
      <c r="AJ96">
        <v>1.5</v>
      </c>
      <c r="AK96">
        <v>1.5</v>
      </c>
    </row>
    <row r="97" spans="2:37" ht="15">
      <c r="B97" s="36">
        <v>89</v>
      </c>
      <c r="C97" s="37">
        <f t="shared" si="8"/>
        <v>285527.82511783147</v>
      </c>
      <c r="D97" s="37"/>
      <c r="E97" s="36"/>
      <c r="F97" s="5">
        <v>43780</v>
      </c>
      <c r="G97" s="36" t="s">
        <v>49</v>
      </c>
      <c r="H97" s="38">
        <v>114.84099999999999</v>
      </c>
      <c r="I97" s="38"/>
      <c r="J97" s="36">
        <v>13.1</v>
      </c>
      <c r="K97" s="39">
        <f t="shared" si="9"/>
        <v>8565.834753534944</v>
      </c>
      <c r="L97" s="40"/>
      <c r="M97" s="4">
        <f>IF(J97="","",(K97/J97)/LOOKUP(RIGHT($D$2,3),定数!$A$6:$A$13,定数!$B$6:$B$13))</f>
        <v>6.538805155370186</v>
      </c>
      <c r="N97" s="36"/>
      <c r="O97" s="5"/>
      <c r="P97" s="38">
        <v>114.71</v>
      </c>
      <c r="Q97" s="38"/>
      <c r="R97" s="41">
        <f>IF(P97="","",T97*M97*LOOKUP(RIGHT($D$2,3),定数!$A$6:$A$13,定数!$B$6:$B$13))</f>
        <v>8369.6705988738395</v>
      </c>
      <c r="S97" s="41"/>
      <c r="T97" s="42">
        <v>12.8</v>
      </c>
      <c r="U97" s="42"/>
      <c r="V97" t="str">
        <f t="shared" si="14"/>
        <v/>
      </c>
      <c r="W97">
        <f t="shared" si="14"/>
        <v>0</v>
      </c>
      <c r="X97" s="29">
        <f t="shared" si="11"/>
        <v>287215.38082307612</v>
      </c>
      <c r="Y97" s="30">
        <f t="shared" si="12"/>
        <v>5.8755756756779798E-3</v>
      </c>
      <c r="Z97">
        <v>236</v>
      </c>
      <c r="AA97">
        <v>618</v>
      </c>
      <c r="AB97" t="s">
        <v>53</v>
      </c>
      <c r="AC97">
        <v>79</v>
      </c>
      <c r="AD97">
        <v>128</v>
      </c>
      <c r="AE97">
        <v>162</v>
      </c>
      <c r="AJ97">
        <v>127</v>
      </c>
      <c r="AK97">
        <v>127</v>
      </c>
    </row>
    <row r="98" spans="2:37" ht="15">
      <c r="B98" s="36">
        <v>90</v>
      </c>
      <c r="C98" s="37">
        <f t="shared" si="8"/>
        <v>293897.49571670534</v>
      </c>
      <c r="D98" s="37"/>
      <c r="E98" s="36"/>
      <c r="F98" s="5">
        <v>43782</v>
      </c>
      <c r="G98" s="36" t="s">
        <v>49</v>
      </c>
      <c r="H98" s="38">
        <v>115.642</v>
      </c>
      <c r="I98" s="38"/>
      <c r="J98" s="36">
        <v>16</v>
      </c>
      <c r="K98" s="39">
        <f t="shared" si="9"/>
        <v>8816.9248715011599</v>
      </c>
      <c r="L98" s="40"/>
      <c r="M98" s="4">
        <f>IF(J98="","",(K98/J98)/LOOKUP(RIGHT($D$2,3),定数!$A$6:$A$13,定数!$B$6:$B$13))</f>
        <v>5.5105780446882253</v>
      </c>
      <c r="N98" s="36"/>
      <c r="O98" s="5"/>
      <c r="P98" s="38">
        <v>115.482</v>
      </c>
      <c r="Q98" s="38"/>
      <c r="R98" s="41">
        <f>IF(P98="","",T98*M98*LOOKUP(RIGHT($D$2,3),定数!$A$6:$A$13,定数!$B$6:$B$13))</f>
        <v>-8816.9248715009726</v>
      </c>
      <c r="S98" s="41"/>
      <c r="T98" s="42">
        <f t="shared" si="13"/>
        <v>-15.999999999999659</v>
      </c>
      <c r="U98" s="42"/>
      <c r="V98" t="str">
        <f t="shared" si="14"/>
        <v/>
      </c>
      <c r="W98">
        <f t="shared" si="14"/>
        <v>1</v>
      </c>
      <c r="X98" s="29">
        <f t="shared" si="11"/>
        <v>293897.49571670534</v>
      </c>
      <c r="Y98" s="30">
        <f t="shared" si="12"/>
        <v>0</v>
      </c>
      <c r="Z98">
        <v>50</v>
      </c>
      <c r="AA98" t="s">
        <v>56</v>
      </c>
      <c r="AB98" t="s">
        <v>81</v>
      </c>
    </row>
    <row r="99" spans="2:37" ht="15">
      <c r="B99" s="36">
        <v>91</v>
      </c>
      <c r="C99" s="37">
        <f t="shared" si="8"/>
        <v>285080.57084520435</v>
      </c>
      <c r="D99" s="37"/>
      <c r="E99" s="36"/>
      <c r="F99" s="5">
        <v>43795</v>
      </c>
      <c r="G99" s="36" t="s">
        <v>51</v>
      </c>
      <c r="H99" s="38">
        <v>117.863</v>
      </c>
      <c r="I99" s="38"/>
      <c r="J99" s="36">
        <v>13</v>
      </c>
      <c r="K99" s="39">
        <f t="shared" si="9"/>
        <v>8552.4171253561308</v>
      </c>
      <c r="L99" s="40"/>
      <c r="M99" s="4">
        <f>IF(J99="","",(K99/J99)/LOOKUP(RIGHT($D$2,3),定数!$A$6:$A$13,定数!$B$6:$B$13))</f>
        <v>6.5787824041201013</v>
      </c>
      <c r="N99" s="36"/>
      <c r="O99" s="5"/>
      <c r="P99" s="38">
        <v>117.99299999999999</v>
      </c>
      <c r="Q99" s="38"/>
      <c r="R99" s="41">
        <f>IF(P99="","",T99*M99*LOOKUP(RIGHT($D$2,3),定数!$A$6:$A$13,定数!$B$6:$B$13))</f>
        <v>0</v>
      </c>
      <c r="S99" s="41"/>
      <c r="T99" s="42">
        <v>0</v>
      </c>
      <c r="U99" s="42"/>
      <c r="V99" t="str">
        <f t="shared" si="14"/>
        <v/>
      </c>
      <c r="W99">
        <f t="shared" si="14"/>
        <v>0</v>
      </c>
      <c r="X99" s="29">
        <f t="shared" si="11"/>
        <v>293897.49571670534</v>
      </c>
      <c r="Y99" s="30">
        <f t="shared" si="12"/>
        <v>2.9999999999999472E-2</v>
      </c>
      <c r="Z99">
        <v>618</v>
      </c>
      <c r="AA99">
        <v>100</v>
      </c>
      <c r="AB99" t="s">
        <v>53</v>
      </c>
      <c r="AC99">
        <v>76</v>
      </c>
      <c r="AD99">
        <v>125</v>
      </c>
      <c r="AE99">
        <v>159</v>
      </c>
      <c r="AF99">
        <v>19</v>
      </c>
      <c r="AG99">
        <v>255</v>
      </c>
      <c r="AH99">
        <v>382</v>
      </c>
      <c r="AJ99">
        <v>1.5</v>
      </c>
      <c r="AK99">
        <v>-3</v>
      </c>
    </row>
    <row r="100" spans="2:37" ht="15">
      <c r="B100" s="36">
        <v>92</v>
      </c>
      <c r="C100" s="37">
        <f t="shared" si="8"/>
        <v>285080.57084520435</v>
      </c>
      <c r="D100" s="37"/>
      <c r="E100" s="36"/>
      <c r="F100" s="5">
        <v>43797</v>
      </c>
      <c r="G100" s="36" t="s">
        <v>49</v>
      </c>
      <c r="H100" s="38">
        <v>118.23699999999999</v>
      </c>
      <c r="I100" s="38"/>
      <c r="J100" s="36">
        <v>41</v>
      </c>
      <c r="K100" s="39">
        <f t="shared" si="9"/>
        <v>8552.4171253561308</v>
      </c>
      <c r="L100" s="40"/>
      <c r="M100" s="4">
        <f>IF(J100="","",(K100/J100)/LOOKUP(RIGHT($D$2,3),定数!$A$6:$A$13,定数!$B$6:$B$13))</f>
        <v>2.0859553964283246</v>
      </c>
      <c r="N100" s="36"/>
      <c r="O100" s="5"/>
      <c r="P100" s="38">
        <v>117.827</v>
      </c>
      <c r="Q100" s="38"/>
      <c r="R100" s="41">
        <f>IF(P100="","",T100*M100*LOOKUP(RIGHT($D$2,3),定数!$A$6:$A$13,定数!$B$6:$B$13))</f>
        <v>8448.1193555347145</v>
      </c>
      <c r="S100" s="41"/>
      <c r="T100" s="42">
        <v>40.5</v>
      </c>
      <c r="U100" s="42"/>
      <c r="V100" t="str">
        <f t="shared" si="14"/>
        <v/>
      </c>
      <c r="W100">
        <f t="shared" si="14"/>
        <v>0</v>
      </c>
      <c r="X100" s="29">
        <f t="shared" si="11"/>
        <v>293897.49571670534</v>
      </c>
      <c r="Y100" s="30">
        <f t="shared" si="12"/>
        <v>2.9999999999999472E-2</v>
      </c>
      <c r="Z100">
        <v>236</v>
      </c>
      <c r="AA100">
        <v>618</v>
      </c>
      <c r="AB100" t="s">
        <v>53</v>
      </c>
      <c r="AC100">
        <v>250</v>
      </c>
      <c r="AD100">
        <v>405</v>
      </c>
      <c r="AE100">
        <v>514</v>
      </c>
      <c r="AF100">
        <v>608</v>
      </c>
      <c r="AJ100">
        <v>1.5</v>
      </c>
      <c r="AK100">
        <v>1.5</v>
      </c>
    </row>
    <row r="101" spans="2:37" ht="15">
      <c r="B101" s="36">
        <v>93</v>
      </c>
      <c r="C101" s="37">
        <f t="shared" si="8"/>
        <v>293528.69020073907</v>
      </c>
      <c r="D101" s="37"/>
      <c r="E101" s="36"/>
      <c r="F101" s="5">
        <v>43801</v>
      </c>
      <c r="G101" s="36" t="s">
        <v>49</v>
      </c>
      <c r="H101" s="38">
        <v>118.46599999999999</v>
      </c>
      <c r="I101" s="38"/>
      <c r="J101" s="36">
        <v>13</v>
      </c>
      <c r="K101" s="39">
        <f t="shared" si="9"/>
        <v>8805.8607060221711</v>
      </c>
      <c r="L101" s="40"/>
      <c r="M101" s="4">
        <f>IF(J101="","",(K101/J101)/LOOKUP(RIGHT($D$2,3),定数!$A$6:$A$13,定数!$B$6:$B$13))</f>
        <v>6.7737390046324393</v>
      </c>
      <c r="N101" s="36"/>
      <c r="O101" s="5"/>
      <c r="P101" s="38">
        <v>118.336</v>
      </c>
      <c r="Q101" s="38"/>
      <c r="R101" s="41">
        <f>IF(P101="","",T101*M101*LOOKUP(RIGHT($D$2,3),定数!$A$6:$A$13,定数!$B$6:$B$13))</f>
        <v>5351.2538136596268</v>
      </c>
      <c r="S101" s="41"/>
      <c r="T101" s="42">
        <v>7.9</v>
      </c>
      <c r="U101" s="42"/>
      <c r="V101" t="str">
        <f t="shared" si="14"/>
        <v/>
      </c>
      <c r="W101">
        <f t="shared" si="14"/>
        <v>0</v>
      </c>
      <c r="X101" s="29">
        <f t="shared" si="11"/>
        <v>293897.49571670534</v>
      </c>
      <c r="Y101" s="30">
        <f t="shared" si="12"/>
        <v>1.2548780487798838E-3</v>
      </c>
      <c r="Z101">
        <v>618</v>
      </c>
      <c r="AA101">
        <v>50</v>
      </c>
      <c r="AB101" t="s">
        <v>50</v>
      </c>
      <c r="AC101">
        <v>79</v>
      </c>
      <c r="AD101">
        <v>129</v>
      </c>
      <c r="AE101">
        <v>163</v>
      </c>
      <c r="AF101">
        <v>192</v>
      </c>
      <c r="AG101">
        <v>259</v>
      </c>
      <c r="AH101">
        <v>384</v>
      </c>
      <c r="AJ101">
        <v>-3</v>
      </c>
      <c r="AK101">
        <v>-3</v>
      </c>
    </row>
    <row r="102" spans="2:37" ht="15">
      <c r="B102" s="36">
        <v>94</v>
      </c>
      <c r="C102" s="37">
        <f t="shared" si="8"/>
        <v>298879.94401439873</v>
      </c>
      <c r="D102" s="37"/>
      <c r="E102" s="36"/>
      <c r="F102" s="5">
        <v>43802</v>
      </c>
      <c r="G102" s="36" t="s">
        <v>49</v>
      </c>
      <c r="H102" s="38">
        <v>119.336</v>
      </c>
      <c r="I102" s="38"/>
      <c r="J102" s="36">
        <v>20.6</v>
      </c>
      <c r="K102" s="39">
        <f t="shared" si="9"/>
        <v>8966.3983204319611</v>
      </c>
      <c r="L102" s="40"/>
      <c r="M102" s="4">
        <f>IF(J102="","",(K102/J102)/LOOKUP(RIGHT($D$2,3),定数!$A$6:$A$13,定数!$B$6:$B$13))</f>
        <v>4.3526205438990102</v>
      </c>
      <c r="N102" s="36"/>
      <c r="O102" s="5"/>
      <c r="P102" s="38">
        <v>119.13</v>
      </c>
      <c r="Q102" s="38"/>
      <c r="R102" s="41">
        <f>IF(P102="","",T102*M102*LOOKUP(RIGHT($D$2,3),定数!$A$6:$A$13,定数!$B$6:$B$13))</f>
        <v>-8966.3983204320939</v>
      </c>
      <c r="S102" s="41"/>
      <c r="T102" s="42">
        <f t="shared" si="13"/>
        <v>-20.600000000000307</v>
      </c>
      <c r="U102" s="42"/>
      <c r="V102" t="str">
        <f t="shared" si="14"/>
        <v/>
      </c>
      <c r="W102">
        <f t="shared" si="14"/>
        <v>1</v>
      </c>
      <c r="X102" s="29">
        <f t="shared" si="11"/>
        <v>298879.94401439873</v>
      </c>
      <c r="Y102" s="30">
        <f t="shared" si="12"/>
        <v>0</v>
      </c>
      <c r="Z102">
        <v>236</v>
      </c>
      <c r="AB102" t="s">
        <v>50</v>
      </c>
    </row>
    <row r="103" spans="2:37" ht="15">
      <c r="B103" s="36">
        <v>95</v>
      </c>
      <c r="C103" s="37">
        <f t="shared" si="8"/>
        <v>289913.54569396662</v>
      </c>
      <c r="D103" s="37"/>
      <c r="E103" s="36"/>
      <c r="F103" s="5">
        <v>43803</v>
      </c>
      <c r="G103" s="36" t="s">
        <v>49</v>
      </c>
      <c r="H103" s="38">
        <v>119.928</v>
      </c>
      <c r="I103" s="38"/>
      <c r="J103" s="36">
        <v>18.399999999999999</v>
      </c>
      <c r="K103" s="39">
        <f t="shared" si="9"/>
        <v>8697.4063708189988</v>
      </c>
      <c r="L103" s="40"/>
      <c r="M103" s="4">
        <f>IF(J103="","",(K103/J103)/LOOKUP(RIGHT($D$2,3),定数!$A$6:$A$13,定数!$B$6:$B$13))</f>
        <v>4.7268512884885867</v>
      </c>
      <c r="N103" s="36"/>
      <c r="O103" s="5"/>
      <c r="P103" s="38">
        <v>119.744</v>
      </c>
      <c r="Q103" s="38"/>
      <c r="R103" s="41">
        <f>IF(P103="","",T103*M103*LOOKUP(RIGHT($D$2,3),定数!$A$6:$A$13,定数!$B$6:$B$13))</f>
        <v>0</v>
      </c>
      <c r="S103" s="41"/>
      <c r="T103" s="42">
        <v>0</v>
      </c>
      <c r="U103" s="42"/>
      <c r="V103" t="str">
        <f t="shared" si="14"/>
        <v/>
      </c>
      <c r="W103">
        <f t="shared" si="14"/>
        <v>0</v>
      </c>
      <c r="X103" s="29">
        <f t="shared" si="11"/>
        <v>298879.94401439873</v>
      </c>
      <c r="Y103" s="30">
        <f t="shared" si="12"/>
        <v>3.0000000000000471E-2</v>
      </c>
      <c r="Z103">
        <v>236</v>
      </c>
      <c r="AB103" t="s">
        <v>50</v>
      </c>
      <c r="AC103">
        <v>66</v>
      </c>
      <c r="AD103">
        <v>106</v>
      </c>
      <c r="AJ103">
        <v>618</v>
      </c>
      <c r="AK103">
        <v>-1</v>
      </c>
    </row>
    <row r="104" spans="2:37" ht="15">
      <c r="B104" s="36">
        <v>96</v>
      </c>
      <c r="C104" s="37">
        <f t="shared" si="8"/>
        <v>289913.54569396662</v>
      </c>
      <c r="D104" s="37"/>
      <c r="E104" s="36"/>
      <c r="F104" s="5">
        <v>43815</v>
      </c>
      <c r="G104" s="36" t="s">
        <v>51</v>
      </c>
      <c r="H104" s="38">
        <v>117.77200000000001</v>
      </c>
      <c r="I104" s="38"/>
      <c r="J104" s="36">
        <v>23.3</v>
      </c>
      <c r="K104" s="39">
        <f t="shared" si="9"/>
        <v>8697.4063708189988</v>
      </c>
      <c r="L104" s="40"/>
      <c r="M104" s="4">
        <f>IF(J104="","",(K104/J104)/LOOKUP(RIGHT($D$2,3),定数!$A$6:$A$13,定数!$B$6:$B$13))</f>
        <v>3.7327924338278962</v>
      </c>
      <c r="N104" s="36"/>
      <c r="O104" s="5"/>
      <c r="P104" s="38">
        <v>118.005</v>
      </c>
      <c r="Q104" s="38"/>
      <c r="R104" s="41">
        <f>IF(P104="","",T104*M104*LOOKUP(RIGHT($D$2,3),定数!$A$6:$A$13,定数!$B$6:$B$13))</f>
        <v>10937.081831115736</v>
      </c>
      <c r="S104" s="41"/>
      <c r="T104" s="42">
        <v>29.3</v>
      </c>
      <c r="U104" s="42"/>
      <c r="V104" t="str">
        <f t="shared" si="14"/>
        <v/>
      </c>
      <c r="W104">
        <f t="shared" si="14"/>
        <v>0</v>
      </c>
      <c r="X104" s="29">
        <f t="shared" si="11"/>
        <v>298879.94401439873</v>
      </c>
      <c r="Y104" s="30">
        <f t="shared" si="12"/>
        <v>3.0000000000000471E-2</v>
      </c>
      <c r="Z104">
        <v>618</v>
      </c>
      <c r="AB104" t="s">
        <v>50</v>
      </c>
      <c r="AC104">
        <v>135</v>
      </c>
      <c r="AD104">
        <v>223</v>
      </c>
      <c r="AE104">
        <v>293</v>
      </c>
      <c r="AF104">
        <v>346</v>
      </c>
      <c r="AG104">
        <v>465</v>
      </c>
      <c r="AH104">
        <v>695</v>
      </c>
      <c r="AJ104">
        <v>-3</v>
      </c>
      <c r="AK104">
        <v>-3</v>
      </c>
    </row>
    <row r="105" spans="2:37" ht="15">
      <c r="B105" s="36">
        <v>97</v>
      </c>
      <c r="C105" s="37">
        <f t="shared" si="8"/>
        <v>300850.62752508238</v>
      </c>
      <c r="D105" s="37"/>
      <c r="E105" s="36"/>
      <c r="F105" s="5">
        <v>43822</v>
      </c>
      <c r="G105" s="36" t="s">
        <v>49</v>
      </c>
      <c r="H105" s="38">
        <v>120.078</v>
      </c>
      <c r="I105" s="38"/>
      <c r="J105" s="36">
        <v>12.1</v>
      </c>
      <c r="K105" s="39">
        <f t="shared" si="9"/>
        <v>9025.5188257524715</v>
      </c>
      <c r="L105" s="40"/>
      <c r="M105" s="4">
        <f>IF(J105="","",(K105/J105)/LOOKUP(RIGHT($D$2,3),定数!$A$6:$A$13,定数!$B$6:$B$13))</f>
        <v>7.459106467564026</v>
      </c>
      <c r="N105" s="36"/>
      <c r="O105" s="5"/>
      <c r="P105" s="38">
        <v>119.95699999999999</v>
      </c>
      <c r="Q105" s="38"/>
      <c r="R105" s="41">
        <f>IF(P105="","",T105*M105*LOOKUP(RIGHT($D$2,3),定数!$A$6:$A$13,定数!$B$6:$B$13))</f>
        <v>0</v>
      </c>
      <c r="S105" s="41"/>
      <c r="T105" s="42">
        <v>0</v>
      </c>
      <c r="U105" s="42"/>
      <c r="V105" t="str">
        <f t="shared" si="14"/>
        <v/>
      </c>
      <c r="W105">
        <f t="shared" si="14"/>
        <v>0</v>
      </c>
      <c r="X105" s="29">
        <f t="shared" si="11"/>
        <v>300850.62752508238</v>
      </c>
      <c r="Y105" s="30">
        <f t="shared" si="12"/>
        <v>0</v>
      </c>
      <c r="Z105">
        <v>236</v>
      </c>
      <c r="AB105" t="s">
        <v>50</v>
      </c>
      <c r="AC105">
        <v>74</v>
      </c>
      <c r="AD105">
        <v>119</v>
      </c>
      <c r="AE105">
        <v>151</v>
      </c>
      <c r="AF105">
        <v>177</v>
      </c>
      <c r="AG105">
        <v>238</v>
      </c>
      <c r="AH105">
        <v>358</v>
      </c>
      <c r="AJ105">
        <v>618</v>
      </c>
      <c r="AK105">
        <v>-3</v>
      </c>
    </row>
    <row r="106" spans="2:37" ht="15">
      <c r="B106" s="36">
        <v>98</v>
      </c>
      <c r="C106" s="37">
        <f t="shared" si="8"/>
        <v>300850.62752508238</v>
      </c>
      <c r="D106" s="37"/>
      <c r="E106" s="36">
        <v>2015</v>
      </c>
      <c r="F106" s="5">
        <v>43473</v>
      </c>
      <c r="G106" s="36" t="s">
        <v>49</v>
      </c>
      <c r="H106" s="38">
        <v>119.476</v>
      </c>
      <c r="I106" s="38"/>
      <c r="J106" s="36">
        <v>32.5</v>
      </c>
      <c r="K106" s="39">
        <f t="shared" si="9"/>
        <v>9025.5188257524715</v>
      </c>
      <c r="L106" s="40"/>
      <c r="M106" s="4">
        <f>IF(J106="","",(K106/J106)/LOOKUP(RIGHT($D$2,3),定数!$A$6:$A$13,定数!$B$6:$B$13))</f>
        <v>2.7770827156161446</v>
      </c>
      <c r="N106" s="36"/>
      <c r="O106" s="5"/>
      <c r="P106" s="38">
        <v>119.151</v>
      </c>
      <c r="Q106" s="38"/>
      <c r="R106" s="41">
        <f>IF(P106="","",T106*M106*LOOKUP(RIGHT($D$2,3),定数!$A$6:$A$13,定数!$B$6:$B$13))</f>
        <v>8886.6646899716634</v>
      </c>
      <c r="S106" s="41"/>
      <c r="T106" s="42">
        <v>32</v>
      </c>
      <c r="U106" s="42"/>
      <c r="V106" t="str">
        <f t="shared" si="14"/>
        <v/>
      </c>
      <c r="W106">
        <f t="shared" si="14"/>
        <v>0</v>
      </c>
      <c r="X106" s="29">
        <f t="shared" si="11"/>
        <v>300850.62752508238</v>
      </c>
      <c r="Y106" s="30">
        <f t="shared" si="12"/>
        <v>0</v>
      </c>
      <c r="Z106" t="s">
        <v>56</v>
      </c>
      <c r="AA106">
        <v>618</v>
      </c>
      <c r="AB106" t="s">
        <v>50</v>
      </c>
      <c r="AC106">
        <v>199</v>
      </c>
      <c r="AD106">
        <v>320</v>
      </c>
      <c r="AE106">
        <v>410</v>
      </c>
      <c r="AJ106">
        <v>127</v>
      </c>
      <c r="AK106">
        <v>127</v>
      </c>
    </row>
    <row r="107" spans="2:37" ht="15">
      <c r="B107" s="36">
        <v>99</v>
      </c>
      <c r="C107" s="37">
        <f t="shared" si="8"/>
        <v>309737.29221505404</v>
      </c>
      <c r="D107" s="37"/>
      <c r="E107" s="36"/>
      <c r="F107" s="5">
        <v>43477</v>
      </c>
      <c r="G107" s="36" t="s">
        <v>51</v>
      </c>
      <c r="H107" s="38">
        <v>118.345</v>
      </c>
      <c r="I107" s="38"/>
      <c r="J107" s="36">
        <v>16</v>
      </c>
      <c r="K107" s="39">
        <f t="shared" si="9"/>
        <v>9292.1187664516201</v>
      </c>
      <c r="L107" s="40"/>
      <c r="M107" s="4">
        <f>IF(J107="","",(K107/J107)/LOOKUP(RIGHT($D$2,3),定数!$A$6:$A$13,定数!$B$6:$B$13))</f>
        <v>5.8075742290322623</v>
      </c>
      <c r="N107" s="36"/>
      <c r="O107" s="5"/>
      <c r="P107" s="38">
        <v>118.505</v>
      </c>
      <c r="Q107" s="38"/>
      <c r="R107" s="41">
        <f>IF(P107="","",T107*M107*LOOKUP(RIGHT($D$2,3),定数!$A$6:$A$13,定数!$B$6:$B$13))</f>
        <v>11615.148458064525</v>
      </c>
      <c r="S107" s="41"/>
      <c r="T107" s="42">
        <v>20</v>
      </c>
      <c r="U107" s="42"/>
      <c r="V107" t="str">
        <f>IF(S107&lt;&gt;"",IF(S107&lt;0,1+V106,0),"")</f>
        <v/>
      </c>
      <c r="W107">
        <f>IF(T107&lt;&gt;"",IF(T107&lt;0,1+W106,0),"")</f>
        <v>0</v>
      </c>
      <c r="X107" s="29">
        <f t="shared" si="11"/>
        <v>309737.29221505404</v>
      </c>
      <c r="Y107" s="30">
        <f t="shared" si="12"/>
        <v>0</v>
      </c>
      <c r="Z107">
        <v>236</v>
      </c>
      <c r="AA107">
        <v>618</v>
      </c>
      <c r="AB107" t="s">
        <v>50</v>
      </c>
      <c r="AC107">
        <v>97</v>
      </c>
      <c r="AD107">
        <v>158</v>
      </c>
      <c r="AE107">
        <v>200</v>
      </c>
      <c r="AF107">
        <v>236</v>
      </c>
      <c r="AJ107">
        <v>1.5</v>
      </c>
      <c r="AK107">
        <v>1.5</v>
      </c>
    </row>
    <row r="108" spans="2:37" ht="15">
      <c r="B108" s="36">
        <v>100</v>
      </c>
      <c r="C108" s="37">
        <f t="shared" si="8"/>
        <v>321352.44067311857</v>
      </c>
      <c r="D108" s="37"/>
      <c r="E108" s="36"/>
      <c r="F108" s="5">
        <v>43478</v>
      </c>
      <c r="G108" s="36" t="s">
        <v>51</v>
      </c>
      <c r="H108" s="38">
        <v>118.30200000000001</v>
      </c>
      <c r="I108" s="38"/>
      <c r="J108" s="36">
        <v>18</v>
      </c>
      <c r="K108" s="39">
        <f t="shared" si="9"/>
        <v>9640.5732201935571</v>
      </c>
      <c r="L108" s="40"/>
      <c r="M108" s="4">
        <f>IF(J108="","",(K108/J108)/LOOKUP(RIGHT($D$2,3),定数!$A$6:$A$13,定数!$B$6:$B$13))</f>
        <v>5.3558740112186429</v>
      </c>
      <c r="N108" s="36"/>
      <c r="O108" s="5"/>
      <c r="P108" s="38">
        <v>118.482</v>
      </c>
      <c r="Q108" s="38"/>
      <c r="R108" s="41">
        <f>IF(P108="","",T108*M108*LOOKUP(RIGHT($D$2,3),定数!$A$6:$A$13,定数!$B$6:$B$13))</f>
        <v>28707.484700131925</v>
      </c>
      <c r="S108" s="41"/>
      <c r="T108" s="42">
        <v>53.6</v>
      </c>
      <c r="U108" s="42"/>
      <c r="V108" t="str">
        <f>IF(S108&lt;&gt;"",IF(S108&lt;0,1+V107,0),"")</f>
        <v/>
      </c>
      <c r="W108">
        <f>IF(T108&lt;&gt;"",IF(T108&lt;0,1+W107,0),"")</f>
        <v>0</v>
      </c>
      <c r="X108" s="29">
        <f t="shared" si="11"/>
        <v>321352.44067311857</v>
      </c>
      <c r="Y108" s="30">
        <f t="shared" si="12"/>
        <v>0</v>
      </c>
      <c r="Z108">
        <v>618</v>
      </c>
      <c r="AB108" t="s">
        <v>50</v>
      </c>
      <c r="AC108">
        <v>11</v>
      </c>
      <c r="AD108">
        <v>18</v>
      </c>
      <c r="AE108">
        <v>228</v>
      </c>
      <c r="AF108">
        <v>268</v>
      </c>
      <c r="AG108">
        <v>356</v>
      </c>
      <c r="AH108">
        <v>536</v>
      </c>
      <c r="AJ108">
        <v>-3</v>
      </c>
      <c r="AK108">
        <v>-3</v>
      </c>
    </row>
    <row r="109" spans="2:3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C109">
        <f>SUM(AC9:AC108)</f>
        <v>5968</v>
      </c>
      <c r="AD109">
        <f>SUM(AD9:AD108)</f>
        <v>8117</v>
      </c>
      <c r="AE109">
        <f>SUM(AE9:AE108)</f>
        <v>8806</v>
      </c>
      <c r="AF109">
        <f>SUM(AF9:AF108)</f>
        <v>9313</v>
      </c>
      <c r="AG109">
        <f>SUM(AG9:AG108)</f>
        <v>9821</v>
      </c>
      <c r="AH109">
        <f>SUM(AH9:AH108)</f>
        <v>11391</v>
      </c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O306" workbookViewId="0" xr3:uid="{F9CF3CF3-643B-5BE6-8B46-32C596A47465}">
      <selection activeCell="Y319" sqref="Y319"/>
    </sheetView>
  </sheetViews>
  <sheetFormatPr defaultRowHeight="14.25"/>
  <cols>
    <col min="1" max="1" width="7.42578125" style="28" customWidth="1"/>
    <col min="2" max="2" width="8.1406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2F54F-8F58-4635-9D58-832E3C82B760}">
  <dimension ref="B2:AK109"/>
  <sheetViews>
    <sheetView zoomScale="115" zoomScaleNormal="115" workbookViewId="0" xr3:uid="{3F0FAD7B-7385-51A9-8DB5-98A6D69A3A1B}">
      <pane ySplit="8" topLeftCell="J116" activePane="bottomLeft" state="frozen"/>
      <selection pane="bottomLeft" activeCell="L5" sqref="L5:M5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37" ht="15">
      <c r="B2" s="60" t="s">
        <v>10</v>
      </c>
      <c r="C2" s="60"/>
      <c r="D2" s="71" t="s">
        <v>11</v>
      </c>
      <c r="E2" s="71"/>
      <c r="F2" s="60" t="s">
        <v>12</v>
      </c>
      <c r="G2" s="60"/>
      <c r="H2" s="63" t="s">
        <v>13</v>
      </c>
      <c r="I2" s="63"/>
      <c r="J2" s="60" t="s">
        <v>14</v>
      </c>
      <c r="K2" s="60"/>
      <c r="L2" s="70">
        <v>100000</v>
      </c>
      <c r="M2" s="71"/>
      <c r="N2" s="60" t="s">
        <v>15</v>
      </c>
      <c r="O2" s="60"/>
      <c r="P2" s="72">
        <f>SUM(L2,D4)</f>
        <v>101039.75392194185</v>
      </c>
      <c r="Q2" s="63"/>
      <c r="R2" s="1"/>
      <c r="S2" s="1"/>
      <c r="T2" s="1"/>
    </row>
    <row r="3" spans="2:37" ht="57" customHeight="1">
      <c r="B3" s="60" t="s">
        <v>16</v>
      </c>
      <c r="C3" s="60"/>
      <c r="D3" s="73" t="s">
        <v>17</v>
      </c>
      <c r="E3" s="73"/>
      <c r="F3" s="73"/>
      <c r="G3" s="73"/>
      <c r="H3" s="73"/>
      <c r="I3" s="73"/>
      <c r="J3" s="60" t="s">
        <v>18</v>
      </c>
      <c r="K3" s="60"/>
      <c r="L3" s="73" t="s">
        <v>82</v>
      </c>
      <c r="M3" s="74"/>
      <c r="N3" s="74"/>
      <c r="O3" s="74"/>
      <c r="P3" s="74"/>
      <c r="Q3" s="74"/>
      <c r="R3" s="1"/>
      <c r="S3" s="1"/>
    </row>
    <row r="4" spans="2:37" ht="15">
      <c r="B4" s="60" t="s">
        <v>20</v>
      </c>
      <c r="C4" s="60"/>
      <c r="D4" s="68">
        <f>SUM($R$9:$S$993)</f>
        <v>1039.7539219418568</v>
      </c>
      <c r="E4" s="68"/>
      <c r="F4" s="60" t="s">
        <v>21</v>
      </c>
      <c r="G4" s="60"/>
      <c r="H4" s="69">
        <f>SUM($T$9:$U$108)</f>
        <v>-240.00000000000497</v>
      </c>
      <c r="I4" s="63"/>
      <c r="J4" s="75"/>
      <c r="K4" s="75"/>
      <c r="L4" s="72"/>
      <c r="M4" s="72"/>
      <c r="N4" s="75" t="s">
        <v>22</v>
      </c>
      <c r="O4" s="75"/>
      <c r="P4" s="76">
        <f>MAX(Y:Y)</f>
        <v>0.72092536415001707</v>
      </c>
      <c r="Q4" s="76"/>
      <c r="R4" s="1"/>
      <c r="S4" s="1"/>
      <c r="T4" s="1"/>
    </row>
    <row r="5" spans="2:37" ht="15">
      <c r="B5" s="34" t="s">
        <v>23</v>
      </c>
      <c r="C5" s="32">
        <f>COUNTIF($R$9:$R$990,"&gt;0")</f>
        <v>27</v>
      </c>
      <c r="D5" s="31" t="s">
        <v>24</v>
      </c>
      <c r="E5" s="12">
        <f>COUNTIF($R$9:$R$990,"&lt;0")</f>
        <v>73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0.27</v>
      </c>
      <c r="J5" s="59" t="s">
        <v>27</v>
      </c>
      <c r="K5" s="60"/>
      <c r="L5" s="61">
        <f>MAX(V9:V993)</f>
        <v>3</v>
      </c>
      <c r="M5" s="62"/>
      <c r="N5" s="14" t="s">
        <v>28</v>
      </c>
      <c r="O5" s="6"/>
      <c r="P5" s="61">
        <f>MAX(W9:W993)</f>
        <v>26</v>
      </c>
      <c r="Q5" s="62"/>
      <c r="R5" s="1"/>
      <c r="S5" s="1"/>
      <c r="T5" s="1"/>
    </row>
    <row r="6" spans="2:37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  <c r="AA6" t="s">
        <v>29</v>
      </c>
    </row>
    <row r="7" spans="2:37" ht="15">
      <c r="B7" s="43" t="s">
        <v>30</v>
      </c>
      <c r="C7" s="45" t="s">
        <v>31</v>
      </c>
      <c r="D7" s="46"/>
      <c r="E7" s="49" t="s">
        <v>32</v>
      </c>
      <c r="F7" s="50"/>
      <c r="G7" s="50"/>
      <c r="H7" s="50"/>
      <c r="I7" s="51"/>
      <c r="J7" s="52" t="s">
        <v>33</v>
      </c>
      <c r="K7" s="53"/>
      <c r="L7" s="54"/>
      <c r="M7" s="55" t="s">
        <v>34</v>
      </c>
      <c r="N7" s="56" t="s">
        <v>35</v>
      </c>
      <c r="O7" s="57"/>
      <c r="P7" s="57"/>
      <c r="Q7" s="58"/>
      <c r="R7" s="64" t="s">
        <v>36</v>
      </c>
      <c r="S7" s="64"/>
      <c r="T7" s="64"/>
      <c r="U7" s="64"/>
      <c r="Z7" t="s">
        <v>37</v>
      </c>
    </row>
    <row r="8" spans="2:37" ht="15">
      <c r="B8" s="44"/>
      <c r="C8" s="47"/>
      <c r="D8" s="48"/>
      <c r="E8" s="15" t="s">
        <v>38</v>
      </c>
      <c r="F8" s="15" t="s">
        <v>39</v>
      </c>
      <c r="G8" s="15" t="s">
        <v>40</v>
      </c>
      <c r="H8" s="65" t="s">
        <v>41</v>
      </c>
      <c r="I8" s="51"/>
      <c r="J8" s="2" t="s">
        <v>42</v>
      </c>
      <c r="K8" s="66" t="s">
        <v>43</v>
      </c>
      <c r="L8" s="54"/>
      <c r="M8" s="55"/>
      <c r="N8" s="3" t="s">
        <v>38</v>
      </c>
      <c r="O8" s="3" t="s">
        <v>39</v>
      </c>
      <c r="P8" s="67" t="s">
        <v>41</v>
      </c>
      <c r="Q8" s="58"/>
      <c r="R8" s="64" t="s">
        <v>44</v>
      </c>
      <c r="S8" s="64"/>
      <c r="T8" s="64" t="s">
        <v>42</v>
      </c>
      <c r="U8" s="64"/>
      <c r="Y8" t="s">
        <v>45</v>
      </c>
      <c r="AB8" t="s">
        <v>46</v>
      </c>
      <c r="AC8">
        <v>618</v>
      </c>
      <c r="AD8">
        <v>-1</v>
      </c>
      <c r="AE8">
        <v>-1.27</v>
      </c>
      <c r="AF8">
        <v>-1.5</v>
      </c>
      <c r="AG8">
        <v>-2</v>
      </c>
      <c r="AH8">
        <v>-3</v>
      </c>
      <c r="AJ8" t="s">
        <v>47</v>
      </c>
      <c r="AK8" t="s">
        <v>48</v>
      </c>
    </row>
    <row r="9" spans="2:37" ht="15">
      <c r="B9" s="36">
        <v>1</v>
      </c>
      <c r="C9" s="37">
        <f>L2</f>
        <v>100000</v>
      </c>
      <c r="D9" s="37"/>
      <c r="E9" s="36">
        <v>2014</v>
      </c>
      <c r="F9" s="5">
        <v>43467</v>
      </c>
      <c r="G9" s="36" t="s">
        <v>49</v>
      </c>
      <c r="H9" s="38">
        <v>105.304</v>
      </c>
      <c r="I9" s="38"/>
      <c r="J9" s="36">
        <v>4.3</v>
      </c>
      <c r="K9" s="37">
        <f>IF(J9="","",C9*0.03)</f>
        <v>3000</v>
      </c>
      <c r="L9" s="37"/>
      <c r="M9" s="4">
        <f>IF(J9="","",(K9/J9)/LOOKUP(RIGHT($D$2,3),定数!$A$6:$A$13,定数!$B$6:$B$13))</f>
        <v>6.9767441860465125</v>
      </c>
      <c r="N9" s="36">
        <v>2014</v>
      </c>
      <c r="O9" s="5">
        <v>43467</v>
      </c>
      <c r="P9" s="38">
        <v>105.261</v>
      </c>
      <c r="Q9" s="38"/>
      <c r="R9" s="41">
        <f>IF(P9="","",T9*M9*LOOKUP(RIGHT($D$2,3),定数!$A$6:$A$13,定数!$B$6:$B$13))</f>
        <v>8511.6279069767443</v>
      </c>
      <c r="S9" s="41"/>
      <c r="T9" s="42">
        <v>12.2</v>
      </c>
      <c r="U9" s="42"/>
      <c r="V9" s="1">
        <f>IF(T9&lt;&gt;"",IF(T9&gt;0,1+V8,0),"")</f>
        <v>1</v>
      </c>
      <c r="W9">
        <f>IF(T9&lt;&gt;"",IF(T9&lt;0,1+W8,0),"")</f>
        <v>0</v>
      </c>
      <c r="Z9">
        <v>236</v>
      </c>
      <c r="AA9">
        <v>382</v>
      </c>
      <c r="AB9" t="s">
        <v>50</v>
      </c>
      <c r="AC9">
        <v>24</v>
      </c>
      <c r="AD9">
        <v>41</v>
      </c>
      <c r="AE9">
        <v>50</v>
      </c>
      <c r="AF9">
        <v>62</v>
      </c>
      <c r="AG9">
        <v>81</v>
      </c>
      <c r="AH9">
        <v>122</v>
      </c>
      <c r="AJ9">
        <v>618</v>
      </c>
      <c r="AK9">
        <v>-3</v>
      </c>
    </row>
    <row r="10" spans="2:37" ht="15">
      <c r="B10" s="36">
        <v>2</v>
      </c>
      <c r="C10" s="37">
        <f t="shared" ref="C10:C73" si="0">IF(R9="","",C9+R9)</f>
        <v>108511.62790697675</v>
      </c>
      <c r="D10" s="37"/>
      <c r="E10" s="36"/>
      <c r="F10" s="5">
        <v>43468</v>
      </c>
      <c r="G10" s="36" t="s">
        <v>51</v>
      </c>
      <c r="H10" s="38">
        <v>104.77500000000001</v>
      </c>
      <c r="I10" s="38"/>
      <c r="J10" s="36">
        <v>9.5</v>
      </c>
      <c r="K10" s="39">
        <f>IF(J10="","",C10*0.03)</f>
        <v>3255.3488372093025</v>
      </c>
      <c r="L10" s="40"/>
      <c r="M10" s="4">
        <f>IF(J10="","",(K10/J10)/LOOKUP(RIGHT($D$2,3),定数!$A$6:$A$13,定数!$B$6:$B$13))</f>
        <v>3.4266829865361079</v>
      </c>
      <c r="N10" s="36"/>
      <c r="O10" s="5"/>
      <c r="P10" s="38">
        <v>104.87</v>
      </c>
      <c r="Q10" s="38"/>
      <c r="R10" s="41">
        <f>IF(P10="","",T10*M10*LOOKUP(RIGHT($D$2,3),定数!$A$6:$A$13,定数!$B$6:$B$13))</f>
        <v>9663.2460220318244</v>
      </c>
      <c r="S10" s="41"/>
      <c r="T10" s="42">
        <v>28.2</v>
      </c>
      <c r="U10" s="42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9">
        <f>IF(C10&lt;&gt;"",MAX(C10,C9),"")</f>
        <v>108511.62790697675</v>
      </c>
      <c r="Z10">
        <v>382</v>
      </c>
      <c r="AA10">
        <v>236</v>
      </c>
      <c r="AB10" t="s">
        <v>52</v>
      </c>
      <c r="AC10">
        <v>59</v>
      </c>
      <c r="AD10">
        <v>94</v>
      </c>
      <c r="AE10">
        <v>121</v>
      </c>
      <c r="AF10">
        <v>142</v>
      </c>
      <c r="AG10">
        <v>189</v>
      </c>
      <c r="AH10">
        <v>282</v>
      </c>
      <c r="AJ10">
        <v>-3</v>
      </c>
      <c r="AK10">
        <v>-3</v>
      </c>
    </row>
    <row r="11" spans="2:37" ht="15">
      <c r="B11" s="36">
        <v>3</v>
      </c>
      <c r="C11" s="37">
        <f t="shared" si="0"/>
        <v>118174.87392900858</v>
      </c>
      <c r="D11" s="37"/>
      <c r="E11" s="36"/>
      <c r="F11" s="5">
        <v>43475</v>
      </c>
      <c r="G11" s="36" t="s">
        <v>49</v>
      </c>
      <c r="H11" s="38">
        <v>104.896</v>
      </c>
      <c r="I11" s="38"/>
      <c r="J11" s="36">
        <v>9</v>
      </c>
      <c r="K11" s="39">
        <f t="shared" ref="K11:K74" si="3">IF(J11="","",C11*0.03)</f>
        <v>3545.2462178702572</v>
      </c>
      <c r="L11" s="40"/>
      <c r="M11" s="4">
        <f>IF(J11="","",(K11/J11)/LOOKUP(RIGHT($D$2,3),定数!$A$6:$A$13,定数!$B$6:$B$13))</f>
        <v>3.9391624643002858</v>
      </c>
      <c r="N11" s="36"/>
      <c r="O11" s="5"/>
      <c r="P11" s="38">
        <v>104.806</v>
      </c>
      <c r="Q11" s="38"/>
      <c r="R11" s="41">
        <f>IF(P11="","",T11*M11*LOOKUP(RIGHT($D$2,3),定数!$A$6:$A$13,定数!$B$6:$B$13))</f>
        <v>10281.214031823747</v>
      </c>
      <c r="S11" s="41"/>
      <c r="T11" s="42">
        <v>26.1</v>
      </c>
      <c r="U11" s="42"/>
      <c r="V11" s="16">
        <f t="shared" si="1"/>
        <v>3</v>
      </c>
      <c r="W11">
        <f t="shared" si="2"/>
        <v>0</v>
      </c>
      <c r="X11" s="29">
        <f>IF(C11&lt;&gt;"",MAX(X10,C11),"")</f>
        <v>118174.87392900858</v>
      </c>
      <c r="Y11" s="30">
        <f>IF(X11&lt;&gt;"",1-(C11/X11),"")</f>
        <v>0</v>
      </c>
      <c r="Z11">
        <v>618</v>
      </c>
      <c r="AA11">
        <v>618</v>
      </c>
      <c r="AB11" t="s">
        <v>53</v>
      </c>
      <c r="AC11">
        <v>54</v>
      </c>
      <c r="AD11">
        <v>87</v>
      </c>
      <c r="AE11">
        <v>111</v>
      </c>
      <c r="AF11">
        <v>13</v>
      </c>
      <c r="AG11">
        <v>175</v>
      </c>
      <c r="AH11">
        <v>261</v>
      </c>
      <c r="AJ11">
        <v>618</v>
      </c>
      <c r="AK11">
        <v>-3</v>
      </c>
    </row>
    <row r="12" spans="2:37" ht="15">
      <c r="B12" s="36">
        <v>4</v>
      </c>
      <c r="C12" s="37">
        <f t="shared" si="0"/>
        <v>128456.08796083233</v>
      </c>
      <c r="D12" s="37"/>
      <c r="E12" s="36"/>
      <c r="F12" s="5">
        <v>43478</v>
      </c>
      <c r="G12" s="36" t="s">
        <v>51</v>
      </c>
      <c r="H12" s="38">
        <v>103.485</v>
      </c>
      <c r="I12" s="38"/>
      <c r="J12" s="36">
        <v>54.5</v>
      </c>
      <c r="K12" s="39">
        <f t="shared" si="3"/>
        <v>3853.6826388249697</v>
      </c>
      <c r="L12" s="40"/>
      <c r="M12" s="4">
        <f>IF(J12="","",(K12/J12)/LOOKUP(RIGHT($D$2,3),定数!$A$6:$A$13,定数!$B$6:$B$13))</f>
        <v>0.70709773189448977</v>
      </c>
      <c r="N12" s="36"/>
      <c r="O12" s="5"/>
      <c r="P12" s="38">
        <v>104.03</v>
      </c>
      <c r="Q12" s="38"/>
      <c r="R12" s="41">
        <f>IF(P12="","",T12*M12*LOOKUP(RIGHT($D$2,3),定数!$A$6:$A$13,定数!$B$6:$B$13))</f>
        <v>-3853.6826388249692</v>
      </c>
      <c r="S12" s="41"/>
      <c r="T12" s="42">
        <v>-54.5</v>
      </c>
      <c r="U12" s="42"/>
      <c r="V12" s="16">
        <f t="shared" si="1"/>
        <v>0</v>
      </c>
      <c r="W12">
        <f t="shared" si="2"/>
        <v>1</v>
      </c>
      <c r="X12" s="29">
        <f t="shared" ref="X12:X75" si="4">IF(C12&lt;&gt;"",MAX(X11,C12),"")</f>
        <v>128456.08796083233</v>
      </c>
      <c r="Y12" s="30">
        <f t="shared" ref="Y12:Y75" si="5">IF(X12&lt;&gt;"",1-(C12/X12),"")</f>
        <v>0</v>
      </c>
      <c r="Z12">
        <v>236</v>
      </c>
      <c r="AA12" t="s">
        <v>54</v>
      </c>
      <c r="AB12" t="s">
        <v>55</v>
      </c>
      <c r="AC12">
        <v>329</v>
      </c>
      <c r="AD12">
        <v>542</v>
      </c>
      <c r="AJ12">
        <v>-1</v>
      </c>
      <c r="AK12">
        <v>-1</v>
      </c>
    </row>
    <row r="13" spans="2:37" ht="15">
      <c r="B13" s="36">
        <v>5</v>
      </c>
      <c r="C13" s="37">
        <f t="shared" si="0"/>
        <v>124602.40532200735</v>
      </c>
      <c r="D13" s="37"/>
      <c r="E13" s="36"/>
      <c r="F13" s="5">
        <v>43480</v>
      </c>
      <c r="G13" s="36" t="s">
        <v>49</v>
      </c>
      <c r="H13" s="38">
        <v>104.369</v>
      </c>
      <c r="I13" s="38"/>
      <c r="J13" s="36">
        <v>27.9</v>
      </c>
      <c r="K13" s="39">
        <f t="shared" si="3"/>
        <v>3738.0721596602207</v>
      </c>
      <c r="L13" s="40"/>
      <c r="M13" s="4">
        <f>IF(J13="","",(K13/J13)/LOOKUP(RIGHT($D$2,3),定数!$A$6:$A$13,定数!$B$6:$B$13))</f>
        <v>1.3398108099140578</v>
      </c>
      <c r="N13" s="36"/>
      <c r="O13" s="5"/>
      <c r="P13" s="38">
        <v>104.09</v>
      </c>
      <c r="Q13" s="38"/>
      <c r="R13" s="41">
        <f>IF(P13="","",T13*M13*LOOKUP(RIGHT($D$2,3),定数!$A$6:$A$13,定数!$B$6:$B$13))</f>
        <v>-3738.0721596602207</v>
      </c>
      <c r="S13" s="41"/>
      <c r="T13" s="42">
        <v>-27.9</v>
      </c>
      <c r="U13" s="42"/>
      <c r="V13" s="16">
        <f t="shared" si="1"/>
        <v>0</v>
      </c>
      <c r="W13">
        <f t="shared" si="2"/>
        <v>2</v>
      </c>
      <c r="X13" s="29">
        <f t="shared" si="4"/>
        <v>128456.08796083233</v>
      </c>
      <c r="Y13" s="30">
        <f t="shared" si="5"/>
        <v>3.0000000000000027E-2</v>
      </c>
      <c r="Z13">
        <v>236</v>
      </c>
      <c r="AB13" t="s">
        <v>50</v>
      </c>
      <c r="AC13">
        <v>166</v>
      </c>
      <c r="AD13">
        <v>269</v>
      </c>
      <c r="AJ13">
        <v>618</v>
      </c>
      <c r="AK13">
        <v>-1</v>
      </c>
    </row>
    <row r="14" spans="2:37" ht="15">
      <c r="B14" s="36">
        <v>6</v>
      </c>
      <c r="C14" s="37">
        <f t="shared" si="0"/>
        <v>120864.33316234713</v>
      </c>
      <c r="D14" s="37"/>
      <c r="E14" s="36"/>
      <c r="F14" s="5">
        <v>43487</v>
      </c>
      <c r="G14" s="36" t="s">
        <v>51</v>
      </c>
      <c r="H14" s="38">
        <v>104.173</v>
      </c>
      <c r="I14" s="38"/>
      <c r="J14" s="36">
        <v>15.8</v>
      </c>
      <c r="K14" s="39">
        <f t="shared" si="3"/>
        <v>3625.9299948704138</v>
      </c>
      <c r="L14" s="40"/>
      <c r="M14" s="4">
        <f>IF(J14="","",(K14/J14)/LOOKUP(RIGHT($D$2,3),定数!$A$6:$A$13,定数!$B$6:$B$13))</f>
        <v>2.2948924018167176</v>
      </c>
      <c r="N14" s="36"/>
      <c r="O14" s="5"/>
      <c r="P14" s="38">
        <v>104.331</v>
      </c>
      <c r="Q14" s="38"/>
      <c r="R14" s="41">
        <f>IF(P14="","",T14*M14*LOOKUP(RIGHT($D$2,3),定数!$A$6:$A$13,定数!$B$6:$B$13))</f>
        <v>-3625.9299948704424</v>
      </c>
      <c r="S14" s="41"/>
      <c r="T14" s="42">
        <f t="shared" ref="T14:T77" si="6">IF(P14="","",IF(G14="買",(P14-H14),(H14-P14))*IF(RIGHT($D$2,3)="JPY",100,10000))</f>
        <v>-15.800000000000125</v>
      </c>
      <c r="U14" s="42"/>
      <c r="V14" s="16">
        <f t="shared" si="1"/>
        <v>0</v>
      </c>
      <c r="W14">
        <f t="shared" si="2"/>
        <v>3</v>
      </c>
      <c r="X14" s="29">
        <f t="shared" si="4"/>
        <v>128456.08796083233</v>
      </c>
      <c r="Y14" s="30">
        <f t="shared" si="5"/>
        <v>5.9100000000000041E-2</v>
      </c>
      <c r="Z14">
        <v>50</v>
      </c>
      <c r="AA14" t="s">
        <v>56</v>
      </c>
      <c r="AB14" t="s">
        <v>53</v>
      </c>
    </row>
    <row r="15" spans="2:37" ht="15">
      <c r="B15" s="36">
        <v>7</v>
      </c>
      <c r="C15" s="37">
        <f t="shared" si="0"/>
        <v>117238.40316747669</v>
      </c>
      <c r="D15" s="37"/>
      <c r="E15" s="36"/>
      <c r="F15" s="5">
        <v>43490</v>
      </c>
      <c r="G15" s="36" t="s">
        <v>51</v>
      </c>
      <c r="H15" s="38">
        <v>102.21</v>
      </c>
      <c r="I15" s="38"/>
      <c r="J15" s="36">
        <v>13.7</v>
      </c>
      <c r="K15" s="39">
        <f t="shared" si="3"/>
        <v>3517.1520950243007</v>
      </c>
      <c r="L15" s="40"/>
      <c r="M15" s="4">
        <f>IF(J15="","",(K15/J15)/LOOKUP(RIGHT($D$2,3),定数!$A$6:$A$13,定数!$B$6:$B$13))</f>
        <v>2.567264302937446</v>
      </c>
      <c r="N15" s="36"/>
      <c r="O15" s="5"/>
      <c r="P15" s="38">
        <v>102.34699999999999</v>
      </c>
      <c r="Q15" s="38"/>
      <c r="R15" s="41">
        <f>IF(P15="","",T15*M15*LOOKUP(RIGHT($D$2,3),定数!$A$6:$A$13,定数!$B$6:$B$13))</f>
        <v>-3517.1520950243007</v>
      </c>
      <c r="S15" s="41"/>
      <c r="T15" s="42">
        <v>-13.7</v>
      </c>
      <c r="U15" s="42"/>
      <c r="V15" s="16">
        <f t="shared" si="1"/>
        <v>0</v>
      </c>
      <c r="W15">
        <f t="shared" si="2"/>
        <v>4</v>
      </c>
      <c r="X15" s="29">
        <f t="shared" si="4"/>
        <v>128456.08796083233</v>
      </c>
      <c r="Y15" s="30">
        <f t="shared" si="5"/>
        <v>8.7327000000000266E-2</v>
      </c>
      <c r="Z15">
        <v>382</v>
      </c>
      <c r="AB15" t="s">
        <v>50</v>
      </c>
      <c r="AC15">
        <v>83</v>
      </c>
      <c r="AD15">
        <v>135</v>
      </c>
      <c r="AE15">
        <v>172</v>
      </c>
      <c r="AF15">
        <v>203</v>
      </c>
      <c r="AG15">
        <v>271</v>
      </c>
      <c r="AJ15">
        <v>-2</v>
      </c>
      <c r="AK15">
        <v>-2</v>
      </c>
    </row>
    <row r="16" spans="2:37" ht="15">
      <c r="B16" s="36">
        <v>8</v>
      </c>
      <c r="C16" s="37">
        <f t="shared" si="0"/>
        <v>113721.25107245239</v>
      </c>
      <c r="D16" s="37"/>
      <c r="E16" s="36"/>
      <c r="F16" s="5">
        <v>43493</v>
      </c>
      <c r="G16" s="36" t="s">
        <v>49</v>
      </c>
      <c r="H16" s="38">
        <v>102.744</v>
      </c>
      <c r="I16" s="38"/>
      <c r="J16" s="36">
        <v>20.399999999999999</v>
      </c>
      <c r="K16" s="39">
        <f t="shared" si="3"/>
        <v>3411.6375321735713</v>
      </c>
      <c r="L16" s="40"/>
      <c r="M16" s="4">
        <f>IF(J16="","",(K16/J16)/LOOKUP(RIGHT($D$2,3),定数!$A$6:$A$13,定数!$B$6:$B$13))</f>
        <v>1.6723713393007704</v>
      </c>
      <c r="N16" s="36"/>
      <c r="O16" s="5"/>
      <c r="P16" s="38">
        <v>102.54</v>
      </c>
      <c r="Q16" s="38"/>
      <c r="R16" s="41">
        <f>IF(P16="","",T16*M16*LOOKUP(RIGHT($D$2,3),定数!$A$6:$A$13,定数!$B$6:$B$13))</f>
        <v>-3411.6375321734631</v>
      </c>
      <c r="S16" s="41"/>
      <c r="T16" s="42">
        <f t="shared" si="6"/>
        <v>-20.399999999999352</v>
      </c>
      <c r="U16" s="42"/>
      <c r="V16" s="16">
        <f t="shared" si="1"/>
        <v>0</v>
      </c>
      <c r="W16">
        <f t="shared" si="2"/>
        <v>5</v>
      </c>
      <c r="X16" s="29">
        <f t="shared" si="4"/>
        <v>128456.08796083233</v>
      </c>
      <c r="Y16" s="30">
        <f t="shared" si="5"/>
        <v>0.11470719000000029</v>
      </c>
      <c r="Z16">
        <v>618</v>
      </c>
      <c r="AA16">
        <v>618</v>
      </c>
      <c r="AB16" t="s">
        <v>57</v>
      </c>
    </row>
    <row r="17" spans="2:37" ht="15">
      <c r="B17" s="36">
        <v>9</v>
      </c>
      <c r="C17" s="37">
        <f t="shared" si="0"/>
        <v>110309.61354027892</v>
      </c>
      <c r="D17" s="37"/>
      <c r="E17" s="36"/>
      <c r="F17" s="5">
        <v>43494</v>
      </c>
      <c r="G17" s="36" t="s">
        <v>51</v>
      </c>
      <c r="H17" s="38">
        <v>102.77500000000001</v>
      </c>
      <c r="I17" s="38"/>
      <c r="J17" s="36">
        <v>51.3</v>
      </c>
      <c r="K17" s="39">
        <f t="shared" si="3"/>
        <v>3309.2884062083676</v>
      </c>
      <c r="L17" s="40"/>
      <c r="M17" s="4">
        <f>IF(J17="","",(K17/J17)/LOOKUP(RIGHT($D$2,3),定数!$A$6:$A$13,定数!$B$6:$B$13))</f>
        <v>0.64508545929987671</v>
      </c>
      <c r="N17" s="36"/>
      <c r="O17" s="5"/>
      <c r="P17" s="38">
        <v>103.288</v>
      </c>
      <c r="Q17" s="38"/>
      <c r="R17" s="41">
        <f>IF(P17="","",T17*M17*LOOKUP(RIGHT($D$2,3),定数!$A$6:$A$13,定数!$B$6:$B$13))</f>
        <v>-3309.2884062083676</v>
      </c>
      <c r="S17" s="41"/>
      <c r="T17" s="42">
        <v>-51.3</v>
      </c>
      <c r="U17" s="42"/>
      <c r="V17" s="16">
        <f t="shared" si="1"/>
        <v>0</v>
      </c>
      <c r="W17">
        <f t="shared" si="2"/>
        <v>6</v>
      </c>
      <c r="X17" s="29">
        <f t="shared" si="4"/>
        <v>128456.08796083233</v>
      </c>
      <c r="Y17" s="30">
        <f t="shared" si="5"/>
        <v>0.14126597429999943</v>
      </c>
      <c r="Z17">
        <v>50</v>
      </c>
      <c r="AA17">
        <v>382</v>
      </c>
      <c r="AB17" t="s">
        <v>58</v>
      </c>
      <c r="AC17">
        <v>319</v>
      </c>
      <c r="AD17">
        <v>514</v>
      </c>
      <c r="AE17">
        <v>651</v>
      </c>
      <c r="AF17">
        <v>767</v>
      </c>
      <c r="AJ17">
        <v>1.5</v>
      </c>
      <c r="AK17">
        <v>1.5</v>
      </c>
    </row>
    <row r="18" spans="2:37" ht="15">
      <c r="B18" s="36">
        <v>10</v>
      </c>
      <c r="C18" s="37">
        <f t="shared" si="0"/>
        <v>107000.32513407056</v>
      </c>
      <c r="D18" s="37"/>
      <c r="E18" s="36"/>
      <c r="F18" s="5">
        <v>43500</v>
      </c>
      <c r="G18" s="36" t="s">
        <v>51</v>
      </c>
      <c r="H18" s="38">
        <v>100.928</v>
      </c>
      <c r="I18" s="38"/>
      <c r="J18" s="36">
        <v>39</v>
      </c>
      <c r="K18" s="39">
        <f t="shared" si="3"/>
        <v>3210.0097540221168</v>
      </c>
      <c r="L18" s="40"/>
      <c r="M18" s="4">
        <f>IF(J18="","",(K18/J18)/LOOKUP(RIGHT($D$2,3),定数!$A$6:$A$13,定数!$B$6:$B$13))</f>
        <v>0.82307942410823509</v>
      </c>
      <c r="N18" s="36"/>
      <c r="O18" s="5"/>
      <c r="P18" s="38">
        <v>101.318</v>
      </c>
      <c r="Q18" s="38"/>
      <c r="R18" s="41">
        <f>IF(P18="","",T18*M18*LOOKUP(RIGHT($D$2,3),定数!$A$6:$A$13,定数!$B$6:$B$13))</f>
        <v>-3210.0097540221213</v>
      </c>
      <c r="S18" s="41"/>
      <c r="T18" s="42">
        <f t="shared" si="6"/>
        <v>-39.000000000000057</v>
      </c>
      <c r="U18" s="42"/>
      <c r="V18" s="16">
        <f t="shared" si="1"/>
        <v>0</v>
      </c>
      <c r="W18">
        <f t="shared" si="2"/>
        <v>7</v>
      </c>
      <c r="X18" s="29">
        <f t="shared" si="4"/>
        <v>128456.08796083233</v>
      </c>
      <c r="Y18" s="30">
        <f t="shared" si="5"/>
        <v>0.16702799507099941</v>
      </c>
      <c r="Z18">
        <v>382</v>
      </c>
      <c r="AB18" t="s">
        <v>59</v>
      </c>
    </row>
    <row r="19" spans="2:37" ht="15">
      <c r="B19" s="36">
        <v>11</v>
      </c>
      <c r="C19" s="37">
        <f t="shared" si="0"/>
        <v>103790.31538004844</v>
      </c>
      <c r="D19" s="37"/>
      <c r="E19" s="36"/>
      <c r="F19" s="5">
        <v>43502</v>
      </c>
      <c r="G19" s="36" t="s">
        <v>49</v>
      </c>
      <c r="H19" s="38">
        <v>101.56</v>
      </c>
      <c r="I19" s="38"/>
      <c r="J19" s="36">
        <v>20</v>
      </c>
      <c r="K19" s="39">
        <f t="shared" si="3"/>
        <v>3113.7094614014532</v>
      </c>
      <c r="L19" s="40"/>
      <c r="M19" s="4">
        <f>IF(J19="","",(K19/J19)/LOOKUP(RIGHT($D$2,3),定数!$A$6:$A$13,定数!$B$6:$B$13))</f>
        <v>1.5568547307007266</v>
      </c>
      <c r="N19" s="36"/>
      <c r="O19" s="5"/>
      <c r="P19" s="38">
        <v>101.36</v>
      </c>
      <c r="Q19" s="38"/>
      <c r="R19" s="41">
        <f>IF(P19="","",T19*M19*LOOKUP(RIGHT($D$2,3),定数!$A$6:$A$13,定数!$B$6:$B$13))</f>
        <v>-3113.7094614014973</v>
      </c>
      <c r="S19" s="41"/>
      <c r="T19" s="42">
        <f t="shared" si="6"/>
        <v>-20.000000000000284</v>
      </c>
      <c r="U19" s="42"/>
      <c r="V19" s="16">
        <f t="shared" si="1"/>
        <v>0</v>
      </c>
      <c r="W19">
        <f t="shared" si="2"/>
        <v>8</v>
      </c>
      <c r="X19" s="29">
        <f t="shared" si="4"/>
        <v>128456.08796083233</v>
      </c>
      <c r="Y19" s="30">
        <f t="shared" si="5"/>
        <v>0.19201715521886942</v>
      </c>
      <c r="Z19" t="s">
        <v>56</v>
      </c>
      <c r="AA19" t="s">
        <v>56</v>
      </c>
      <c r="AB19" t="s">
        <v>57</v>
      </c>
    </row>
    <row r="20" spans="2:37" ht="15">
      <c r="B20" s="36">
        <v>12</v>
      </c>
      <c r="C20" s="37">
        <f t="shared" si="0"/>
        <v>100676.60591864695</v>
      </c>
      <c r="D20" s="37"/>
      <c r="E20" s="36"/>
      <c r="F20" s="5">
        <v>43503</v>
      </c>
      <c r="G20" s="36" t="s">
        <v>49</v>
      </c>
      <c r="H20" s="38">
        <v>102.1</v>
      </c>
      <c r="I20" s="38"/>
      <c r="J20" s="36">
        <v>14.2</v>
      </c>
      <c r="K20" s="39">
        <f t="shared" si="3"/>
        <v>3020.2981775594085</v>
      </c>
      <c r="L20" s="40"/>
      <c r="M20" s="4">
        <f>IF(J20="","",(K20/J20)/LOOKUP(RIGHT($D$2,3),定数!$A$6:$A$13,定数!$B$6:$B$13))</f>
        <v>2.1269705475770486</v>
      </c>
      <c r="N20" s="36"/>
      <c r="O20" s="5"/>
      <c r="P20" s="38">
        <v>101.958</v>
      </c>
      <c r="Q20" s="38"/>
      <c r="R20" s="41">
        <f>IF(P20="","",T20*M20*LOOKUP(RIGHT($D$2,3),定数!$A$6:$A$13,定数!$B$6:$B$13))</f>
        <v>-3020.2981775594089</v>
      </c>
      <c r="S20" s="41"/>
      <c r="T20" s="42">
        <v>-14.2</v>
      </c>
      <c r="U20" s="42"/>
      <c r="V20" s="16">
        <f t="shared" si="1"/>
        <v>0</v>
      </c>
      <c r="W20">
        <f t="shared" si="2"/>
        <v>9</v>
      </c>
      <c r="X20" s="29">
        <f t="shared" si="4"/>
        <v>128456.08796083233</v>
      </c>
      <c r="Y20" s="30">
        <f t="shared" si="5"/>
        <v>0.21625664056230365</v>
      </c>
      <c r="Z20">
        <v>236</v>
      </c>
      <c r="AA20">
        <v>618</v>
      </c>
      <c r="AB20" t="s">
        <v>57</v>
      </c>
      <c r="AC20">
        <v>86</v>
      </c>
      <c r="AJ20">
        <v>618</v>
      </c>
      <c r="AK20">
        <v>618</v>
      </c>
    </row>
    <row r="21" spans="2:37" ht="15">
      <c r="B21" s="36">
        <v>13</v>
      </c>
      <c r="C21" s="37">
        <f t="shared" si="0"/>
        <v>97656.307741087541</v>
      </c>
      <c r="D21" s="37"/>
      <c r="E21" s="36"/>
      <c r="F21" s="5">
        <v>43506</v>
      </c>
      <c r="G21" s="36" t="s">
        <v>49</v>
      </c>
      <c r="H21" s="38">
        <v>102.416</v>
      </c>
      <c r="I21" s="38"/>
      <c r="J21" s="36">
        <v>9.8000000000000007</v>
      </c>
      <c r="K21" s="39">
        <f t="shared" si="3"/>
        <v>2929.6892322326262</v>
      </c>
      <c r="L21" s="40"/>
      <c r="M21" s="4">
        <f>IF(J21="","",(K21/J21)/LOOKUP(RIGHT($D$2,3),定数!$A$6:$A$13,定数!$B$6:$B$13))</f>
        <v>2.989478808400639</v>
      </c>
      <c r="N21" s="36"/>
      <c r="O21" s="5"/>
      <c r="P21" s="38">
        <v>102.318</v>
      </c>
      <c r="Q21" s="38"/>
      <c r="R21" s="41">
        <f>IF(P21="","",T21*M21*LOOKUP(RIGHT($D$2,3),定数!$A$6:$A$13,定数!$B$6:$B$13))</f>
        <v>-2929.6892322325957</v>
      </c>
      <c r="S21" s="41"/>
      <c r="T21" s="42">
        <f t="shared" si="6"/>
        <v>-9.7999999999998977</v>
      </c>
      <c r="U21" s="42"/>
      <c r="V21" s="16">
        <f t="shared" si="1"/>
        <v>0</v>
      </c>
      <c r="W21">
        <f t="shared" si="2"/>
        <v>10</v>
      </c>
      <c r="X21" s="29">
        <f t="shared" si="4"/>
        <v>128456.08796083233</v>
      </c>
      <c r="Y21" s="30">
        <f t="shared" si="5"/>
        <v>0.23976894134543458</v>
      </c>
      <c r="Z21">
        <v>236</v>
      </c>
      <c r="AB21" t="s">
        <v>57</v>
      </c>
    </row>
    <row r="22" spans="2:37" ht="15">
      <c r="B22" s="36">
        <v>14</v>
      </c>
      <c r="C22" s="37">
        <f t="shared" si="0"/>
        <v>94726.618508854939</v>
      </c>
      <c r="D22" s="37"/>
      <c r="E22" s="36"/>
      <c r="F22" s="5">
        <v>43507</v>
      </c>
      <c r="G22" s="36" t="s">
        <v>51</v>
      </c>
      <c r="H22" s="38">
        <v>102.11799999999999</v>
      </c>
      <c r="I22" s="38"/>
      <c r="J22" s="36">
        <v>9.1</v>
      </c>
      <c r="K22" s="39">
        <f t="shared" si="3"/>
        <v>2841.7985552656482</v>
      </c>
      <c r="L22" s="40"/>
      <c r="M22" s="4">
        <f>IF(J22="","",(K22/J22)/LOOKUP(RIGHT($D$2,3),定数!$A$6:$A$13,定数!$B$6:$B$13))</f>
        <v>3.1228555552369759</v>
      </c>
      <c r="N22" s="36"/>
      <c r="O22" s="5"/>
      <c r="P22" s="38">
        <v>102.209</v>
      </c>
      <c r="Q22" s="38"/>
      <c r="R22" s="41">
        <f>IF(P22="","",T22*M22*LOOKUP(RIGHT($D$2,3),定数!$A$6:$A$13,定数!$B$6:$B$13))</f>
        <v>-2841.7985552659038</v>
      </c>
      <c r="S22" s="41"/>
      <c r="T22" s="42">
        <f t="shared" si="6"/>
        <v>-9.1000000000008185</v>
      </c>
      <c r="U22" s="42"/>
      <c r="V22" s="16">
        <f t="shared" si="1"/>
        <v>0</v>
      </c>
      <c r="W22">
        <f t="shared" si="2"/>
        <v>11</v>
      </c>
      <c r="X22" s="29">
        <f t="shared" si="4"/>
        <v>128456.08796083233</v>
      </c>
      <c r="Y22" s="30">
        <f t="shared" si="5"/>
        <v>0.26257587310507136</v>
      </c>
      <c r="Z22">
        <v>382</v>
      </c>
      <c r="AA22">
        <v>50</v>
      </c>
      <c r="AB22" t="s">
        <v>60</v>
      </c>
    </row>
    <row r="23" spans="2:37" ht="15">
      <c r="B23" s="36">
        <v>15</v>
      </c>
      <c r="C23" s="37">
        <f t="shared" si="0"/>
        <v>91884.819953589031</v>
      </c>
      <c r="D23" s="37"/>
      <c r="E23" s="36"/>
      <c r="F23" s="5">
        <v>43507</v>
      </c>
      <c r="G23" s="36" t="s">
        <v>49</v>
      </c>
      <c r="H23" s="38">
        <v>102.199</v>
      </c>
      <c r="I23" s="38"/>
      <c r="J23" s="36">
        <v>6.1</v>
      </c>
      <c r="K23" s="39">
        <f t="shared" si="3"/>
        <v>2756.5445986076707</v>
      </c>
      <c r="L23" s="40"/>
      <c r="M23" s="4">
        <f>IF(J23="","",(K23/J23)/LOOKUP(RIGHT($D$2,3),定数!$A$6:$A$13,定数!$B$6:$B$13))</f>
        <v>4.5189255714879852</v>
      </c>
      <c r="N23" s="36"/>
      <c r="O23" s="5"/>
      <c r="P23" s="38">
        <v>102.13800000000001</v>
      </c>
      <c r="Q23" s="38"/>
      <c r="R23" s="41">
        <f>IF(P23="","",T23*M23*LOOKUP(RIGHT($D$2,3),定数!$A$6:$A$13,定数!$B$6:$B$13))</f>
        <v>6733.1991015170988</v>
      </c>
      <c r="S23" s="41"/>
      <c r="T23" s="42">
        <v>14.9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4"/>
        <v>128456.08796083233</v>
      </c>
      <c r="Y23" s="30">
        <f t="shared" si="5"/>
        <v>0.28469859691192123</v>
      </c>
      <c r="Z23">
        <v>50</v>
      </c>
      <c r="AA23">
        <v>382</v>
      </c>
      <c r="AB23" t="s">
        <v>50</v>
      </c>
      <c r="AC23">
        <v>30</v>
      </c>
      <c r="AD23">
        <v>49</v>
      </c>
      <c r="AE23">
        <v>63</v>
      </c>
      <c r="AF23">
        <v>73</v>
      </c>
      <c r="AG23">
        <v>100</v>
      </c>
      <c r="AH23">
        <v>149</v>
      </c>
      <c r="AJ23">
        <v>-3</v>
      </c>
      <c r="AK23">
        <v>-3</v>
      </c>
    </row>
    <row r="24" spans="2:37" ht="15">
      <c r="B24" s="36">
        <v>16</v>
      </c>
      <c r="C24" s="37">
        <f t="shared" si="0"/>
        <v>98618.019055106124</v>
      </c>
      <c r="D24" s="37"/>
      <c r="E24" s="36"/>
      <c r="F24" s="5">
        <v>43510</v>
      </c>
      <c r="G24" s="36" t="s">
        <v>51</v>
      </c>
      <c r="H24" s="38">
        <v>101.78100000000001</v>
      </c>
      <c r="I24" s="38"/>
      <c r="J24" s="36">
        <v>20.7</v>
      </c>
      <c r="K24" s="39">
        <f t="shared" si="3"/>
        <v>2958.5405716531836</v>
      </c>
      <c r="L24" s="40"/>
      <c r="M24" s="4">
        <f>IF(J24="","",(K24/J24)/LOOKUP(RIGHT($D$2,3),定数!$A$6:$A$13,定数!$B$6:$B$13))</f>
        <v>1.4292466529725525</v>
      </c>
      <c r="N24" s="36"/>
      <c r="O24" s="5"/>
      <c r="P24" s="38">
        <v>101.988</v>
      </c>
      <c r="Q24" s="38"/>
      <c r="R24" s="41">
        <f>IF(P24="","",T24*M24*LOOKUP(RIGHT($D$2,3),定数!$A$6:$A$13,定数!$B$6:$B$13))</f>
        <v>-2958.5405716531836</v>
      </c>
      <c r="S24" s="41"/>
      <c r="T24" s="42">
        <v>-20.7</v>
      </c>
      <c r="U24" s="42"/>
      <c r="V24" t="str">
        <f t="shared" si="7"/>
        <v/>
      </c>
      <c r="W24">
        <f t="shared" si="2"/>
        <v>1</v>
      </c>
      <c r="X24" s="29">
        <f t="shared" si="4"/>
        <v>128456.08796083233</v>
      </c>
      <c r="Y24" s="30">
        <f t="shared" si="5"/>
        <v>0.23228224819382759</v>
      </c>
      <c r="Z24">
        <v>50</v>
      </c>
      <c r="AA24" t="s">
        <v>56</v>
      </c>
      <c r="AB24" t="s">
        <v>50</v>
      </c>
      <c r="AC24">
        <v>124</v>
      </c>
      <c r="AD24">
        <v>204</v>
      </c>
      <c r="AE24">
        <v>258</v>
      </c>
      <c r="AF24">
        <v>305</v>
      </c>
      <c r="AJ24">
        <v>1.5</v>
      </c>
      <c r="AK24">
        <v>1.5</v>
      </c>
    </row>
    <row r="25" spans="2:37" ht="15">
      <c r="B25" s="36">
        <v>17</v>
      </c>
      <c r="C25" s="37">
        <f t="shared" si="0"/>
        <v>95659.478483452942</v>
      </c>
      <c r="D25" s="37"/>
      <c r="E25" s="36"/>
      <c r="F25" s="5">
        <v>43515</v>
      </c>
      <c r="G25" s="36" t="s">
        <v>51</v>
      </c>
      <c r="H25" s="38">
        <v>102.306</v>
      </c>
      <c r="I25" s="38"/>
      <c r="J25" s="36">
        <v>10.9</v>
      </c>
      <c r="K25" s="39">
        <f t="shared" si="3"/>
        <v>2869.784354503588</v>
      </c>
      <c r="L25" s="40"/>
      <c r="M25" s="4">
        <f>IF(J25="","",(K25/J25)/LOOKUP(RIGHT($D$2,3),定数!$A$6:$A$13,定数!$B$6:$B$13))</f>
        <v>2.6328296830308147</v>
      </c>
      <c r="N25" s="36"/>
      <c r="O25" s="5"/>
      <c r="P25" s="38">
        <v>102.41500000000001</v>
      </c>
      <c r="Q25" s="38"/>
      <c r="R25" s="41">
        <f>IF(P25="","",T25*M25*LOOKUP(RIGHT($D$2,3),定数!$A$6:$A$13,定数!$B$6:$B$13))</f>
        <v>-2869.784354503588</v>
      </c>
      <c r="S25" s="41"/>
      <c r="T25" s="42">
        <v>-10.9</v>
      </c>
      <c r="U25" s="42"/>
      <c r="V25" t="str">
        <f t="shared" si="7"/>
        <v/>
      </c>
      <c r="W25">
        <f t="shared" si="2"/>
        <v>2</v>
      </c>
      <c r="X25" s="29">
        <f t="shared" si="4"/>
        <v>128456.08796083233</v>
      </c>
      <c r="Y25" s="30">
        <f t="shared" si="5"/>
        <v>0.25531378074801281</v>
      </c>
      <c r="Z25">
        <v>382</v>
      </c>
      <c r="AA25">
        <v>50</v>
      </c>
      <c r="AB25" t="s">
        <v>50</v>
      </c>
      <c r="AC25">
        <v>66</v>
      </c>
      <c r="AD25">
        <v>107</v>
      </c>
      <c r="AE25">
        <v>136</v>
      </c>
      <c r="AF25">
        <v>160</v>
      </c>
      <c r="AG25">
        <v>215</v>
      </c>
      <c r="AH25">
        <v>324</v>
      </c>
      <c r="AJ25">
        <v>-3</v>
      </c>
      <c r="AK25">
        <v>-3</v>
      </c>
    </row>
    <row r="26" spans="2:37" ht="15">
      <c r="B26" s="36">
        <v>18</v>
      </c>
      <c r="C26" s="37">
        <f t="shared" si="0"/>
        <v>92789.694128949355</v>
      </c>
      <c r="D26" s="37"/>
      <c r="E26" s="36"/>
      <c r="F26" s="5">
        <v>43516</v>
      </c>
      <c r="G26" s="36" t="s">
        <v>49</v>
      </c>
      <c r="H26" s="38">
        <v>102.34399999999999</v>
      </c>
      <c r="I26" s="38"/>
      <c r="J26" s="36">
        <v>8.4</v>
      </c>
      <c r="K26" s="39">
        <f t="shared" si="3"/>
        <v>2783.6908238684805</v>
      </c>
      <c r="L26" s="40"/>
      <c r="M26" s="4">
        <f>IF(J26="","",(K26/J26)/LOOKUP(RIGHT($D$2,3),定数!$A$6:$A$13,定数!$B$6:$B$13))</f>
        <v>3.3139176474624765</v>
      </c>
      <c r="N26" s="36"/>
      <c r="O26" s="5"/>
      <c r="P26" s="38">
        <v>102.26</v>
      </c>
      <c r="Q26" s="38"/>
      <c r="R26" s="41">
        <f>IF(P26="","",T26*M26*LOOKUP(RIGHT($D$2,3),定数!$A$6:$A$13,定数!$B$6:$B$13))</f>
        <v>-2783.6908238684805</v>
      </c>
      <c r="S26" s="41"/>
      <c r="T26" s="42">
        <v>-8.4</v>
      </c>
      <c r="U26" s="42"/>
      <c r="V26" t="str">
        <f t="shared" si="7"/>
        <v/>
      </c>
      <c r="W26">
        <f t="shared" si="2"/>
        <v>3</v>
      </c>
      <c r="X26" s="29">
        <f t="shared" si="4"/>
        <v>128456.08796083233</v>
      </c>
      <c r="Y26" s="30">
        <f t="shared" si="5"/>
        <v>0.27765436732557236</v>
      </c>
      <c r="Z26" t="s">
        <v>56</v>
      </c>
      <c r="AA26">
        <v>618</v>
      </c>
      <c r="AB26" t="s">
        <v>53</v>
      </c>
      <c r="AC26">
        <v>52</v>
      </c>
      <c r="AJ26">
        <v>618</v>
      </c>
      <c r="AK26">
        <v>618</v>
      </c>
    </row>
    <row r="27" spans="2:37" ht="15">
      <c r="B27" s="36">
        <v>19</v>
      </c>
      <c r="C27" s="37">
        <f t="shared" si="0"/>
        <v>90006.003305080871</v>
      </c>
      <c r="D27" s="37"/>
      <c r="E27" s="36"/>
      <c r="F27" s="5">
        <v>43521</v>
      </c>
      <c r="G27" s="36" t="s">
        <v>49</v>
      </c>
      <c r="H27" s="38">
        <v>102.56399999999999</v>
      </c>
      <c r="I27" s="38"/>
      <c r="J27" s="36">
        <v>10.199999999999999</v>
      </c>
      <c r="K27" s="39">
        <f t="shared" si="3"/>
        <v>2700.180099152426</v>
      </c>
      <c r="L27" s="40"/>
      <c r="M27" s="4">
        <f>IF(J27="","",(K27/J27)/LOOKUP(RIGHT($D$2,3),定数!$A$6:$A$13,定数!$B$6:$B$13))</f>
        <v>2.6472353913259083</v>
      </c>
      <c r="N27" s="36"/>
      <c r="O27" s="5"/>
      <c r="P27" s="38">
        <v>102.462</v>
      </c>
      <c r="Q27" s="38"/>
      <c r="R27" s="41">
        <f>IF(P27="","",T27*M27*LOOKUP(RIGHT($D$2,3),定数!$A$6:$A$13,定数!$B$6:$B$13))</f>
        <v>-2700.1800991524265</v>
      </c>
      <c r="S27" s="41"/>
      <c r="T27" s="42">
        <v>-10.199999999999999</v>
      </c>
      <c r="U27" s="42"/>
      <c r="V27" t="str">
        <f t="shared" si="7"/>
        <v/>
      </c>
      <c r="W27">
        <f t="shared" si="2"/>
        <v>4</v>
      </c>
      <c r="X27" s="29">
        <f t="shared" si="4"/>
        <v>128456.08796083233</v>
      </c>
      <c r="Y27" s="30">
        <f t="shared" si="5"/>
        <v>0.29932473630580525</v>
      </c>
      <c r="Z27">
        <v>50</v>
      </c>
      <c r="AA27">
        <v>618</v>
      </c>
      <c r="AB27" t="s">
        <v>50</v>
      </c>
      <c r="AC27">
        <v>61</v>
      </c>
      <c r="AJ27">
        <v>618</v>
      </c>
      <c r="AK27">
        <v>618</v>
      </c>
    </row>
    <row r="28" spans="2:37" ht="15">
      <c r="B28" s="36">
        <v>20</v>
      </c>
      <c r="C28" s="37">
        <f t="shared" si="0"/>
        <v>87305.823205928449</v>
      </c>
      <c r="D28" s="37"/>
      <c r="E28" s="36"/>
      <c r="F28" s="5">
        <v>43523</v>
      </c>
      <c r="G28" s="36" t="s">
        <v>51</v>
      </c>
      <c r="H28" s="38">
        <v>102.35</v>
      </c>
      <c r="I28" s="38"/>
      <c r="J28" s="36">
        <v>5.6</v>
      </c>
      <c r="K28" s="39">
        <f t="shared" si="3"/>
        <v>2619.1746961778535</v>
      </c>
      <c r="L28" s="40"/>
      <c r="M28" s="4">
        <f>IF(J28="","",(K28/J28)/LOOKUP(RIGHT($D$2,3),定数!$A$6:$A$13,定数!$B$6:$B$13))</f>
        <v>4.677097671746167</v>
      </c>
      <c r="N28" s="36"/>
      <c r="O28" s="5"/>
      <c r="P28" s="38">
        <v>102.40600000000001</v>
      </c>
      <c r="Q28" s="38"/>
      <c r="R28" s="41">
        <f>IF(P28="","",T28*M28*LOOKUP(RIGHT($D$2,3),定数!$A$6:$A$13,定数!$B$6:$B$13))</f>
        <v>-2619.1746961778535</v>
      </c>
      <c r="S28" s="41"/>
      <c r="T28" s="42">
        <v>-5.6</v>
      </c>
      <c r="U28" s="42"/>
      <c r="V28" t="str">
        <f t="shared" si="7"/>
        <v/>
      </c>
      <c r="W28">
        <f t="shared" si="2"/>
        <v>5</v>
      </c>
      <c r="X28" s="29">
        <f t="shared" si="4"/>
        <v>128456.08796083233</v>
      </c>
      <c r="Y28" s="30">
        <f t="shared" si="5"/>
        <v>0.3203449942166311</v>
      </c>
      <c r="Z28">
        <v>100</v>
      </c>
      <c r="AA28">
        <v>618</v>
      </c>
      <c r="AB28" t="s">
        <v>53</v>
      </c>
      <c r="AC28">
        <v>33</v>
      </c>
      <c r="AD28">
        <v>54</v>
      </c>
      <c r="AE28">
        <v>69</v>
      </c>
      <c r="AF28">
        <v>83</v>
      </c>
      <c r="AG28">
        <v>109</v>
      </c>
      <c r="AJ28">
        <v>-1</v>
      </c>
      <c r="AK28">
        <v>-2</v>
      </c>
    </row>
    <row r="29" spans="2:37" ht="15">
      <c r="B29" s="36">
        <v>21</v>
      </c>
      <c r="C29" s="37">
        <f t="shared" si="0"/>
        <v>84686.648509750594</v>
      </c>
      <c r="D29" s="37"/>
      <c r="E29" s="36"/>
      <c r="F29" s="5">
        <v>43527</v>
      </c>
      <c r="G29" s="36" t="s">
        <v>51</v>
      </c>
      <c r="H29" s="38">
        <v>101.404</v>
      </c>
      <c r="I29" s="38"/>
      <c r="J29" s="36">
        <v>9.4</v>
      </c>
      <c r="K29" s="39">
        <f t="shared" si="3"/>
        <v>2540.5994552925176</v>
      </c>
      <c r="L29" s="40"/>
      <c r="M29" s="4">
        <f>IF(J29="","",(K29/J29)/LOOKUP(RIGHT($D$2,3),定数!$A$6:$A$13,定数!$B$6:$B$13))</f>
        <v>2.7027653779707634</v>
      </c>
      <c r="N29" s="36"/>
      <c r="O29" s="5"/>
      <c r="P29" s="38">
        <v>101.498</v>
      </c>
      <c r="Q29" s="38"/>
      <c r="R29" s="41">
        <f>IF(P29="","",T29*M29*LOOKUP(RIGHT($D$2,3),定数!$A$6:$A$13,定数!$B$6:$B$13))</f>
        <v>-2540.5994552925176</v>
      </c>
      <c r="S29" s="41"/>
      <c r="T29" s="42">
        <v>-9.4</v>
      </c>
      <c r="U29" s="42"/>
      <c r="V29" t="str">
        <f t="shared" si="7"/>
        <v/>
      </c>
      <c r="W29">
        <f t="shared" si="2"/>
        <v>6</v>
      </c>
      <c r="X29" s="29">
        <f t="shared" si="4"/>
        <v>128456.08796083233</v>
      </c>
      <c r="Y29" s="30">
        <f t="shared" si="5"/>
        <v>0.34073464439013212</v>
      </c>
      <c r="Z29">
        <v>236</v>
      </c>
      <c r="AB29" t="s">
        <v>50</v>
      </c>
      <c r="AC29">
        <v>58</v>
      </c>
      <c r="AD29">
        <v>94</v>
      </c>
      <c r="AE29">
        <v>118</v>
      </c>
      <c r="AF29">
        <v>141</v>
      </c>
      <c r="AG29">
        <v>188</v>
      </c>
      <c r="AJ29">
        <v>-2</v>
      </c>
      <c r="AK29">
        <v>-2</v>
      </c>
    </row>
    <row r="30" spans="2:37" ht="15">
      <c r="B30" s="36">
        <v>22</v>
      </c>
      <c r="C30" s="37">
        <f t="shared" si="0"/>
        <v>82146.049054458083</v>
      </c>
      <c r="D30" s="37"/>
      <c r="E30" s="36"/>
      <c r="F30" s="5">
        <v>43528</v>
      </c>
      <c r="G30" s="36" t="s">
        <v>49</v>
      </c>
      <c r="H30" s="38">
        <v>101.554</v>
      </c>
      <c r="I30" s="38"/>
      <c r="J30" s="36">
        <v>16.100000000000001</v>
      </c>
      <c r="K30" s="39">
        <f t="shared" si="3"/>
        <v>2464.3814716337424</v>
      </c>
      <c r="L30" s="40"/>
      <c r="M30" s="4">
        <f>IF(J30="","",(K30/J30)/LOOKUP(RIGHT($D$2,3),定数!$A$6:$A$13,定数!$B$6:$B$13))</f>
        <v>1.530671721511641</v>
      </c>
      <c r="N30" s="36"/>
      <c r="O30" s="5"/>
      <c r="P30" s="38">
        <v>101.393</v>
      </c>
      <c r="Q30" s="38"/>
      <c r="R30" s="41">
        <f>IF(P30="","",T30*M30*LOOKUP(RIGHT($D$2,3),定数!$A$6:$A$13,定数!$B$6:$B$13))</f>
        <v>-2464.3814716337424</v>
      </c>
      <c r="S30" s="41"/>
      <c r="T30" s="42">
        <v>-16.100000000000001</v>
      </c>
      <c r="U30" s="42"/>
      <c r="V30" t="str">
        <f t="shared" si="7"/>
        <v/>
      </c>
      <c r="W30">
        <f t="shared" si="2"/>
        <v>7</v>
      </c>
      <c r="X30" s="29">
        <f t="shared" si="4"/>
        <v>128456.08796083233</v>
      </c>
      <c r="Y30" s="30">
        <f t="shared" si="5"/>
        <v>0.36051260505842808</v>
      </c>
      <c r="Z30">
        <v>618</v>
      </c>
      <c r="AA30">
        <v>236</v>
      </c>
      <c r="AB30" t="s">
        <v>60</v>
      </c>
      <c r="AC30">
        <v>98</v>
      </c>
      <c r="AD30">
        <v>159</v>
      </c>
      <c r="AE30">
        <v>203</v>
      </c>
      <c r="AF30">
        <v>238</v>
      </c>
      <c r="AG30">
        <v>319</v>
      </c>
      <c r="AH30">
        <v>477</v>
      </c>
      <c r="AJ30">
        <v>-3</v>
      </c>
      <c r="AK30">
        <v>-3</v>
      </c>
    </row>
    <row r="31" spans="2:37" ht="15">
      <c r="B31" s="36">
        <v>23</v>
      </c>
      <c r="C31" s="37">
        <f t="shared" si="0"/>
        <v>79681.667582824346</v>
      </c>
      <c r="D31" s="37"/>
      <c r="E31" s="36"/>
      <c r="F31" s="5">
        <v>43534</v>
      </c>
      <c r="G31" s="36" t="s">
        <v>51</v>
      </c>
      <c r="H31" s="38">
        <v>103.11499999999999</v>
      </c>
      <c r="I31" s="38"/>
      <c r="J31" s="36">
        <v>17.899999999999999</v>
      </c>
      <c r="K31" s="39">
        <f t="shared" si="3"/>
        <v>2390.4500274847301</v>
      </c>
      <c r="L31" s="40"/>
      <c r="M31" s="4">
        <f>IF(J31="","",(K31/J31)/LOOKUP(RIGHT($D$2,3),定数!$A$6:$A$13,定数!$B$6:$B$13))</f>
        <v>1.3354469427288995</v>
      </c>
      <c r="N31" s="36"/>
      <c r="O31" s="5"/>
      <c r="P31" s="38">
        <v>103.294</v>
      </c>
      <c r="Q31" s="38"/>
      <c r="R31" s="41">
        <f>IF(P31="","",T31*M31*LOOKUP(RIGHT($D$2,3),定数!$A$6:$A$13,定数!$B$6:$B$13))</f>
        <v>-2390.4500274847301</v>
      </c>
      <c r="S31" s="41"/>
      <c r="T31" s="42">
        <v>-17.899999999999999</v>
      </c>
      <c r="U31" s="42"/>
      <c r="V31" t="str">
        <f t="shared" si="7"/>
        <v/>
      </c>
      <c r="W31">
        <f t="shared" si="2"/>
        <v>8</v>
      </c>
      <c r="X31" s="29">
        <f t="shared" si="4"/>
        <v>128456.08796083233</v>
      </c>
      <c r="Y31" s="30">
        <f t="shared" si="5"/>
        <v>0.37969722690667518</v>
      </c>
      <c r="Z31">
        <v>382</v>
      </c>
      <c r="AA31">
        <v>618</v>
      </c>
      <c r="AB31" t="s">
        <v>60</v>
      </c>
      <c r="AC31">
        <v>105</v>
      </c>
      <c r="AD31">
        <v>178</v>
      </c>
      <c r="AJ31">
        <v>618</v>
      </c>
      <c r="AK31">
        <v>-1</v>
      </c>
    </row>
    <row r="32" spans="2:37" ht="15">
      <c r="B32" s="36">
        <v>24</v>
      </c>
      <c r="C32" s="37">
        <f t="shared" si="0"/>
        <v>77291.217555339623</v>
      </c>
      <c r="D32" s="37"/>
      <c r="E32" s="36"/>
      <c r="F32" s="5">
        <v>43538</v>
      </c>
      <c r="G32" s="36" t="s">
        <v>51</v>
      </c>
      <c r="H32" s="38">
        <v>101.72499999999999</v>
      </c>
      <c r="I32" s="38"/>
      <c r="J32" s="36">
        <v>12.8</v>
      </c>
      <c r="K32" s="39">
        <f t="shared" si="3"/>
        <v>2318.7365266601887</v>
      </c>
      <c r="L32" s="40"/>
      <c r="M32" s="4">
        <f>IF(J32="","",(K32/J32)/LOOKUP(RIGHT($D$2,3),定数!$A$6:$A$13,定数!$B$6:$B$13))</f>
        <v>1.8115129114532724</v>
      </c>
      <c r="N32" s="36"/>
      <c r="O32" s="5"/>
      <c r="P32" s="38">
        <v>101.85299999999999</v>
      </c>
      <c r="Q32" s="38"/>
      <c r="R32" s="41">
        <f>IF(P32="","",T32*M32*LOOKUP(RIGHT($D$2,3),定数!$A$6:$A$13,定数!$B$6:$B$13))</f>
        <v>-2318.7365266601887</v>
      </c>
      <c r="S32" s="41"/>
      <c r="T32" s="42">
        <v>-12.8</v>
      </c>
      <c r="U32" s="42"/>
      <c r="V32" t="str">
        <f t="shared" si="7"/>
        <v/>
      </c>
      <c r="W32">
        <f t="shared" si="2"/>
        <v>9</v>
      </c>
      <c r="X32" s="29">
        <f t="shared" si="4"/>
        <v>128456.08796083233</v>
      </c>
      <c r="Y32" s="30">
        <f t="shared" si="5"/>
        <v>0.39830631009947493</v>
      </c>
      <c r="Z32">
        <v>236</v>
      </c>
      <c r="AA32">
        <v>50</v>
      </c>
      <c r="AB32" t="s">
        <v>50</v>
      </c>
      <c r="AC32">
        <v>79</v>
      </c>
      <c r="AD32">
        <v>125</v>
      </c>
      <c r="AE32">
        <v>163</v>
      </c>
      <c r="AF32">
        <v>191</v>
      </c>
      <c r="AG32">
        <v>255</v>
      </c>
      <c r="AH32">
        <v>393</v>
      </c>
      <c r="AJ32">
        <v>1.5</v>
      </c>
      <c r="AK32">
        <v>-3</v>
      </c>
    </row>
    <row r="33" spans="2:37" ht="15">
      <c r="B33" s="36">
        <v>25</v>
      </c>
      <c r="C33" s="37">
        <f t="shared" si="0"/>
        <v>74972.481028679438</v>
      </c>
      <c r="D33" s="37"/>
      <c r="E33" s="36"/>
      <c r="F33" s="5">
        <v>43541</v>
      </c>
      <c r="G33" s="36" t="s">
        <v>49</v>
      </c>
      <c r="H33" s="38">
        <v>101.54900000000001</v>
      </c>
      <c r="I33" s="38"/>
      <c r="J33" s="36">
        <v>12.2</v>
      </c>
      <c r="K33" s="39">
        <f t="shared" si="3"/>
        <v>2249.1744308603829</v>
      </c>
      <c r="L33" s="40"/>
      <c r="M33" s="4">
        <f>IF(J33="","",(K33/J33)/LOOKUP(RIGHT($D$2,3),定数!$A$6:$A$13,定数!$B$6:$B$13))</f>
        <v>1.8435855990658876</v>
      </c>
      <c r="N33" s="36"/>
      <c r="O33" s="5"/>
      <c r="P33" s="38">
        <v>101.42700000000001</v>
      </c>
      <c r="Q33" s="38"/>
      <c r="R33" s="41">
        <f>IF(P33="","",T33*M33*LOOKUP(RIGHT($D$2,3),定数!$A$6:$A$13,定数!$B$6:$B$13))</f>
        <v>-2249.1744308603829</v>
      </c>
      <c r="S33" s="41"/>
      <c r="T33" s="42">
        <v>-12.2</v>
      </c>
      <c r="U33" s="42"/>
      <c r="V33" t="str">
        <f t="shared" si="7"/>
        <v/>
      </c>
      <c r="W33">
        <f t="shared" si="2"/>
        <v>10</v>
      </c>
      <c r="X33" s="29">
        <f t="shared" si="4"/>
        <v>128456.08796083233</v>
      </c>
      <c r="Y33" s="30">
        <f t="shared" si="5"/>
        <v>0.41635712079649068</v>
      </c>
      <c r="Z33">
        <v>382</v>
      </c>
      <c r="AA33">
        <v>236</v>
      </c>
      <c r="AB33" t="s">
        <v>60</v>
      </c>
      <c r="AC33">
        <v>73</v>
      </c>
      <c r="AD33">
        <v>121</v>
      </c>
      <c r="AE33">
        <v>153</v>
      </c>
      <c r="AF33">
        <v>179</v>
      </c>
      <c r="AG33">
        <v>239</v>
      </c>
      <c r="AH33">
        <v>361</v>
      </c>
      <c r="AJ33">
        <v>-1</v>
      </c>
      <c r="AK33">
        <v>-3</v>
      </c>
    </row>
    <row r="34" spans="2:37" ht="15">
      <c r="B34" s="36">
        <v>26</v>
      </c>
      <c r="C34" s="37">
        <f t="shared" si="0"/>
        <v>72723.306597819057</v>
      </c>
      <c r="D34" s="37"/>
      <c r="E34" s="36"/>
      <c r="F34" s="5">
        <v>43545</v>
      </c>
      <c r="G34" s="36" t="s">
        <v>51</v>
      </c>
      <c r="H34" s="38">
        <v>102.32299999999999</v>
      </c>
      <c r="I34" s="38"/>
      <c r="J34" s="36">
        <v>10.4</v>
      </c>
      <c r="K34" s="39">
        <f t="shared" si="3"/>
        <v>2181.6991979345717</v>
      </c>
      <c r="L34" s="40"/>
      <c r="M34" s="4">
        <f>IF(J34="","",(K34/J34)/LOOKUP(RIGHT($D$2,3),定数!$A$6:$A$13,定数!$B$6:$B$13))</f>
        <v>2.0977876903217036</v>
      </c>
      <c r="N34" s="36"/>
      <c r="O34" s="5"/>
      <c r="P34" s="38">
        <v>102.42700000000001</v>
      </c>
      <c r="Q34" s="38"/>
      <c r="R34" s="41">
        <f>IF(P34="","",T34*M34*LOOKUP(RIGHT($D$2,3),定数!$A$6:$A$13,定数!$B$6:$B$13))</f>
        <v>6419.2303323844126</v>
      </c>
      <c r="S34" s="41"/>
      <c r="T34" s="42">
        <v>30.6</v>
      </c>
      <c r="U34" s="42"/>
      <c r="V34" t="str">
        <f t="shared" si="7"/>
        <v/>
      </c>
      <c r="W34">
        <f t="shared" si="2"/>
        <v>0</v>
      </c>
      <c r="X34" s="29">
        <f t="shared" si="4"/>
        <v>128456.08796083233</v>
      </c>
      <c r="Y34" s="30">
        <f t="shared" si="5"/>
        <v>0.43386640717259595</v>
      </c>
      <c r="Z34">
        <v>618</v>
      </c>
      <c r="AA34">
        <v>236</v>
      </c>
      <c r="AB34" t="s">
        <v>53</v>
      </c>
      <c r="AC34">
        <v>63</v>
      </c>
      <c r="AD34">
        <v>102</v>
      </c>
      <c r="AE34">
        <v>130</v>
      </c>
      <c r="AF34">
        <v>153</v>
      </c>
      <c r="AG34">
        <v>204</v>
      </c>
      <c r="AH34">
        <v>306</v>
      </c>
      <c r="AJ34">
        <v>-3</v>
      </c>
      <c r="AK34">
        <v>-3</v>
      </c>
    </row>
    <row r="35" spans="2:37" ht="15">
      <c r="B35" s="36">
        <v>27</v>
      </c>
      <c r="C35" s="37">
        <f t="shared" si="0"/>
        <v>79142.536930203467</v>
      </c>
      <c r="D35" s="37"/>
      <c r="E35" s="36"/>
      <c r="F35" s="5">
        <v>43550</v>
      </c>
      <c r="G35" s="36" t="s">
        <v>49</v>
      </c>
      <c r="H35" s="38">
        <v>102.304</v>
      </c>
      <c r="I35" s="38"/>
      <c r="J35" s="36">
        <v>4.8</v>
      </c>
      <c r="K35" s="39">
        <f t="shared" si="3"/>
        <v>2374.2761079061038</v>
      </c>
      <c r="L35" s="40"/>
      <c r="M35" s="4">
        <f>IF(J35="","",(K35/J35)/LOOKUP(RIGHT($D$2,3),定数!$A$6:$A$13,定数!$B$6:$B$13))</f>
        <v>4.9464085581377164</v>
      </c>
      <c r="N35" s="36"/>
      <c r="O35" s="5"/>
      <c r="P35" s="38">
        <v>102.256</v>
      </c>
      <c r="Q35" s="38"/>
      <c r="R35" s="41">
        <f>IF(P35="","",T35*M35*LOOKUP(RIGHT($D$2,3),定数!$A$6:$A$13,定数!$B$6:$B$13))</f>
        <v>-2374.2761079061038</v>
      </c>
      <c r="S35" s="41"/>
      <c r="T35" s="42">
        <v>-4.8</v>
      </c>
      <c r="U35" s="42"/>
      <c r="V35" t="str">
        <f t="shared" si="7"/>
        <v/>
      </c>
      <c r="W35">
        <f t="shared" si="2"/>
        <v>1</v>
      </c>
      <c r="X35" s="29">
        <f t="shared" si="4"/>
        <v>128456.08796083233</v>
      </c>
      <c r="Y35" s="30">
        <f t="shared" si="5"/>
        <v>0.38389423042110005</v>
      </c>
      <c r="Z35" t="s">
        <v>56</v>
      </c>
      <c r="AA35">
        <v>618</v>
      </c>
      <c r="AB35" t="s">
        <v>53</v>
      </c>
      <c r="AC35">
        <v>28</v>
      </c>
      <c r="AD35">
        <v>45</v>
      </c>
      <c r="AE35">
        <v>58</v>
      </c>
      <c r="AF35">
        <v>68</v>
      </c>
      <c r="AG35">
        <v>92</v>
      </c>
      <c r="AH35">
        <v>138</v>
      </c>
      <c r="AJ35">
        <v>-2</v>
      </c>
      <c r="AK35">
        <v>-3</v>
      </c>
    </row>
    <row r="36" spans="2:37" ht="15">
      <c r="B36" s="36">
        <v>28</v>
      </c>
      <c r="C36" s="37">
        <f t="shared" si="0"/>
        <v>76768.260822297365</v>
      </c>
      <c r="D36" s="37"/>
      <c r="E36" s="36"/>
      <c r="F36" s="5">
        <v>43555</v>
      </c>
      <c r="G36" s="36" t="s">
        <v>49</v>
      </c>
      <c r="H36" s="38">
        <v>102.93</v>
      </c>
      <c r="I36" s="38"/>
      <c r="J36" s="36">
        <v>11</v>
      </c>
      <c r="K36" s="39">
        <f t="shared" si="3"/>
        <v>2303.0478246689208</v>
      </c>
      <c r="L36" s="40"/>
      <c r="M36" s="4">
        <f>IF(J36="","",(K36/J36)/LOOKUP(RIGHT($D$2,3),定数!$A$6:$A$13,定数!$B$6:$B$13))</f>
        <v>2.0936798406081096</v>
      </c>
      <c r="N36" s="36"/>
      <c r="O36" s="5"/>
      <c r="P36" s="38">
        <v>102.82</v>
      </c>
      <c r="Q36" s="38"/>
      <c r="R36" s="41">
        <f>IF(P36="","",T36*M36*LOOKUP(RIGHT($D$2,3),定数!$A$6:$A$13,定数!$B$6:$B$13))</f>
        <v>-2303.0478246692064</v>
      </c>
      <c r="S36" s="41"/>
      <c r="T36" s="42">
        <f t="shared" si="6"/>
        <v>-11.000000000001364</v>
      </c>
      <c r="U36" s="42"/>
      <c r="V36" t="str">
        <f t="shared" si="7"/>
        <v/>
      </c>
      <c r="W36">
        <f t="shared" si="2"/>
        <v>2</v>
      </c>
      <c r="X36" s="29">
        <f t="shared" si="4"/>
        <v>128456.08796083233</v>
      </c>
      <c r="Y36" s="30">
        <f t="shared" si="5"/>
        <v>0.40237740350846707</v>
      </c>
      <c r="Z36">
        <v>236</v>
      </c>
      <c r="AA36" t="s">
        <v>56</v>
      </c>
      <c r="AB36" t="s">
        <v>61</v>
      </c>
    </row>
    <row r="37" spans="2:37" ht="15">
      <c r="B37" s="36">
        <v>29</v>
      </c>
      <c r="C37" s="37">
        <f t="shared" si="0"/>
        <v>74465.212997628158</v>
      </c>
      <c r="D37" s="37"/>
      <c r="E37" s="36"/>
      <c r="F37" s="5">
        <v>43555</v>
      </c>
      <c r="G37" s="36" t="s">
        <v>49</v>
      </c>
      <c r="H37" s="38">
        <v>103.003</v>
      </c>
      <c r="I37" s="38"/>
      <c r="J37" s="36">
        <v>21.1</v>
      </c>
      <c r="K37" s="39">
        <f t="shared" si="3"/>
        <v>2233.9563899288446</v>
      </c>
      <c r="L37" s="40"/>
      <c r="M37" s="4">
        <f>IF(J37="","",(K37/J37)/LOOKUP(RIGHT($D$2,3),定数!$A$6:$A$13,定数!$B$6:$B$13))</f>
        <v>1.0587471042316798</v>
      </c>
      <c r="N37" s="36"/>
      <c r="O37" s="5"/>
      <c r="P37" s="38">
        <v>102.792</v>
      </c>
      <c r="Q37" s="38"/>
      <c r="R37" s="41">
        <f>IF(P37="","",T37*M37*LOOKUP(RIGHT($D$2,3),定数!$A$6:$A$13,定数!$B$6:$B$13))</f>
        <v>-2233.9563899288446</v>
      </c>
      <c r="S37" s="41"/>
      <c r="T37" s="42">
        <v>-21.1</v>
      </c>
      <c r="U37" s="42"/>
      <c r="V37" t="str">
        <f t="shared" si="7"/>
        <v/>
      </c>
      <c r="W37">
        <f t="shared" si="2"/>
        <v>3</v>
      </c>
      <c r="X37" s="29">
        <f t="shared" si="4"/>
        <v>128456.08796083233</v>
      </c>
      <c r="Y37" s="30">
        <f t="shared" si="5"/>
        <v>0.42030608140321524</v>
      </c>
      <c r="AB37" t="s">
        <v>62</v>
      </c>
      <c r="AC37">
        <v>128</v>
      </c>
      <c r="AD37">
        <v>208</v>
      </c>
      <c r="AE37">
        <v>268</v>
      </c>
      <c r="AF37">
        <v>315</v>
      </c>
      <c r="AG37">
        <v>420</v>
      </c>
      <c r="AJ37">
        <v>-2</v>
      </c>
      <c r="AK37">
        <v>-2</v>
      </c>
    </row>
    <row r="38" spans="2:37" ht="15">
      <c r="B38" s="36">
        <v>30</v>
      </c>
      <c r="C38" s="37">
        <f t="shared" si="0"/>
        <v>72231.25660769931</v>
      </c>
      <c r="D38" s="37"/>
      <c r="E38" s="36"/>
      <c r="F38" s="5">
        <v>43556</v>
      </c>
      <c r="G38" s="36" t="s">
        <v>49</v>
      </c>
      <c r="H38" s="38">
        <v>103.249</v>
      </c>
      <c r="I38" s="38"/>
      <c r="J38" s="36">
        <v>16.3</v>
      </c>
      <c r="K38" s="39">
        <f t="shared" si="3"/>
        <v>2166.9376982309791</v>
      </c>
      <c r="L38" s="40"/>
      <c r="M38" s="4">
        <f>IF(J38="","",(K38/J38)/LOOKUP(RIGHT($D$2,3),定数!$A$6:$A$13,定数!$B$6:$B$13))</f>
        <v>1.3294096308165515</v>
      </c>
      <c r="N38" s="36"/>
      <c r="O38" s="5"/>
      <c r="P38" s="38">
        <v>103.086</v>
      </c>
      <c r="Q38" s="38"/>
      <c r="R38" s="41">
        <f>IF(P38="","",T38*M38*LOOKUP(RIGHT($D$2,3),定数!$A$6:$A$13,定数!$B$6:$B$13))</f>
        <v>-2166.9376982309791</v>
      </c>
      <c r="S38" s="41"/>
      <c r="T38" s="42">
        <v>-16.3</v>
      </c>
      <c r="U38" s="42"/>
      <c r="V38" t="str">
        <f t="shared" si="7"/>
        <v/>
      </c>
      <c r="W38">
        <f t="shared" si="2"/>
        <v>4</v>
      </c>
      <c r="X38" s="29">
        <f t="shared" si="4"/>
        <v>128456.08796083233</v>
      </c>
      <c r="Y38" s="30">
        <f t="shared" si="5"/>
        <v>0.43769689896111885</v>
      </c>
      <c r="Z38">
        <v>382</v>
      </c>
      <c r="AA38">
        <v>618</v>
      </c>
      <c r="AB38" t="s">
        <v>50</v>
      </c>
      <c r="AC38">
        <v>99</v>
      </c>
      <c r="AD38">
        <v>161</v>
      </c>
      <c r="AE38">
        <v>204</v>
      </c>
      <c r="AF38">
        <v>242</v>
      </c>
      <c r="AG38">
        <v>322</v>
      </c>
      <c r="AH38">
        <v>483</v>
      </c>
      <c r="AJ38">
        <v>618</v>
      </c>
      <c r="AK38">
        <v>-3</v>
      </c>
    </row>
    <row r="39" spans="2:37" ht="15">
      <c r="B39" s="36">
        <v>31</v>
      </c>
      <c r="C39" s="37">
        <f t="shared" si="0"/>
        <v>70064.318909468333</v>
      </c>
      <c r="D39" s="37"/>
      <c r="E39" s="36"/>
      <c r="F39" s="5">
        <v>43558</v>
      </c>
      <c r="G39" s="36" t="s">
        <v>49</v>
      </c>
      <c r="H39" s="38">
        <v>103.884</v>
      </c>
      <c r="I39" s="38"/>
      <c r="J39" s="36">
        <v>7.4</v>
      </c>
      <c r="K39" s="39">
        <f t="shared" si="3"/>
        <v>2101.9295672840499</v>
      </c>
      <c r="L39" s="40"/>
      <c r="M39" s="4">
        <f>IF(J39="","",(K39/J39)/LOOKUP(RIGHT($D$2,3),定数!$A$6:$A$13,定数!$B$6:$B$13))</f>
        <v>2.8404453611946616</v>
      </c>
      <c r="N39" s="36">
        <v>127</v>
      </c>
      <c r="O39" s="5"/>
      <c r="P39" s="38">
        <v>103.81</v>
      </c>
      <c r="Q39" s="38"/>
      <c r="R39" s="41">
        <f>IF(P39="","",T39*M39*LOOKUP(RIGHT($D$2,3),定数!$A$6:$A$13,定数!$B$6:$B$13))</f>
        <v>-2101.9295672840494</v>
      </c>
      <c r="S39" s="41"/>
      <c r="T39" s="42">
        <v>-7.4</v>
      </c>
      <c r="U39" s="42"/>
      <c r="V39" t="str">
        <f t="shared" si="7"/>
        <v/>
      </c>
      <c r="W39">
        <f t="shared" si="2"/>
        <v>5</v>
      </c>
      <c r="X39" s="29">
        <f t="shared" si="4"/>
        <v>128456.08796083233</v>
      </c>
      <c r="Y39" s="30">
        <f t="shared" si="5"/>
        <v>0.4545659919922852</v>
      </c>
      <c r="Z39">
        <v>236</v>
      </c>
      <c r="AA39" t="s">
        <v>56</v>
      </c>
      <c r="AB39" t="s">
        <v>63</v>
      </c>
      <c r="AC39">
        <v>43</v>
      </c>
      <c r="AD39">
        <v>71</v>
      </c>
      <c r="AE39">
        <v>91</v>
      </c>
      <c r="AF39">
        <v>106</v>
      </c>
      <c r="AG39">
        <v>143</v>
      </c>
      <c r="AH39">
        <v>215</v>
      </c>
      <c r="AJ39">
        <v>1.5</v>
      </c>
      <c r="AK39">
        <v>-3</v>
      </c>
    </row>
    <row r="40" spans="2:37" ht="15">
      <c r="B40" s="36">
        <v>32</v>
      </c>
      <c r="C40" s="37">
        <f t="shared" si="0"/>
        <v>67962.38934218428</v>
      </c>
      <c r="D40" s="37"/>
      <c r="E40" s="36"/>
      <c r="F40" s="5">
        <v>43562</v>
      </c>
      <c r="G40" s="36" t="s">
        <v>51</v>
      </c>
      <c r="H40" s="38">
        <v>103.31</v>
      </c>
      <c r="I40" s="38"/>
      <c r="J40" s="36">
        <v>8</v>
      </c>
      <c r="K40" s="39">
        <f t="shared" si="3"/>
        <v>2038.8716802655283</v>
      </c>
      <c r="L40" s="40"/>
      <c r="M40" s="4">
        <f>IF(J40="","",(K40/J40)/LOOKUP(RIGHT($D$2,3),定数!$A$6:$A$13,定数!$B$6:$B$13))</f>
        <v>2.5485896003319102</v>
      </c>
      <c r="N40" s="36"/>
      <c r="O40" s="5"/>
      <c r="P40" s="38">
        <v>103.39</v>
      </c>
      <c r="Q40" s="38"/>
      <c r="R40" s="41">
        <f>IF(P40="","",T40*M40*LOOKUP(RIGHT($D$2,3),定数!$A$6:$A$13,定数!$B$6:$B$13))</f>
        <v>-2038.8716802655281</v>
      </c>
      <c r="S40" s="41"/>
      <c r="T40" s="42">
        <v>-8</v>
      </c>
      <c r="U40" s="42"/>
      <c r="V40" t="str">
        <f t="shared" si="7"/>
        <v/>
      </c>
      <c r="W40">
        <f t="shared" si="2"/>
        <v>6</v>
      </c>
      <c r="X40" s="29">
        <f t="shared" si="4"/>
        <v>128456.08796083233</v>
      </c>
      <c r="Y40" s="30">
        <f t="shared" si="5"/>
        <v>0.47092901223251671</v>
      </c>
      <c r="Z40">
        <v>236</v>
      </c>
      <c r="AA40">
        <v>618</v>
      </c>
      <c r="AB40" t="s">
        <v>64</v>
      </c>
      <c r="AC40">
        <v>44</v>
      </c>
      <c r="AD40">
        <v>73</v>
      </c>
      <c r="AE40">
        <v>94</v>
      </c>
      <c r="AF40">
        <v>115</v>
      </c>
      <c r="AG40">
        <v>155</v>
      </c>
      <c r="AH40">
        <v>233</v>
      </c>
      <c r="AJ40">
        <v>1.5</v>
      </c>
      <c r="AK40">
        <v>-3</v>
      </c>
    </row>
    <row r="41" spans="2:37" ht="15">
      <c r="B41" s="36">
        <v>33</v>
      </c>
      <c r="C41" s="37">
        <f t="shared" si="0"/>
        <v>65923.517661918755</v>
      </c>
      <c r="D41" s="37"/>
      <c r="E41" s="36"/>
      <c r="F41" s="5">
        <v>43569</v>
      </c>
      <c r="G41" s="36" t="s">
        <v>49</v>
      </c>
      <c r="H41" s="38">
        <v>101.6</v>
      </c>
      <c r="I41" s="38"/>
      <c r="J41" s="36">
        <v>7.9</v>
      </c>
      <c r="K41" s="39">
        <f t="shared" si="3"/>
        <v>1977.7055298575626</v>
      </c>
      <c r="L41" s="40"/>
      <c r="M41" s="4">
        <f>IF(J41="","",(K41/J41)/LOOKUP(RIGHT($D$2,3),定数!$A$6:$A$13,定数!$B$6:$B$13))</f>
        <v>2.5034247213386869</v>
      </c>
      <c r="N41" s="36"/>
      <c r="O41" s="5"/>
      <c r="P41" s="38">
        <v>101.521</v>
      </c>
      <c r="Q41" s="38"/>
      <c r="R41" s="41">
        <f>IF(P41="","",T41*M41*LOOKUP(RIGHT($D$2,3),定数!$A$6:$A$13,定数!$B$6:$B$13))</f>
        <v>-1977.7055298575629</v>
      </c>
      <c r="S41" s="41"/>
      <c r="T41" s="42">
        <v>-7.9</v>
      </c>
      <c r="U41" s="42"/>
      <c r="V41" t="str">
        <f t="shared" si="7"/>
        <v/>
      </c>
      <c r="W41">
        <f t="shared" si="2"/>
        <v>7</v>
      </c>
      <c r="X41" s="29">
        <f t="shared" si="4"/>
        <v>128456.08796083233</v>
      </c>
      <c r="Y41" s="30">
        <f t="shared" si="5"/>
        <v>0.48680114186554113</v>
      </c>
      <c r="Z41" t="s">
        <v>56</v>
      </c>
      <c r="AA41">
        <v>618</v>
      </c>
      <c r="AB41" t="s">
        <v>53</v>
      </c>
      <c r="AC41">
        <v>46</v>
      </c>
      <c r="AD41">
        <v>75</v>
      </c>
      <c r="AE41">
        <v>99</v>
      </c>
      <c r="AF41">
        <v>116</v>
      </c>
      <c r="AG41">
        <v>155</v>
      </c>
      <c r="AH41">
        <v>233</v>
      </c>
      <c r="AJ41">
        <v>618</v>
      </c>
      <c r="AK41">
        <v>-3</v>
      </c>
    </row>
    <row r="42" spans="2:37" ht="15">
      <c r="B42" s="36">
        <v>34</v>
      </c>
      <c r="C42" s="37">
        <f t="shared" si="0"/>
        <v>63945.81213206119</v>
      </c>
      <c r="D42" s="37"/>
      <c r="E42" s="36"/>
      <c r="F42" s="5">
        <v>43570</v>
      </c>
      <c r="G42" s="36" t="s">
        <v>49</v>
      </c>
      <c r="H42" s="38">
        <v>101.92100000000001</v>
      </c>
      <c r="I42" s="38"/>
      <c r="J42" s="36">
        <v>10.9</v>
      </c>
      <c r="K42" s="39">
        <f t="shared" si="3"/>
        <v>1918.3743639618356</v>
      </c>
      <c r="L42" s="40"/>
      <c r="M42" s="4">
        <f>IF(J42="","",(K42/J42)/LOOKUP(RIGHT($D$2,3),定数!$A$6:$A$13,定数!$B$6:$B$13))</f>
        <v>1.7599764806989315</v>
      </c>
      <c r="N42" s="36"/>
      <c r="O42" s="5"/>
      <c r="P42" s="38">
        <v>101.812</v>
      </c>
      <c r="Q42" s="38"/>
      <c r="R42" s="41">
        <f>IF(P42="","",T42*M42*LOOKUP(RIGHT($D$2,3),定数!$A$6:$A$13,定数!$B$6:$B$13))</f>
        <v>-1918.3743639618353</v>
      </c>
      <c r="S42" s="41"/>
      <c r="T42" s="42">
        <v>-10.9</v>
      </c>
      <c r="U42" s="42"/>
      <c r="V42" t="str">
        <f t="shared" si="7"/>
        <v/>
      </c>
      <c r="W42">
        <f t="shared" si="2"/>
        <v>8</v>
      </c>
      <c r="X42" s="29">
        <f t="shared" si="4"/>
        <v>128456.08796083233</v>
      </c>
      <c r="Y42" s="30">
        <f t="shared" si="5"/>
        <v>0.50219710760957503</v>
      </c>
      <c r="Z42">
        <v>50</v>
      </c>
      <c r="AA42" t="s">
        <v>56</v>
      </c>
      <c r="AB42" t="s">
        <v>53</v>
      </c>
      <c r="AC42">
        <v>65</v>
      </c>
      <c r="AJ42">
        <v>618</v>
      </c>
      <c r="AK42">
        <v>618</v>
      </c>
    </row>
    <row r="43" spans="2:37" ht="15">
      <c r="B43" s="36">
        <v>35</v>
      </c>
      <c r="C43" s="37">
        <f t="shared" si="0"/>
        <v>62027.437768099357</v>
      </c>
      <c r="D43" s="37"/>
      <c r="E43" s="36"/>
      <c r="F43" s="5">
        <v>43571</v>
      </c>
      <c r="G43" s="36" t="s">
        <v>49</v>
      </c>
      <c r="H43" s="38">
        <v>102.35</v>
      </c>
      <c r="I43" s="38"/>
      <c r="J43" s="36">
        <v>19.2</v>
      </c>
      <c r="K43" s="39">
        <f t="shared" si="3"/>
        <v>1860.8231330429805</v>
      </c>
      <c r="L43" s="40"/>
      <c r="M43" s="4">
        <f>IF(J43="","",(K43/J43)/LOOKUP(RIGHT($D$2,3),定数!$A$6:$A$13,定数!$B$6:$B$13))</f>
        <v>0.9691787151265524</v>
      </c>
      <c r="N43" s="36"/>
      <c r="O43" s="5"/>
      <c r="P43" s="38">
        <v>102.158</v>
      </c>
      <c r="Q43" s="38"/>
      <c r="R43" s="41">
        <f>IF(P43="","",T43*M43*LOOKUP(RIGHT($D$2,3),定数!$A$6:$A$13,定数!$B$6:$B$13))</f>
        <v>-1860.8231330429135</v>
      </c>
      <c r="S43" s="41"/>
      <c r="T43" s="42">
        <f t="shared" si="6"/>
        <v>-19.199999999999307</v>
      </c>
      <c r="U43" s="42"/>
      <c r="V43" t="str">
        <f t="shared" si="7"/>
        <v/>
      </c>
      <c r="W43">
        <f t="shared" si="2"/>
        <v>9</v>
      </c>
      <c r="X43" s="29">
        <f t="shared" si="4"/>
        <v>128456.08796083233</v>
      </c>
      <c r="Y43" s="30">
        <f t="shared" si="5"/>
        <v>0.51713119438128774</v>
      </c>
      <c r="Z43">
        <v>0</v>
      </c>
      <c r="AB43" t="s">
        <v>65</v>
      </c>
    </row>
    <row r="44" spans="2:37" ht="15">
      <c r="B44" s="36">
        <v>36</v>
      </c>
      <c r="C44" s="37">
        <f t="shared" si="0"/>
        <v>60166.614635056445</v>
      </c>
      <c r="D44" s="37"/>
      <c r="E44" s="36"/>
      <c r="F44" s="5">
        <v>43577</v>
      </c>
      <c r="G44" s="36" t="s">
        <v>49</v>
      </c>
      <c r="H44" s="38">
        <v>102.70099999999999</v>
      </c>
      <c r="I44" s="38"/>
      <c r="J44" s="36">
        <v>10.7</v>
      </c>
      <c r="K44" s="39">
        <f t="shared" si="3"/>
        <v>1804.9984390516934</v>
      </c>
      <c r="L44" s="40"/>
      <c r="M44" s="4">
        <f>IF(J44="","",(K44/J44)/LOOKUP(RIGHT($D$2,3),定数!$A$6:$A$13,定数!$B$6:$B$13))</f>
        <v>1.6869144290202742</v>
      </c>
      <c r="N44" s="36"/>
      <c r="O44" s="5"/>
      <c r="P44" s="38">
        <v>102.59399999999999</v>
      </c>
      <c r="Q44" s="38"/>
      <c r="R44" s="41">
        <f>IF(P44="","",T44*M44*LOOKUP(RIGHT($D$2,3),定数!$A$6:$A$13,定数!$B$6:$B$13))</f>
        <v>-1804.998439051682</v>
      </c>
      <c r="S44" s="41"/>
      <c r="T44" s="42">
        <f t="shared" si="6"/>
        <v>-10.699999999999932</v>
      </c>
      <c r="U44" s="42"/>
      <c r="V44" t="str">
        <f t="shared" si="7"/>
        <v/>
      </c>
      <c r="W44">
        <f t="shared" si="2"/>
        <v>10</v>
      </c>
      <c r="X44" s="29">
        <f t="shared" si="4"/>
        <v>128456.08796083233</v>
      </c>
      <c r="Y44" s="30">
        <f t="shared" si="5"/>
        <v>0.53161725854984854</v>
      </c>
      <c r="Z44">
        <v>236</v>
      </c>
      <c r="AA44">
        <v>100</v>
      </c>
      <c r="AB44" t="s">
        <v>50</v>
      </c>
    </row>
    <row r="45" spans="2:37" ht="15">
      <c r="B45" s="36">
        <v>37</v>
      </c>
      <c r="C45" s="37">
        <f t="shared" si="0"/>
        <v>58361.616196004761</v>
      </c>
      <c r="D45" s="37"/>
      <c r="E45" s="36"/>
      <c r="F45" s="5">
        <v>43578</v>
      </c>
      <c r="G45" s="36" t="s">
        <v>49</v>
      </c>
      <c r="H45" s="38">
        <v>102.64700000000001</v>
      </c>
      <c r="I45" s="38"/>
      <c r="J45" s="36">
        <v>4.5</v>
      </c>
      <c r="K45" s="39">
        <f t="shared" si="3"/>
        <v>1750.8484858801428</v>
      </c>
      <c r="L45" s="40"/>
      <c r="M45" s="4">
        <f>IF(J45="","",(K45/J45)/LOOKUP(RIGHT($D$2,3),定数!$A$6:$A$13,定数!$B$6:$B$13))</f>
        <v>3.8907744130669841</v>
      </c>
      <c r="N45" s="36"/>
      <c r="O45" s="5"/>
      <c r="P45" s="38">
        <v>102.602</v>
      </c>
      <c r="Q45" s="38"/>
      <c r="R45" s="41">
        <f>IF(P45="","",T45*M45*LOOKUP(RIGHT($D$2,3),定数!$A$6:$A$13,定数!$B$6:$B$13))</f>
        <v>-1750.8484858801428</v>
      </c>
      <c r="S45" s="41"/>
      <c r="T45" s="42">
        <v>-4.5</v>
      </c>
      <c r="U45" s="42"/>
      <c r="V45" t="str">
        <f t="shared" si="7"/>
        <v/>
      </c>
      <c r="W45">
        <f t="shared" si="2"/>
        <v>11</v>
      </c>
      <c r="X45" s="29">
        <f t="shared" si="4"/>
        <v>128456.08796083233</v>
      </c>
      <c r="Y45" s="30">
        <f t="shared" si="5"/>
        <v>0.54566874079335292</v>
      </c>
      <c r="Z45">
        <v>618</v>
      </c>
      <c r="AA45" t="s">
        <v>56</v>
      </c>
      <c r="AB45" t="s">
        <v>53</v>
      </c>
      <c r="AC45">
        <v>26</v>
      </c>
      <c r="AD45">
        <v>43</v>
      </c>
      <c r="AJ45">
        <v>-1</v>
      </c>
      <c r="AK45">
        <v>-1</v>
      </c>
    </row>
    <row r="46" spans="2:37" ht="15">
      <c r="B46" s="36">
        <v>38</v>
      </c>
      <c r="C46" s="37">
        <f t="shared" si="0"/>
        <v>56610.767710124615</v>
      </c>
      <c r="D46" s="37"/>
      <c r="E46" s="36"/>
      <c r="F46" s="5">
        <v>43594</v>
      </c>
      <c r="G46" s="36" t="s">
        <v>51</v>
      </c>
      <c r="H46" s="38">
        <v>101.57599999999999</v>
      </c>
      <c r="I46" s="38"/>
      <c r="J46" s="36">
        <v>6.5</v>
      </c>
      <c r="K46" s="39">
        <f t="shared" si="3"/>
        <v>1698.3230313037384</v>
      </c>
      <c r="L46" s="40"/>
      <c r="M46" s="4">
        <f>IF(J46="","",(K46/J46)/LOOKUP(RIGHT($D$2,3),定数!$A$6:$A$13,定数!$B$6:$B$13))</f>
        <v>2.6128046635442126</v>
      </c>
      <c r="N46" s="36"/>
      <c r="O46" s="5"/>
      <c r="P46" s="38">
        <v>101.64100000000001</v>
      </c>
      <c r="Q46" s="38"/>
      <c r="R46" s="41">
        <f>IF(P46="","",T46*M46*LOOKUP(RIGHT($D$2,3),定数!$A$6:$A$13,定数!$B$6:$B$13))</f>
        <v>-1698.3230313040501</v>
      </c>
      <c r="S46" s="41"/>
      <c r="T46" s="42">
        <f t="shared" si="6"/>
        <v>-6.5000000000011937</v>
      </c>
      <c r="U46" s="42"/>
      <c r="V46" t="str">
        <f t="shared" si="7"/>
        <v/>
      </c>
      <c r="W46">
        <f t="shared" si="2"/>
        <v>12</v>
      </c>
      <c r="X46" s="29">
        <f t="shared" si="4"/>
        <v>128456.08796083233</v>
      </c>
      <c r="Y46" s="30">
        <f t="shared" si="5"/>
        <v>0.5592986785695524</v>
      </c>
      <c r="Z46">
        <v>618</v>
      </c>
      <c r="AA46">
        <v>100</v>
      </c>
      <c r="AB46" t="s">
        <v>53</v>
      </c>
    </row>
    <row r="47" spans="2:37" ht="15">
      <c r="B47" s="36">
        <v>39</v>
      </c>
      <c r="C47" s="37">
        <f t="shared" si="0"/>
        <v>54912.444678820568</v>
      </c>
      <c r="D47" s="37"/>
      <c r="E47" s="36"/>
      <c r="F47" s="5">
        <v>43598</v>
      </c>
      <c r="G47" s="36" t="s">
        <v>49</v>
      </c>
      <c r="H47" s="38">
        <v>102.304</v>
      </c>
      <c r="I47" s="38"/>
      <c r="J47" s="36">
        <v>8.4</v>
      </c>
      <c r="K47" s="39">
        <f t="shared" si="3"/>
        <v>1647.373340364617</v>
      </c>
      <c r="L47" s="40"/>
      <c r="M47" s="4">
        <f>IF(J47="","",(K47/J47)/LOOKUP(RIGHT($D$2,3),定数!$A$6:$A$13,定数!$B$6:$B$13))</f>
        <v>1.9611587385293057</v>
      </c>
      <c r="N47" s="36"/>
      <c r="O47" s="5"/>
      <c r="P47" s="38">
        <v>102.22</v>
      </c>
      <c r="Q47" s="38"/>
      <c r="R47" s="41">
        <f>IF(P47="","",T47*M47*LOOKUP(RIGHT($D$2,3),定数!$A$6:$A$13,定数!$B$6:$B$13))</f>
        <v>-1647.3733403646793</v>
      </c>
      <c r="S47" s="41"/>
      <c r="T47" s="42">
        <f t="shared" si="6"/>
        <v>-8.4000000000003183</v>
      </c>
      <c r="U47" s="42"/>
      <c r="V47" t="str">
        <f t="shared" si="7"/>
        <v/>
      </c>
      <c r="W47">
        <f t="shared" si="2"/>
        <v>13</v>
      </c>
      <c r="X47" s="29">
        <f t="shared" si="4"/>
        <v>128456.08796083233</v>
      </c>
      <c r="Y47" s="30">
        <f t="shared" si="5"/>
        <v>0.57251971821246828</v>
      </c>
      <c r="Z47">
        <v>236</v>
      </c>
      <c r="AB47" t="s">
        <v>50</v>
      </c>
    </row>
    <row r="48" spans="2:37" ht="15">
      <c r="B48" s="36">
        <v>40</v>
      </c>
      <c r="C48" s="37">
        <f t="shared" si="0"/>
        <v>53265.071338455891</v>
      </c>
      <c r="D48" s="37"/>
      <c r="E48" s="36"/>
      <c r="F48" s="5">
        <v>43599</v>
      </c>
      <c r="G48" s="36" t="s">
        <v>51</v>
      </c>
      <c r="H48" s="38">
        <v>102.218</v>
      </c>
      <c r="I48" s="38"/>
      <c r="J48" s="36">
        <v>5.2</v>
      </c>
      <c r="K48" s="39">
        <f t="shared" si="3"/>
        <v>1597.9521401536767</v>
      </c>
      <c r="L48" s="40"/>
      <c r="M48" s="4">
        <f>IF(J48="","",(K48/J48)/LOOKUP(RIGHT($D$2,3),定数!$A$6:$A$13,定数!$B$6:$B$13))</f>
        <v>3.0729848849109169</v>
      </c>
      <c r="N48" s="36"/>
      <c r="O48" s="5"/>
      <c r="P48" s="38">
        <v>102.27</v>
      </c>
      <c r="Q48" s="38"/>
      <c r="R48" s="41">
        <f>IF(P48="","",T48*M48*LOOKUP(RIGHT($D$2,3),定数!$A$6:$A$13,定数!$B$6:$B$13))</f>
        <v>-1597.9521401536767</v>
      </c>
      <c r="S48" s="41"/>
      <c r="T48" s="42">
        <v>-5.2</v>
      </c>
      <c r="U48" s="42"/>
      <c r="V48" t="str">
        <f t="shared" si="7"/>
        <v/>
      </c>
      <c r="W48">
        <f t="shared" si="2"/>
        <v>14</v>
      </c>
      <c r="X48" s="29">
        <f t="shared" si="4"/>
        <v>128456.08796083233</v>
      </c>
      <c r="Y48" s="30">
        <f t="shared" si="5"/>
        <v>0.5853441266660947</v>
      </c>
      <c r="Z48" t="s">
        <v>56</v>
      </c>
      <c r="AA48">
        <v>50</v>
      </c>
      <c r="AB48" t="s">
        <v>60</v>
      </c>
      <c r="AC48">
        <v>30</v>
      </c>
      <c r="AD48">
        <v>49</v>
      </c>
      <c r="AE48">
        <v>62</v>
      </c>
      <c r="AF48">
        <v>74</v>
      </c>
      <c r="AG48">
        <v>99</v>
      </c>
      <c r="AH48">
        <v>149</v>
      </c>
      <c r="AJ48">
        <v>-3</v>
      </c>
      <c r="AK48">
        <v>-3</v>
      </c>
    </row>
    <row r="49" spans="2:37" ht="15">
      <c r="B49" s="36">
        <v>41</v>
      </c>
      <c r="C49" s="37">
        <f t="shared" si="0"/>
        <v>51667.119198302214</v>
      </c>
      <c r="D49" s="37"/>
      <c r="E49" s="36"/>
      <c r="F49" s="5">
        <v>43600</v>
      </c>
      <c r="G49" s="36" t="s">
        <v>49</v>
      </c>
      <c r="H49" s="38">
        <v>101.88800000000001</v>
      </c>
      <c r="I49" s="38"/>
      <c r="J49" s="36">
        <v>7.5</v>
      </c>
      <c r="K49" s="39">
        <f t="shared" si="3"/>
        <v>1550.0135759490663</v>
      </c>
      <c r="L49" s="40"/>
      <c r="M49" s="4">
        <f>IF(J49="","",(K49/J49)/LOOKUP(RIGHT($D$2,3),定数!$A$6:$A$13,定数!$B$6:$B$13))</f>
        <v>2.0666847679320886</v>
      </c>
      <c r="N49" s="36"/>
      <c r="O49" s="5"/>
      <c r="P49" s="38">
        <v>101.813</v>
      </c>
      <c r="Q49" s="38"/>
      <c r="R49" s="41">
        <f>IF(P49="","",T49*M49*LOOKUP(RIGHT($D$2,3),定数!$A$6:$A$13,定数!$B$6:$B$13))</f>
        <v>-1550.0135759490665</v>
      </c>
      <c r="S49" s="41"/>
      <c r="T49" s="42">
        <v>-7.5</v>
      </c>
      <c r="U49" s="42"/>
      <c r="V49" t="str">
        <f t="shared" si="7"/>
        <v/>
      </c>
      <c r="W49">
        <f t="shared" si="2"/>
        <v>15</v>
      </c>
      <c r="X49" s="29">
        <f t="shared" si="4"/>
        <v>128456.08796083233</v>
      </c>
      <c r="Y49" s="30">
        <f t="shared" si="5"/>
        <v>0.59778380286611177</v>
      </c>
      <c r="Z49">
        <v>618</v>
      </c>
      <c r="AA49">
        <v>236</v>
      </c>
      <c r="AB49" t="s">
        <v>53</v>
      </c>
      <c r="AC49">
        <v>44</v>
      </c>
      <c r="AD49">
        <v>72</v>
      </c>
      <c r="AE49">
        <v>91</v>
      </c>
      <c r="AF49">
        <v>109</v>
      </c>
      <c r="AG49">
        <v>145</v>
      </c>
      <c r="AH49">
        <v>219</v>
      </c>
      <c r="AJ49">
        <v>-3</v>
      </c>
      <c r="AK49">
        <v>-3</v>
      </c>
    </row>
    <row r="50" spans="2:37" ht="15">
      <c r="B50" s="36">
        <v>42</v>
      </c>
      <c r="C50" s="37">
        <f t="shared" si="0"/>
        <v>50117.105622353149</v>
      </c>
      <c r="D50" s="37"/>
      <c r="E50" s="36"/>
      <c r="F50" s="5">
        <v>43601</v>
      </c>
      <c r="G50" s="36" t="s">
        <v>51</v>
      </c>
      <c r="H50" s="38">
        <v>101.485</v>
      </c>
      <c r="I50" s="38"/>
      <c r="J50" s="36">
        <v>7.6</v>
      </c>
      <c r="K50" s="39">
        <f t="shared" si="3"/>
        <v>1503.5131686705945</v>
      </c>
      <c r="L50" s="40"/>
      <c r="M50" s="4">
        <f>IF(J50="","",(K50/J50)/LOOKUP(RIGHT($D$2,3),定数!$A$6:$A$13,定数!$B$6:$B$13))</f>
        <v>1.9783068008823614</v>
      </c>
      <c r="N50" s="36"/>
      <c r="O50" s="5"/>
      <c r="P50" s="38">
        <v>101.56100000000001</v>
      </c>
      <c r="Q50" s="38"/>
      <c r="R50" s="41">
        <f>IF(P50="","",T50*M50*LOOKUP(RIGHT($D$2,3),定数!$A$6:$A$13,定数!$B$6:$B$13))</f>
        <v>-1503.5131686705947</v>
      </c>
      <c r="S50" s="41"/>
      <c r="T50" s="42">
        <v>-7.6</v>
      </c>
      <c r="U50" s="42"/>
      <c r="V50" t="str">
        <f t="shared" si="7"/>
        <v/>
      </c>
      <c r="W50">
        <f t="shared" si="2"/>
        <v>16</v>
      </c>
      <c r="X50" s="29">
        <f t="shared" si="4"/>
        <v>128456.08796083233</v>
      </c>
      <c r="Y50" s="30">
        <f t="shared" si="5"/>
        <v>0.60985028878012848</v>
      </c>
      <c r="Z50">
        <v>382</v>
      </c>
      <c r="AB50" t="s">
        <v>50</v>
      </c>
      <c r="AC50">
        <v>45</v>
      </c>
      <c r="AJ50">
        <v>618</v>
      </c>
      <c r="AK50">
        <v>618</v>
      </c>
    </row>
    <row r="51" spans="2:37" ht="15">
      <c r="B51" s="36">
        <v>43</v>
      </c>
      <c r="C51" s="37">
        <f t="shared" si="0"/>
        <v>48613.592453682555</v>
      </c>
      <c r="D51" s="37"/>
      <c r="E51" s="36"/>
      <c r="F51" s="5">
        <v>43604</v>
      </c>
      <c r="G51" s="36" t="s">
        <v>49</v>
      </c>
      <c r="H51" s="38">
        <v>101.562</v>
      </c>
      <c r="I51" s="38"/>
      <c r="J51" s="36">
        <v>7.9</v>
      </c>
      <c r="K51" s="39">
        <f t="shared" si="3"/>
        <v>1458.4077736104766</v>
      </c>
      <c r="L51" s="40"/>
      <c r="M51" s="4">
        <f>IF(J51="","",(K51/J51)/LOOKUP(RIGHT($D$2,3),定数!$A$6:$A$13,定数!$B$6:$B$13))</f>
        <v>1.8460857893803502</v>
      </c>
      <c r="N51" s="36"/>
      <c r="O51" s="5"/>
      <c r="P51" s="38">
        <v>101.483</v>
      </c>
      <c r="Q51" s="38"/>
      <c r="R51" s="41">
        <f>IF(P51="","",T51*M51*LOOKUP(RIGHT($D$2,3),定数!$A$6:$A$13,定数!$B$6:$B$13))</f>
        <v>-1458.407773610357</v>
      </c>
      <c r="S51" s="41"/>
      <c r="T51" s="42">
        <f t="shared" si="6"/>
        <v>-7.899999999999352</v>
      </c>
      <c r="U51" s="42"/>
      <c r="V51" t="str">
        <f t="shared" si="7"/>
        <v/>
      </c>
      <c r="W51">
        <f t="shared" si="2"/>
        <v>17</v>
      </c>
      <c r="X51" s="29">
        <f t="shared" si="4"/>
        <v>128456.08796083233</v>
      </c>
      <c r="Y51" s="30">
        <f t="shared" si="5"/>
        <v>0.6215547801167246</v>
      </c>
      <c r="Z51">
        <v>618</v>
      </c>
      <c r="AA51">
        <v>382</v>
      </c>
      <c r="AB51" t="s">
        <v>53</v>
      </c>
    </row>
    <row r="52" spans="2:37" ht="15">
      <c r="B52" s="36">
        <v>44</v>
      </c>
      <c r="C52" s="37">
        <f t="shared" si="0"/>
        <v>47155.184680072198</v>
      </c>
      <c r="D52" s="37"/>
      <c r="E52" s="36"/>
      <c r="F52" s="5">
        <v>43605</v>
      </c>
      <c r="G52" s="36" t="s">
        <v>49</v>
      </c>
      <c r="H52" s="38">
        <v>101.59399999999999</v>
      </c>
      <c r="I52" s="38"/>
      <c r="J52" s="36">
        <v>18.399999999999999</v>
      </c>
      <c r="K52" s="39">
        <f t="shared" si="3"/>
        <v>1414.6555404021658</v>
      </c>
      <c r="L52" s="40"/>
      <c r="M52" s="4">
        <f>IF(J52="","",(K52/J52)/LOOKUP(RIGHT($D$2,3),定数!$A$6:$A$13,定数!$B$6:$B$13))</f>
        <v>0.76883453282726411</v>
      </c>
      <c r="N52" s="36"/>
      <c r="O52" s="5"/>
      <c r="P52" s="38">
        <v>101.41</v>
      </c>
      <c r="Q52" s="38"/>
      <c r="R52" s="41">
        <f>IF(P52="","",T52*M52*LOOKUP(RIGHT($D$2,3),定数!$A$6:$A$13,定数!$B$6:$B$13))</f>
        <v>-1414.6555404021467</v>
      </c>
      <c r="S52" s="41"/>
      <c r="T52" s="42">
        <f t="shared" si="6"/>
        <v>-18.39999999999975</v>
      </c>
      <c r="U52" s="42"/>
      <c r="V52" t="str">
        <f t="shared" si="7"/>
        <v/>
      </c>
      <c r="W52">
        <f t="shared" si="2"/>
        <v>18</v>
      </c>
      <c r="X52" s="29">
        <f t="shared" si="4"/>
        <v>128456.08796083233</v>
      </c>
      <c r="Y52" s="30">
        <f t="shared" si="5"/>
        <v>0.63290813671322188</v>
      </c>
      <c r="Z52">
        <v>238</v>
      </c>
      <c r="AA52" t="s">
        <v>56</v>
      </c>
      <c r="AB52" t="s">
        <v>66</v>
      </c>
    </row>
    <row r="53" spans="2:37" ht="15">
      <c r="B53" s="36">
        <v>45</v>
      </c>
      <c r="C53" s="37">
        <f t="shared" si="0"/>
        <v>45740.529139670049</v>
      </c>
      <c r="D53" s="37"/>
      <c r="E53" s="36"/>
      <c r="F53" s="5">
        <v>43606</v>
      </c>
      <c r="G53" s="36" t="s">
        <v>51</v>
      </c>
      <c r="H53" s="38">
        <v>101.226</v>
      </c>
      <c r="I53" s="38"/>
      <c r="J53" s="36">
        <v>16.3</v>
      </c>
      <c r="K53" s="39">
        <f t="shared" si="3"/>
        <v>1372.2158741901014</v>
      </c>
      <c r="L53" s="40"/>
      <c r="M53" s="4">
        <f>IF(J53="","",(K53/J53)/LOOKUP(RIGHT($D$2,3),定数!$A$6:$A$13,定数!$B$6:$B$13))</f>
        <v>0.84185022956447941</v>
      </c>
      <c r="N53" s="36"/>
      <c r="O53" s="5"/>
      <c r="P53" s="38">
        <v>101.389</v>
      </c>
      <c r="Q53" s="38"/>
      <c r="R53" s="41">
        <f>IF(P53="","",T53*M53*LOOKUP(RIGHT($D$2,3),定数!$A$6:$A$13,定数!$B$6:$B$13))</f>
        <v>-1372.2158741901017</v>
      </c>
      <c r="S53" s="41"/>
      <c r="T53" s="42">
        <v>-16.3</v>
      </c>
      <c r="U53" s="42"/>
      <c r="V53" t="str">
        <f t="shared" si="7"/>
        <v/>
      </c>
      <c r="W53">
        <f t="shared" si="2"/>
        <v>19</v>
      </c>
      <c r="X53" s="29">
        <f t="shared" si="4"/>
        <v>128456.08796083233</v>
      </c>
      <c r="Y53" s="30">
        <f t="shared" si="5"/>
        <v>0.64392089261182517</v>
      </c>
      <c r="Z53" t="s">
        <v>56</v>
      </c>
      <c r="AA53" t="s">
        <v>56</v>
      </c>
      <c r="AB53" t="s">
        <v>67</v>
      </c>
      <c r="AC53">
        <v>98</v>
      </c>
      <c r="AD53">
        <v>16</v>
      </c>
      <c r="AE53">
        <v>203</v>
      </c>
      <c r="AF53">
        <v>24</v>
      </c>
      <c r="AG53">
        <v>320</v>
      </c>
      <c r="AJ53">
        <v>618</v>
      </c>
      <c r="AK53">
        <v>-2</v>
      </c>
    </row>
    <row r="54" spans="2:37" ht="15">
      <c r="B54" s="36">
        <v>46</v>
      </c>
      <c r="C54" s="37">
        <f t="shared" si="0"/>
        <v>44368.313265479948</v>
      </c>
      <c r="D54" s="37"/>
      <c r="E54" s="36"/>
      <c r="F54" s="5">
        <v>43607</v>
      </c>
      <c r="G54" s="36" t="s">
        <v>49</v>
      </c>
      <c r="H54" s="38">
        <v>101.486</v>
      </c>
      <c r="I54" s="38"/>
      <c r="J54" s="36">
        <v>13.4</v>
      </c>
      <c r="K54" s="39">
        <f t="shared" si="3"/>
        <v>1331.0493979643984</v>
      </c>
      <c r="L54" s="40"/>
      <c r="M54" s="4">
        <f>IF(J54="","",(K54/J54)/LOOKUP(RIGHT($D$2,3),定数!$A$6:$A$13,定数!$B$6:$B$13))</f>
        <v>0.99332044624208837</v>
      </c>
      <c r="N54" s="36"/>
      <c r="O54" s="5"/>
      <c r="P54" s="38">
        <v>101.352</v>
      </c>
      <c r="Q54" s="38"/>
      <c r="R54" s="41">
        <f>IF(P54="","",T54*M54*LOOKUP(RIGHT($D$2,3),定数!$A$6:$A$13,定数!$B$6:$B$13))</f>
        <v>-1331.0493979643984</v>
      </c>
      <c r="S54" s="41"/>
      <c r="T54" s="42">
        <v>-13.4</v>
      </c>
      <c r="U54" s="42"/>
      <c r="V54" t="str">
        <f t="shared" si="7"/>
        <v/>
      </c>
      <c r="W54">
        <f t="shared" si="2"/>
        <v>20</v>
      </c>
      <c r="X54" s="29">
        <f t="shared" si="4"/>
        <v>128456.08796083233</v>
      </c>
      <c r="Y54" s="30">
        <f t="shared" si="5"/>
        <v>0.65460326583347039</v>
      </c>
      <c r="Z54">
        <v>236</v>
      </c>
      <c r="AA54">
        <v>0</v>
      </c>
      <c r="AB54" t="s">
        <v>68</v>
      </c>
      <c r="AC54">
        <v>81</v>
      </c>
      <c r="AD54">
        <v>132</v>
      </c>
      <c r="AE54">
        <v>167</v>
      </c>
      <c r="AF54">
        <v>198</v>
      </c>
      <c r="AG54">
        <v>265</v>
      </c>
      <c r="AJ54">
        <v>-2</v>
      </c>
      <c r="AK54">
        <v>-2</v>
      </c>
    </row>
    <row r="55" spans="2:37" ht="15">
      <c r="B55" s="36">
        <v>47</v>
      </c>
      <c r="C55" s="37">
        <f t="shared" si="0"/>
        <v>43037.263867515547</v>
      </c>
      <c r="D55" s="37"/>
      <c r="E55" s="36"/>
      <c r="F55" s="5">
        <v>43611</v>
      </c>
      <c r="G55" s="36" t="s">
        <v>49</v>
      </c>
      <c r="H55" s="38">
        <v>101.995</v>
      </c>
      <c r="I55" s="38"/>
      <c r="J55" s="36">
        <v>5.9</v>
      </c>
      <c r="K55" s="39">
        <f t="shared" si="3"/>
        <v>1291.1179160254665</v>
      </c>
      <c r="L55" s="40"/>
      <c r="M55" s="4">
        <f>IF(J55="","",(K55/J55)/LOOKUP(RIGHT($D$2,3),定数!$A$6:$A$13,定数!$B$6:$B$13))</f>
        <v>2.1883354508906208</v>
      </c>
      <c r="N55" s="36"/>
      <c r="O55" s="5"/>
      <c r="P55" s="38">
        <v>101.93600000000001</v>
      </c>
      <c r="Q55" s="38"/>
      <c r="R55" s="41">
        <f>IF(P55="","",T55*M55*LOOKUP(RIGHT($D$2,3),定数!$A$6:$A$13,定数!$B$6:$B$13))</f>
        <v>-1291.1179160254665</v>
      </c>
      <c r="S55" s="41"/>
      <c r="T55" s="42">
        <v>-5.9</v>
      </c>
      <c r="U55" s="42"/>
      <c r="V55" t="str">
        <f t="shared" si="7"/>
        <v/>
      </c>
      <c r="W55">
        <f t="shared" si="2"/>
        <v>21</v>
      </c>
      <c r="X55" s="29">
        <f t="shared" si="4"/>
        <v>128456.08796083233</v>
      </c>
      <c r="Y55" s="30">
        <f t="shared" si="5"/>
        <v>0.66496516785846627</v>
      </c>
      <c r="Z55" t="s">
        <v>69</v>
      </c>
      <c r="AB55" t="s">
        <v>50</v>
      </c>
      <c r="AC55">
        <v>35</v>
      </c>
      <c r="AJ55">
        <v>35</v>
      </c>
      <c r="AK55">
        <v>35</v>
      </c>
    </row>
    <row r="56" spans="2:37">
      <c r="B56" s="36">
        <v>48</v>
      </c>
      <c r="C56" s="37">
        <f t="shared" si="0"/>
        <v>41746.145951490078</v>
      </c>
      <c r="D56" s="37"/>
      <c r="E56" s="36"/>
      <c r="F56" s="5">
        <v>43612</v>
      </c>
      <c r="G56" s="36" t="s">
        <v>49</v>
      </c>
      <c r="H56" s="38">
        <v>101.94</v>
      </c>
      <c r="I56" s="38"/>
      <c r="J56" s="36">
        <v>4.5</v>
      </c>
      <c r="K56" s="39">
        <f t="shared" si="3"/>
        <v>1252.3843785447023</v>
      </c>
      <c r="L56" s="40"/>
      <c r="M56" s="4">
        <f>IF(J56="","",(K56/J56)/LOOKUP(RIGHT($D$2,3),定数!$A$6:$A$13,定数!$B$6:$B$13))</f>
        <v>2.7830763967660048</v>
      </c>
      <c r="N56" s="36"/>
      <c r="O56" s="5"/>
      <c r="P56" s="38">
        <v>101.895</v>
      </c>
      <c r="Q56" s="38"/>
      <c r="R56" s="41">
        <f>IF(P56="","",T56*M56*LOOKUP(RIGHT($D$2,3),定数!$A$6:$A$13,定数!$B$6:$B$13))</f>
        <v>-1252.3843785447023</v>
      </c>
      <c r="S56" s="41"/>
      <c r="T56" s="42">
        <v>-4.5</v>
      </c>
      <c r="U56" s="42"/>
      <c r="V56" t="str">
        <f t="shared" si="7"/>
        <v/>
      </c>
      <c r="W56">
        <f t="shared" si="2"/>
        <v>22</v>
      </c>
      <c r="X56" s="29">
        <f t="shared" si="4"/>
        <v>128456.08796083233</v>
      </c>
      <c r="Y56" s="30">
        <f t="shared" si="5"/>
        <v>0.6750162128227124</v>
      </c>
      <c r="Z56">
        <v>382</v>
      </c>
      <c r="AA56">
        <v>50</v>
      </c>
      <c r="AB56" t="s">
        <v>70</v>
      </c>
      <c r="AC56">
        <v>27</v>
      </c>
      <c r="AD56">
        <v>43</v>
      </c>
      <c r="AJ56">
        <v>-1</v>
      </c>
      <c r="AK56">
        <v>-1</v>
      </c>
    </row>
    <row r="57" spans="2:37" ht="15" customHeight="1">
      <c r="B57" s="36">
        <v>49</v>
      </c>
      <c r="C57" s="37">
        <f t="shared" si="0"/>
        <v>40493.761572945376</v>
      </c>
      <c r="D57" s="37"/>
      <c r="E57" s="36"/>
      <c r="F57" s="5">
        <v>43614</v>
      </c>
      <c r="G57" s="36" t="s">
        <v>51</v>
      </c>
      <c r="H57" s="38">
        <v>101.654</v>
      </c>
      <c r="I57" s="38"/>
      <c r="J57" s="36">
        <v>9.4</v>
      </c>
      <c r="K57" s="39">
        <f t="shared" si="3"/>
        <v>1214.8128471883613</v>
      </c>
      <c r="L57" s="40"/>
      <c r="M57" s="4">
        <f>IF(J57="","",(K57/J57)/LOOKUP(RIGHT($D$2,3),定数!$A$6:$A$13,定数!$B$6:$B$13))</f>
        <v>1.2923540927535757</v>
      </c>
      <c r="N57" s="36"/>
      <c r="O57" s="5"/>
      <c r="P57" s="38">
        <v>101.748</v>
      </c>
      <c r="Q57" s="38"/>
      <c r="R57" s="41">
        <f>IF(P57="","",T57*M57*LOOKUP(RIGHT($D$2,3),定数!$A$6:$A$13,定数!$B$6:$B$13))</f>
        <v>-1214.8128471883613</v>
      </c>
      <c r="S57" s="41"/>
      <c r="T57" s="42">
        <v>-9.4</v>
      </c>
      <c r="U57" s="42"/>
      <c r="V57" t="str">
        <f t="shared" si="7"/>
        <v/>
      </c>
      <c r="W57">
        <f t="shared" si="2"/>
        <v>23</v>
      </c>
      <c r="X57" s="29">
        <f t="shared" si="4"/>
        <v>128456.08796083233</v>
      </c>
      <c r="Y57" s="30">
        <f t="shared" si="5"/>
        <v>0.68476572643803091</v>
      </c>
      <c r="Z57">
        <v>50</v>
      </c>
      <c r="AA57">
        <v>0</v>
      </c>
      <c r="AB57" t="s">
        <v>50</v>
      </c>
      <c r="AC57">
        <v>57</v>
      </c>
      <c r="AD57">
        <v>92</v>
      </c>
      <c r="AE57">
        <v>117</v>
      </c>
      <c r="AF57">
        <v>138</v>
      </c>
      <c r="AG57">
        <v>184</v>
      </c>
      <c r="AJ57">
        <v>-2</v>
      </c>
      <c r="AK57">
        <v>-2</v>
      </c>
    </row>
    <row r="58" spans="2:37">
      <c r="B58" s="36">
        <v>50</v>
      </c>
      <c r="C58" s="37">
        <f t="shared" si="0"/>
        <v>39278.948725757014</v>
      </c>
      <c r="D58" s="37"/>
      <c r="E58" s="36"/>
      <c r="F58" s="5">
        <v>43620</v>
      </c>
      <c r="G58" s="36" t="s">
        <v>49</v>
      </c>
      <c r="H58" s="38">
        <v>102.592</v>
      </c>
      <c r="I58" s="38"/>
      <c r="J58" s="36">
        <v>8.6999999999999993</v>
      </c>
      <c r="K58" s="39">
        <f t="shared" si="3"/>
        <v>1178.3684617727104</v>
      </c>
      <c r="L58" s="40"/>
      <c r="M58" s="4">
        <f>IF(J58="","",(K58/J58)/LOOKUP(RIGHT($D$2,3),定数!$A$6:$A$13,定数!$B$6:$B$13))</f>
        <v>1.3544465077847248</v>
      </c>
      <c r="N58" s="36">
        <v>1.5</v>
      </c>
      <c r="O58" s="5"/>
      <c r="P58" s="38">
        <v>102.505</v>
      </c>
      <c r="Q58" s="38"/>
      <c r="R58" s="41">
        <f>IF(P58="","",T58*M58*LOOKUP(RIGHT($D$2,3),定数!$A$6:$A$13,定数!$B$6:$B$13))</f>
        <v>-1178.3684617727104</v>
      </c>
      <c r="S58" s="41"/>
      <c r="T58" s="42">
        <v>-8.6999999999999993</v>
      </c>
      <c r="U58" s="42"/>
      <c r="V58" t="str">
        <f t="shared" si="7"/>
        <v/>
      </c>
      <c r="W58">
        <f t="shared" si="2"/>
        <v>24</v>
      </c>
      <c r="X58" s="29">
        <f t="shared" si="4"/>
        <v>128456.08796083233</v>
      </c>
      <c r="Y58" s="30">
        <f t="shared" si="5"/>
        <v>0.69422275464489003</v>
      </c>
      <c r="Z58">
        <v>0</v>
      </c>
      <c r="AA58">
        <v>100</v>
      </c>
      <c r="AB58" t="s">
        <v>50</v>
      </c>
      <c r="AC58">
        <v>51</v>
      </c>
      <c r="AD58">
        <v>84</v>
      </c>
      <c r="AE58">
        <v>107</v>
      </c>
      <c r="AF58">
        <v>128</v>
      </c>
      <c r="AG58">
        <v>170</v>
      </c>
      <c r="AJ58">
        <v>-2</v>
      </c>
      <c r="AK58">
        <v>-2</v>
      </c>
    </row>
    <row r="59" spans="2:37" ht="15">
      <c r="B59" s="36">
        <v>51</v>
      </c>
      <c r="C59" s="37">
        <f t="shared" si="0"/>
        <v>38100.580263984302</v>
      </c>
      <c r="D59" s="37"/>
      <c r="E59" s="36"/>
      <c r="F59" s="5">
        <v>43625</v>
      </c>
      <c r="G59" s="36" t="s">
        <v>49</v>
      </c>
      <c r="H59" s="38">
        <v>102.581</v>
      </c>
      <c r="I59" s="38"/>
      <c r="J59" s="36">
        <v>8.1</v>
      </c>
      <c r="K59" s="39">
        <f t="shared" si="3"/>
        <v>1143.017407919529</v>
      </c>
      <c r="L59" s="40"/>
      <c r="M59" s="4">
        <f>IF(J59="","",(K59/J59)/LOOKUP(RIGHT($D$2,3),定数!$A$6:$A$13,定数!$B$6:$B$13))</f>
        <v>1.411132602369789</v>
      </c>
      <c r="N59" s="36"/>
      <c r="O59" s="5"/>
      <c r="P59" s="38">
        <v>102.5</v>
      </c>
      <c r="Q59" s="38"/>
      <c r="R59" s="41">
        <f>IF(P59="","",T59*M59*LOOKUP(RIGHT($D$2,3),定数!$A$6:$A$13,定数!$B$6:$B$13))</f>
        <v>-1143.0174079195724</v>
      </c>
      <c r="S59" s="41"/>
      <c r="T59" s="42">
        <f t="shared" si="6"/>
        <v>-8.100000000000307</v>
      </c>
      <c r="U59" s="42"/>
      <c r="V59" t="str">
        <f t="shared" si="7"/>
        <v/>
      </c>
      <c r="W59">
        <f t="shared" si="2"/>
        <v>25</v>
      </c>
      <c r="X59" s="29">
        <f t="shared" si="4"/>
        <v>128456.08796083233</v>
      </c>
      <c r="Y59" s="30">
        <f t="shared" si="5"/>
        <v>0.70339607200554333</v>
      </c>
      <c r="Z59">
        <v>618</v>
      </c>
      <c r="AA59" t="s">
        <v>56</v>
      </c>
      <c r="AB59" t="s">
        <v>71</v>
      </c>
    </row>
    <row r="60" spans="2:37" ht="15">
      <c r="B60" s="36">
        <v>52</v>
      </c>
      <c r="C60" s="37">
        <f t="shared" si="0"/>
        <v>36957.562856064731</v>
      </c>
      <c r="D60" s="37"/>
      <c r="E60" s="36"/>
      <c r="F60" s="5">
        <v>43628</v>
      </c>
      <c r="G60" s="36" t="s">
        <v>49</v>
      </c>
      <c r="H60" s="38">
        <v>102.087</v>
      </c>
      <c r="I60" s="38"/>
      <c r="J60" s="36">
        <v>5.5</v>
      </c>
      <c r="K60" s="39">
        <f t="shared" si="3"/>
        <v>1108.7268856819419</v>
      </c>
      <c r="L60" s="40"/>
      <c r="M60" s="4">
        <f>IF(J60="","",(K60/J60)/LOOKUP(RIGHT($D$2,3),定数!$A$6:$A$13,定数!$B$6:$B$13))</f>
        <v>2.0158670648762582</v>
      </c>
      <c r="N60" s="36"/>
      <c r="O60" s="5"/>
      <c r="P60" s="38">
        <v>102.032</v>
      </c>
      <c r="Q60" s="38"/>
      <c r="R60" s="41">
        <f>IF(P60="","",T60*M60*LOOKUP(RIGHT($D$2,3),定数!$A$6:$A$13,定数!$B$6:$B$13))</f>
        <v>-1108.7268856820795</v>
      </c>
      <c r="S60" s="41"/>
      <c r="T60" s="42">
        <f t="shared" si="6"/>
        <v>-5.5000000000006821</v>
      </c>
      <c r="U60" s="42"/>
      <c r="V60" t="str">
        <f t="shared" si="7"/>
        <v/>
      </c>
      <c r="W60">
        <f t="shared" si="2"/>
        <v>26</v>
      </c>
      <c r="X60" s="29">
        <f t="shared" si="4"/>
        <v>128456.08796083233</v>
      </c>
      <c r="Y60" s="30">
        <f t="shared" si="5"/>
        <v>0.7122941898453774</v>
      </c>
      <c r="Z60">
        <v>382</v>
      </c>
      <c r="AA60">
        <v>50</v>
      </c>
      <c r="AB60" t="s">
        <v>72</v>
      </c>
    </row>
    <row r="61" spans="2:37" ht="15">
      <c r="B61" s="36">
        <v>53</v>
      </c>
      <c r="C61" s="37">
        <f t="shared" si="0"/>
        <v>35848.83597038265</v>
      </c>
      <c r="D61" s="37"/>
      <c r="E61" s="36"/>
      <c r="F61" s="5">
        <v>43629</v>
      </c>
      <c r="G61" s="36" t="s">
        <v>49</v>
      </c>
      <c r="H61" s="38">
        <v>101.85599999999999</v>
      </c>
      <c r="I61" s="38"/>
      <c r="J61" s="36">
        <v>8.8000000000000007</v>
      </c>
      <c r="K61" s="39">
        <f t="shared" si="3"/>
        <v>1075.4650791114796</v>
      </c>
      <c r="L61" s="40"/>
      <c r="M61" s="4">
        <f>IF(J61="","",(K61/J61)/LOOKUP(RIGHT($D$2,3),定数!$A$6:$A$13,定数!$B$6:$B$13))</f>
        <v>1.2221194080812265</v>
      </c>
      <c r="N61" s="36"/>
      <c r="O61" s="5"/>
      <c r="P61" s="38">
        <v>101.768</v>
      </c>
      <c r="Q61" s="38"/>
      <c r="R61" s="41">
        <f>IF(P61="","",T61*M61*LOOKUP(RIGHT($D$2,3),定数!$A$6:$A$13,定数!$B$6:$B$13))</f>
        <v>3201.9528491728133</v>
      </c>
      <c r="S61" s="41"/>
      <c r="T61" s="42">
        <v>26.2</v>
      </c>
      <c r="U61" s="42"/>
      <c r="V61" t="str">
        <f t="shared" si="7"/>
        <v/>
      </c>
      <c r="W61">
        <f t="shared" si="2"/>
        <v>0</v>
      </c>
      <c r="X61" s="29">
        <f t="shared" si="4"/>
        <v>128456.08796083233</v>
      </c>
      <c r="Y61" s="30">
        <f t="shared" si="5"/>
        <v>0.72092536415001707</v>
      </c>
      <c r="AA61">
        <v>382</v>
      </c>
      <c r="AB61" t="s">
        <v>60</v>
      </c>
      <c r="AC61">
        <v>55</v>
      </c>
      <c r="AD61">
        <v>87</v>
      </c>
      <c r="AE61">
        <v>110</v>
      </c>
      <c r="AF61">
        <v>131</v>
      </c>
      <c r="AG61">
        <v>174</v>
      </c>
      <c r="AH61">
        <v>262</v>
      </c>
      <c r="AJ61">
        <v>1.5</v>
      </c>
      <c r="AK61">
        <v>-3</v>
      </c>
    </row>
    <row r="62" spans="2:37" ht="15">
      <c r="B62" s="36">
        <v>54</v>
      </c>
      <c r="C62" s="37">
        <f t="shared" si="0"/>
        <v>39050.788819555462</v>
      </c>
      <c r="D62" s="37"/>
      <c r="E62" s="36"/>
      <c r="F62" s="5">
        <v>43636</v>
      </c>
      <c r="G62" s="36" t="s">
        <v>51</v>
      </c>
      <c r="H62" s="38">
        <v>101.83</v>
      </c>
      <c r="I62" s="38"/>
      <c r="J62" s="36">
        <v>4.4000000000000004</v>
      </c>
      <c r="K62" s="39">
        <f t="shared" si="3"/>
        <v>1171.5236645866639</v>
      </c>
      <c r="L62" s="40"/>
      <c r="M62" s="4">
        <f>IF(J62="","",(K62/J62)/LOOKUP(RIGHT($D$2,3),定数!$A$6:$A$13,定数!$B$6:$B$13))</f>
        <v>2.6625537831515089</v>
      </c>
      <c r="N62" s="36"/>
      <c r="O62" s="5"/>
      <c r="P62" s="38">
        <v>101.874</v>
      </c>
      <c r="Q62" s="38"/>
      <c r="R62" s="41">
        <f>IF(P62="","",T62*M62*LOOKUP(RIGHT($D$2,3),定数!$A$6:$A$13,定数!$B$6:$B$13))</f>
        <v>-1171.5236645865823</v>
      </c>
      <c r="S62" s="41"/>
      <c r="T62" s="42">
        <f t="shared" si="6"/>
        <v>-4.399999999999693</v>
      </c>
      <c r="U62" s="42"/>
      <c r="V62" t="str">
        <f t="shared" si="7"/>
        <v/>
      </c>
      <c r="W62">
        <f t="shared" si="2"/>
        <v>1</v>
      </c>
      <c r="X62" s="29">
        <f t="shared" si="4"/>
        <v>128456.08796083233</v>
      </c>
      <c r="Y62" s="30">
        <f t="shared" si="5"/>
        <v>0.69599892508432548</v>
      </c>
      <c r="Z62">
        <v>382</v>
      </c>
      <c r="AA62">
        <v>618</v>
      </c>
      <c r="AB62" t="s">
        <v>66</v>
      </c>
    </row>
    <row r="63" spans="2:37" ht="15">
      <c r="B63" s="36">
        <v>55</v>
      </c>
      <c r="C63" s="37">
        <f t="shared" si="0"/>
        <v>37879.265154968882</v>
      </c>
      <c r="D63" s="37"/>
      <c r="E63" s="36"/>
      <c r="F63" s="5">
        <v>43641</v>
      </c>
      <c r="G63" s="36" t="s">
        <v>51</v>
      </c>
      <c r="H63" s="38">
        <v>101.87</v>
      </c>
      <c r="I63" s="38"/>
      <c r="J63" s="36">
        <v>6</v>
      </c>
      <c r="K63" s="39">
        <f t="shared" si="3"/>
        <v>1136.3779546490664</v>
      </c>
      <c r="L63" s="40"/>
      <c r="M63" s="4">
        <f>IF(J63="","",(K63/J63)/LOOKUP(RIGHT($D$2,3),定数!$A$6:$A$13,定数!$B$6:$B$13))</f>
        <v>1.893963257748444</v>
      </c>
      <c r="N63" s="36"/>
      <c r="O63" s="5"/>
      <c r="P63" s="38">
        <v>101.93</v>
      </c>
      <c r="Q63" s="38"/>
      <c r="R63" s="41">
        <f>IF(P63="","",T63*M63*LOOKUP(RIGHT($D$2,3),定数!$A$6:$A$13,定数!$B$6:$B$13))</f>
        <v>-1136.3779546491096</v>
      </c>
      <c r="S63" s="41"/>
      <c r="T63" s="42">
        <f t="shared" si="6"/>
        <v>-6.0000000000002274</v>
      </c>
      <c r="U63" s="42"/>
      <c r="V63" t="str">
        <f t="shared" si="7"/>
        <v/>
      </c>
      <c r="W63">
        <f t="shared" si="2"/>
        <v>2</v>
      </c>
      <c r="X63" s="29">
        <f t="shared" si="4"/>
        <v>128456.08796083233</v>
      </c>
      <c r="Y63" s="30">
        <f t="shared" si="5"/>
        <v>0.70511895733179508</v>
      </c>
      <c r="Z63" t="s">
        <v>56</v>
      </c>
      <c r="AA63" t="s">
        <v>56</v>
      </c>
      <c r="AB63" t="s">
        <v>53</v>
      </c>
    </row>
    <row r="64" spans="2:37" ht="15">
      <c r="B64" s="36">
        <v>56</v>
      </c>
      <c r="C64" s="37">
        <f t="shared" si="0"/>
        <v>36742.887200319776</v>
      </c>
      <c r="D64" s="37"/>
      <c r="E64" s="36"/>
      <c r="F64" s="5">
        <v>43642</v>
      </c>
      <c r="G64" s="36" t="s">
        <v>51</v>
      </c>
      <c r="H64" s="38">
        <v>101.75</v>
      </c>
      <c r="I64" s="38"/>
      <c r="J64" s="36">
        <v>6.4</v>
      </c>
      <c r="K64" s="39">
        <f t="shared" si="3"/>
        <v>1102.2866160095932</v>
      </c>
      <c r="L64" s="40"/>
      <c r="M64" s="4">
        <f>IF(J64="","",(K64/J64)/LOOKUP(RIGHT($D$2,3),定数!$A$6:$A$13,定数!$B$6:$B$13))</f>
        <v>1.7223228375149893</v>
      </c>
      <c r="N64" s="36"/>
      <c r="O64" s="5"/>
      <c r="P64" s="38">
        <v>101.81399999999999</v>
      </c>
      <c r="Q64" s="38"/>
      <c r="R64" s="41">
        <f>IF(P64="","",T64*M64*LOOKUP(RIGHT($D$2,3),定数!$A$6:$A$13,定数!$B$6:$B$13))</f>
        <v>3289.6366196536301</v>
      </c>
      <c r="S64" s="41"/>
      <c r="T64" s="42">
        <v>19.100000000000001</v>
      </c>
      <c r="U64" s="42"/>
      <c r="V64" t="str">
        <f t="shared" si="7"/>
        <v/>
      </c>
      <c r="W64">
        <f t="shared" si="2"/>
        <v>0</v>
      </c>
      <c r="X64" s="29">
        <f t="shared" si="4"/>
        <v>128456.08796083233</v>
      </c>
      <c r="Y64" s="30">
        <f t="shared" si="5"/>
        <v>0.71396538861184156</v>
      </c>
      <c r="Z64" t="s">
        <v>73</v>
      </c>
      <c r="AA64">
        <v>618</v>
      </c>
      <c r="AB64" t="s">
        <v>74</v>
      </c>
      <c r="AC64">
        <v>37</v>
      </c>
      <c r="AD64">
        <v>61</v>
      </c>
      <c r="AE64">
        <v>79</v>
      </c>
      <c r="AF64">
        <v>95</v>
      </c>
      <c r="AG64">
        <v>127</v>
      </c>
      <c r="AH64">
        <v>191</v>
      </c>
      <c r="AJ64">
        <v>618</v>
      </c>
      <c r="AK64">
        <v>-3</v>
      </c>
    </row>
    <row r="65" spans="2:37" ht="15">
      <c r="B65" s="36">
        <v>57</v>
      </c>
      <c r="C65" s="37">
        <f t="shared" si="0"/>
        <v>40032.523819973409</v>
      </c>
      <c r="D65" s="37"/>
      <c r="E65" s="36"/>
      <c r="F65" s="5">
        <v>43649</v>
      </c>
      <c r="G65" s="36" t="s">
        <v>49</v>
      </c>
      <c r="H65" s="38">
        <v>101.849</v>
      </c>
      <c r="I65" s="38"/>
      <c r="J65" s="36">
        <v>7.2</v>
      </c>
      <c r="K65" s="39">
        <f t="shared" si="3"/>
        <v>1200.9757145992023</v>
      </c>
      <c r="L65" s="40"/>
      <c r="M65" s="4">
        <f>IF(J65="","",(K65/J65)/LOOKUP(RIGHT($D$2,3),定数!$A$6:$A$13,定数!$B$6:$B$13))</f>
        <v>1.6680218258322252</v>
      </c>
      <c r="N65" s="36"/>
      <c r="O65" s="5"/>
      <c r="P65" s="38">
        <v>101.777</v>
      </c>
      <c r="Q65" s="38"/>
      <c r="R65" s="41">
        <f>IF(P65="","",T65*M65*LOOKUP(RIGHT($D$2,3),定数!$A$6:$A$13,定数!$B$6:$B$13))</f>
        <v>3469.4853977310286</v>
      </c>
      <c r="S65" s="41"/>
      <c r="T65" s="42">
        <v>20.8</v>
      </c>
      <c r="U65" s="42"/>
      <c r="V65" t="str">
        <f t="shared" si="7"/>
        <v/>
      </c>
      <c r="W65">
        <f t="shared" si="2"/>
        <v>0</v>
      </c>
      <c r="X65" s="29">
        <f t="shared" si="4"/>
        <v>128456.08796083233</v>
      </c>
      <c r="Y65" s="30">
        <f t="shared" si="5"/>
        <v>0.68835635231099546</v>
      </c>
      <c r="Z65">
        <v>236</v>
      </c>
      <c r="AA65">
        <v>618</v>
      </c>
      <c r="AB65" t="s">
        <v>75</v>
      </c>
      <c r="AC65">
        <v>43</v>
      </c>
      <c r="AD65">
        <v>70</v>
      </c>
      <c r="AE65">
        <v>88</v>
      </c>
      <c r="AF65">
        <v>104</v>
      </c>
      <c r="AG65">
        <v>139</v>
      </c>
      <c r="AH65">
        <v>208</v>
      </c>
      <c r="AJ65">
        <v>127</v>
      </c>
      <c r="AK65">
        <v>-3</v>
      </c>
    </row>
    <row r="66" spans="2:37" ht="15">
      <c r="B66" s="36">
        <v>58</v>
      </c>
      <c r="C66" s="37">
        <f t="shared" si="0"/>
        <v>43502.009217704435</v>
      </c>
      <c r="D66" s="37"/>
      <c r="E66" s="36"/>
      <c r="F66" s="5">
        <v>43656</v>
      </c>
      <c r="G66" s="36" t="s">
        <v>51</v>
      </c>
      <c r="H66" s="38">
        <v>101.452</v>
      </c>
      <c r="I66" s="38"/>
      <c r="J66" s="36">
        <v>11.5</v>
      </c>
      <c r="K66" s="39">
        <f t="shared" si="3"/>
        <v>1305.060276531133</v>
      </c>
      <c r="L66" s="40"/>
      <c r="M66" s="4">
        <f>IF(J66="","",(K66/J66)/LOOKUP(RIGHT($D$2,3),定数!$A$6:$A$13,定数!$B$6:$B$13))</f>
        <v>1.1348350230705504</v>
      </c>
      <c r="N66" s="36"/>
      <c r="O66" s="5"/>
      <c r="P66" s="38">
        <v>101.56699999999999</v>
      </c>
      <c r="Q66" s="38"/>
      <c r="R66" s="41">
        <f>IF(P66="","",T66*M66*LOOKUP(RIGHT($D$2,3),定数!$A$6:$A$13,定数!$B$6:$B$13))</f>
        <v>3824.394027747755</v>
      </c>
      <c r="S66" s="41"/>
      <c r="T66" s="42">
        <v>33.700000000000003</v>
      </c>
      <c r="U66" s="42"/>
      <c r="V66" t="str">
        <f t="shared" si="7"/>
        <v/>
      </c>
      <c r="W66">
        <f t="shared" si="2"/>
        <v>0</v>
      </c>
      <c r="X66" s="29">
        <f t="shared" si="4"/>
        <v>128456.08796083233</v>
      </c>
      <c r="Y66" s="30">
        <f t="shared" si="5"/>
        <v>0.66134723617794844</v>
      </c>
      <c r="Z66">
        <v>0</v>
      </c>
      <c r="AA66">
        <v>618</v>
      </c>
      <c r="AB66" t="s">
        <v>63</v>
      </c>
      <c r="AC66">
        <v>70</v>
      </c>
      <c r="AD66">
        <v>114</v>
      </c>
      <c r="AE66">
        <v>145</v>
      </c>
      <c r="AF66">
        <v>168</v>
      </c>
      <c r="AG66">
        <v>228</v>
      </c>
      <c r="AH66">
        <v>337</v>
      </c>
      <c r="AJ66">
        <v>-3</v>
      </c>
      <c r="AK66">
        <v>-3</v>
      </c>
    </row>
    <row r="67" spans="2:37" ht="15">
      <c r="B67" s="36">
        <v>59</v>
      </c>
      <c r="C67" s="37">
        <f t="shared" si="0"/>
        <v>47326.403245452188</v>
      </c>
      <c r="D67" s="37"/>
      <c r="E67" s="36"/>
      <c r="F67" s="5">
        <v>43663</v>
      </c>
      <c r="G67" s="36" t="s">
        <v>51</v>
      </c>
      <c r="H67" s="38">
        <v>101.539</v>
      </c>
      <c r="I67" s="38"/>
      <c r="J67" s="36">
        <v>12</v>
      </c>
      <c r="K67" s="39">
        <f t="shared" si="3"/>
        <v>1419.7920973635655</v>
      </c>
      <c r="L67" s="40"/>
      <c r="M67" s="4">
        <f>IF(J67="","",(K67/J67)/LOOKUP(RIGHT($D$2,3),定数!$A$6:$A$13,定数!$B$6:$B$13))</f>
        <v>1.1831600811363046</v>
      </c>
      <c r="N67" s="36"/>
      <c r="O67" s="5"/>
      <c r="P67" s="38">
        <v>101.65900000000001</v>
      </c>
      <c r="Q67" s="38"/>
      <c r="R67" s="41">
        <f>IF(P67="","",T67*M67*LOOKUP(RIGHT($D$2,3),定数!$A$6:$A$13,定数!$B$6:$B$13))</f>
        <v>4200.2182880338814</v>
      </c>
      <c r="S67" s="41"/>
      <c r="T67" s="42">
        <v>35.5</v>
      </c>
      <c r="U67" s="42"/>
      <c r="V67" t="str">
        <f t="shared" si="7"/>
        <v/>
      </c>
      <c r="W67">
        <f t="shared" si="2"/>
        <v>0</v>
      </c>
      <c r="X67" s="29">
        <f t="shared" si="4"/>
        <v>128456.08796083233</v>
      </c>
      <c r="Y67" s="30">
        <f t="shared" si="5"/>
        <v>0.6315752410280272</v>
      </c>
      <c r="AA67">
        <v>618</v>
      </c>
      <c r="AB67" t="s">
        <v>76</v>
      </c>
      <c r="AC67">
        <v>72</v>
      </c>
      <c r="AD67">
        <v>118</v>
      </c>
      <c r="AE67">
        <v>151</v>
      </c>
      <c r="AF67">
        <v>176</v>
      </c>
      <c r="AG67">
        <v>237</v>
      </c>
      <c r="AH67">
        <v>355</v>
      </c>
      <c r="AJ67">
        <v>-1</v>
      </c>
      <c r="AK67">
        <v>-3</v>
      </c>
    </row>
    <row r="68" spans="2:37" ht="15">
      <c r="B68" s="36">
        <v>60</v>
      </c>
      <c r="C68" s="37">
        <f t="shared" si="0"/>
        <v>51526.621533486068</v>
      </c>
      <c r="D68" s="37"/>
      <c r="E68" s="36"/>
      <c r="F68" s="5">
        <v>43668</v>
      </c>
      <c r="G68" s="36" t="s">
        <v>49</v>
      </c>
      <c r="H68" s="38">
        <v>101.428</v>
      </c>
      <c r="I68" s="38"/>
      <c r="J68" s="36">
        <v>5.8</v>
      </c>
      <c r="K68" s="39">
        <f t="shared" si="3"/>
        <v>1545.798646004582</v>
      </c>
      <c r="L68" s="40"/>
      <c r="M68" s="4">
        <f>IF(J68="","",(K68/J68)/LOOKUP(RIGHT($D$2,3),定数!$A$6:$A$13,定数!$B$6:$B$13))</f>
        <v>2.6651700793182447</v>
      </c>
      <c r="N68" s="36"/>
      <c r="O68" s="5"/>
      <c r="P68" s="38">
        <v>101.37</v>
      </c>
      <c r="Q68" s="38"/>
      <c r="R68" s="41">
        <f>IF(P68="","",T68*M68*LOOKUP(RIGHT($D$2,3),定数!$A$6:$A$13,定数!$B$6:$B$13))</f>
        <v>4557.4408356341992</v>
      </c>
      <c r="S68" s="41"/>
      <c r="T68" s="42">
        <v>17.100000000000001</v>
      </c>
      <c r="U68" s="42"/>
      <c r="V68" t="str">
        <f t="shared" si="7"/>
        <v/>
      </c>
      <c r="W68">
        <f t="shared" si="2"/>
        <v>0</v>
      </c>
      <c r="X68" s="29">
        <f t="shared" si="4"/>
        <v>128456.08796083233</v>
      </c>
      <c r="Y68" s="30">
        <f t="shared" si="5"/>
        <v>0.5988775436692646</v>
      </c>
      <c r="Z68">
        <v>618</v>
      </c>
      <c r="AA68">
        <v>50</v>
      </c>
      <c r="AB68" t="s">
        <v>60</v>
      </c>
      <c r="AC68">
        <v>35</v>
      </c>
      <c r="AD68">
        <v>57</v>
      </c>
      <c r="AE68">
        <v>72</v>
      </c>
      <c r="AF68">
        <v>85</v>
      </c>
      <c r="AG68">
        <v>114</v>
      </c>
      <c r="AH68">
        <v>171</v>
      </c>
      <c r="AJ68">
        <v>-3</v>
      </c>
      <c r="AK68">
        <v>-3</v>
      </c>
    </row>
    <row r="69" spans="2:37" ht="15">
      <c r="B69" s="36">
        <v>61</v>
      </c>
      <c r="C69" s="37">
        <f t="shared" si="0"/>
        <v>56084.062369120264</v>
      </c>
      <c r="D69" s="37"/>
      <c r="E69" s="36"/>
      <c r="F69" s="5">
        <v>43676</v>
      </c>
      <c r="G69" s="36" t="s">
        <v>49</v>
      </c>
      <c r="H69" s="38">
        <v>102.13</v>
      </c>
      <c r="I69" s="38"/>
      <c r="J69" s="36">
        <v>5.4</v>
      </c>
      <c r="K69" s="39">
        <f t="shared" si="3"/>
        <v>1682.5218710736078</v>
      </c>
      <c r="L69" s="40"/>
      <c r="M69" s="4">
        <f>IF(J69="","",(K69/J69)/LOOKUP(RIGHT($D$2,3),定数!$A$6:$A$13,定数!$B$6:$B$13))</f>
        <v>3.1157812427289029</v>
      </c>
      <c r="N69" s="36"/>
      <c r="O69" s="5"/>
      <c r="P69" s="38">
        <v>102.07599999999999</v>
      </c>
      <c r="Q69" s="38"/>
      <c r="R69" s="41">
        <f>IF(P69="","",T69*M69*LOOKUP(RIGHT($D$2,3),定数!$A$6:$A$13,定数!$B$6:$B$13))</f>
        <v>4954.0921759389557</v>
      </c>
      <c r="S69" s="41"/>
      <c r="T69" s="42">
        <v>15.9</v>
      </c>
      <c r="U69" s="42"/>
      <c r="V69" t="str">
        <f t="shared" si="7"/>
        <v/>
      </c>
      <c r="W69">
        <f t="shared" si="2"/>
        <v>0</v>
      </c>
      <c r="X69" s="29">
        <f t="shared" si="4"/>
        <v>128456.08796083233</v>
      </c>
      <c r="Y69" s="30">
        <f t="shared" si="5"/>
        <v>0.56339895399725304</v>
      </c>
      <c r="Z69" t="s">
        <v>77</v>
      </c>
      <c r="AA69">
        <v>618</v>
      </c>
      <c r="AB69" t="s">
        <v>50</v>
      </c>
      <c r="AC69">
        <v>32</v>
      </c>
      <c r="AD69">
        <v>53</v>
      </c>
      <c r="AE69">
        <v>67</v>
      </c>
      <c r="AF69">
        <v>79</v>
      </c>
      <c r="AG69">
        <v>109</v>
      </c>
      <c r="AH69">
        <v>159</v>
      </c>
      <c r="AJ69">
        <v>-3</v>
      </c>
      <c r="AK69">
        <v>-3</v>
      </c>
    </row>
    <row r="70" spans="2:37" ht="15">
      <c r="B70" s="36">
        <v>62</v>
      </c>
      <c r="C70" s="37">
        <f t="shared" si="0"/>
        <v>61038.154545059217</v>
      </c>
      <c r="D70" s="37"/>
      <c r="E70" s="36"/>
      <c r="F70" s="5">
        <v>43682</v>
      </c>
      <c r="G70" s="36" t="s">
        <v>49</v>
      </c>
      <c r="H70" s="38">
        <v>102.611</v>
      </c>
      <c r="I70" s="38"/>
      <c r="J70" s="36">
        <v>8.6999999999999993</v>
      </c>
      <c r="K70" s="39">
        <f t="shared" si="3"/>
        <v>1831.1446363517764</v>
      </c>
      <c r="L70" s="40"/>
      <c r="M70" s="4">
        <f>IF(J70="","",(K70/J70)/LOOKUP(RIGHT($D$2,3),定数!$A$6:$A$13,定数!$B$6:$B$13))</f>
        <v>2.1047639498296284</v>
      </c>
      <c r="N70" s="36"/>
      <c r="O70" s="5"/>
      <c r="P70" s="38">
        <v>102.524</v>
      </c>
      <c r="Q70" s="38"/>
      <c r="R70" s="41">
        <f>IF(P70="","",T70*M70*LOOKUP(RIGHT($D$2,3),定数!$A$6:$A$13,定数!$B$6:$B$13))</f>
        <v>-1831.144636351846</v>
      </c>
      <c r="S70" s="41"/>
      <c r="T70" s="42">
        <f t="shared" si="6"/>
        <v>-8.7000000000003297</v>
      </c>
      <c r="U70" s="42"/>
      <c r="V70" t="str">
        <f t="shared" si="7"/>
        <v/>
      </c>
      <c r="W70">
        <f t="shared" si="2"/>
        <v>1</v>
      </c>
      <c r="X70" s="29">
        <f t="shared" si="4"/>
        <v>128456.08796083233</v>
      </c>
      <c r="Y70" s="30">
        <f t="shared" si="5"/>
        <v>0.52483252826701043</v>
      </c>
      <c r="Z70" t="s">
        <v>56</v>
      </c>
      <c r="AA70">
        <v>50</v>
      </c>
      <c r="AB70" t="s">
        <v>60</v>
      </c>
    </row>
    <row r="71" spans="2:37" ht="15">
      <c r="B71" s="36">
        <v>63</v>
      </c>
      <c r="C71" s="37">
        <f t="shared" si="0"/>
        <v>59207.009908707369</v>
      </c>
      <c r="D71" s="37"/>
      <c r="E71" s="36"/>
      <c r="F71" s="5">
        <v>43683</v>
      </c>
      <c r="G71" s="36" t="s">
        <v>51</v>
      </c>
      <c r="H71" s="38">
        <v>102.574</v>
      </c>
      <c r="I71" s="38"/>
      <c r="J71" s="36">
        <v>6.3</v>
      </c>
      <c r="K71" s="39">
        <f t="shared" si="3"/>
        <v>1776.2102972612211</v>
      </c>
      <c r="L71" s="40"/>
      <c r="M71" s="4">
        <f>IF(J71="","",(K71/J71)/LOOKUP(RIGHT($D$2,3),定数!$A$6:$A$13,定数!$B$6:$B$13))</f>
        <v>2.8193814242241602</v>
      </c>
      <c r="N71" s="36"/>
      <c r="O71" s="5"/>
      <c r="P71" s="38">
        <v>102.637</v>
      </c>
      <c r="Q71" s="38"/>
      <c r="R71" s="41">
        <f>IF(P71="","",T71*M71*LOOKUP(RIGHT($D$2,3),定数!$A$6:$A$13,定数!$B$6:$B$13))</f>
        <v>5244.0494490569381</v>
      </c>
      <c r="S71" s="41"/>
      <c r="T71" s="42">
        <v>18.600000000000001</v>
      </c>
      <c r="U71" s="42"/>
      <c r="V71" t="str">
        <f t="shared" si="7"/>
        <v/>
      </c>
      <c r="W71">
        <f t="shared" si="2"/>
        <v>0</v>
      </c>
      <c r="X71" s="29">
        <f t="shared" si="4"/>
        <v>128456.08796083233</v>
      </c>
      <c r="Y71" s="30">
        <f t="shared" si="5"/>
        <v>0.53908755241900064</v>
      </c>
      <c r="Z71" t="s">
        <v>56</v>
      </c>
      <c r="AA71">
        <v>618</v>
      </c>
      <c r="AB71" t="s">
        <v>53</v>
      </c>
      <c r="AC71">
        <v>38</v>
      </c>
      <c r="AD71">
        <v>62</v>
      </c>
      <c r="AE71">
        <v>78</v>
      </c>
      <c r="AF71">
        <v>93</v>
      </c>
      <c r="AG71">
        <v>123</v>
      </c>
      <c r="AH71">
        <v>186</v>
      </c>
      <c r="AJ71">
        <v>618</v>
      </c>
      <c r="AK71">
        <v>-3</v>
      </c>
    </row>
    <row r="72" spans="2:37" ht="15">
      <c r="B72" s="36">
        <v>64</v>
      </c>
      <c r="C72" s="37">
        <f t="shared" si="0"/>
        <v>64451.059357764309</v>
      </c>
      <c r="D72" s="37"/>
      <c r="E72" s="36"/>
      <c r="F72" s="5">
        <v>43684</v>
      </c>
      <c r="G72" s="36" t="s">
        <v>49</v>
      </c>
      <c r="H72" s="38">
        <v>102.223</v>
      </c>
      <c r="I72" s="38"/>
      <c r="J72" s="36">
        <v>7.6</v>
      </c>
      <c r="K72" s="39">
        <f t="shared" si="3"/>
        <v>1933.5317807329293</v>
      </c>
      <c r="L72" s="40"/>
      <c r="M72" s="4">
        <f>IF(J72="","",(K72/J72)/LOOKUP(RIGHT($D$2,3),定数!$A$6:$A$13,定数!$B$6:$B$13))</f>
        <v>2.5441207641222756</v>
      </c>
      <c r="N72" s="36"/>
      <c r="O72" s="5"/>
      <c r="P72" s="38">
        <v>102.14700000000001</v>
      </c>
      <c r="Q72" s="38"/>
      <c r="R72" s="41">
        <f>IF(P72="","",T72*M72*LOOKUP(RIGHT($D$2,3),定数!$A$6:$A$13,定数!$B$6:$B$13))</f>
        <v>5647.9480963514516</v>
      </c>
      <c r="S72" s="41"/>
      <c r="T72" s="42">
        <v>22.2</v>
      </c>
      <c r="U72" s="42"/>
      <c r="V72" t="str">
        <f t="shared" si="7"/>
        <v/>
      </c>
      <c r="W72">
        <f t="shared" si="2"/>
        <v>0</v>
      </c>
      <c r="X72" s="29">
        <f t="shared" si="4"/>
        <v>128456.08796083233</v>
      </c>
      <c r="Y72" s="30">
        <f t="shared" si="5"/>
        <v>0.49826387849039788</v>
      </c>
      <c r="Z72">
        <v>0</v>
      </c>
      <c r="AA72">
        <v>382</v>
      </c>
      <c r="AB72" t="s">
        <v>50</v>
      </c>
      <c r="AC72">
        <v>45</v>
      </c>
      <c r="AD72">
        <v>74</v>
      </c>
      <c r="AE72">
        <v>93</v>
      </c>
      <c r="AF72">
        <v>111</v>
      </c>
      <c r="AG72">
        <v>148</v>
      </c>
      <c r="AH72">
        <v>222</v>
      </c>
      <c r="AJ72">
        <v>-3</v>
      </c>
      <c r="AK72">
        <v>-3</v>
      </c>
    </row>
    <row r="73" spans="2:37" ht="15">
      <c r="B73" s="36">
        <v>65</v>
      </c>
      <c r="C73" s="37">
        <f t="shared" si="0"/>
        <v>70099.007454115766</v>
      </c>
      <c r="D73" s="37"/>
      <c r="E73" s="36"/>
      <c r="F73" s="5">
        <v>43688</v>
      </c>
      <c r="G73" s="36" t="s">
        <v>49</v>
      </c>
      <c r="H73" s="38">
        <v>102.137</v>
      </c>
      <c r="I73" s="38"/>
      <c r="J73" s="36">
        <v>9</v>
      </c>
      <c r="K73" s="39">
        <f t="shared" si="3"/>
        <v>2102.970223623473</v>
      </c>
      <c r="L73" s="40"/>
      <c r="M73" s="4">
        <f>IF(J73="","",(K73/J73)/LOOKUP(RIGHT($D$2,3),定数!$A$6:$A$13,定数!$B$6:$B$13))</f>
        <v>2.3366335818038588</v>
      </c>
      <c r="N73" s="36"/>
      <c r="O73" s="5"/>
      <c r="P73" s="38">
        <v>102.047</v>
      </c>
      <c r="Q73" s="38"/>
      <c r="R73" s="41">
        <f>IF(P73="","",T73*M73*LOOKUP(RIGHT($D$2,3),定数!$A$6:$A$13,定数!$B$6:$B$13))</f>
        <v>-2102.9702236235526</v>
      </c>
      <c r="S73" s="41"/>
      <c r="T73" s="42">
        <f t="shared" si="6"/>
        <v>-9.0000000000003411</v>
      </c>
      <c r="U73" s="42"/>
      <c r="V73" t="str">
        <f t="shared" si="7"/>
        <v/>
      </c>
      <c r="W73">
        <f t="shared" si="2"/>
        <v>1</v>
      </c>
      <c r="X73" s="29">
        <f t="shared" si="4"/>
        <v>128456.08796083233</v>
      </c>
      <c r="Y73" s="30">
        <f t="shared" si="5"/>
        <v>0.45429594994758271</v>
      </c>
      <c r="Z73">
        <v>618</v>
      </c>
      <c r="AA73">
        <v>618</v>
      </c>
      <c r="AB73" t="s">
        <v>50</v>
      </c>
    </row>
    <row r="74" spans="2:37" ht="15">
      <c r="B74" s="36">
        <v>66</v>
      </c>
      <c r="C74" s="37">
        <f t="shared" ref="C74:C108" si="8">IF(R73="","",C73+R73)</f>
        <v>67996.03723049222</v>
      </c>
      <c r="D74" s="37"/>
      <c r="E74" s="36"/>
      <c r="F74" s="5">
        <v>43689</v>
      </c>
      <c r="G74" s="36" t="s">
        <v>49</v>
      </c>
      <c r="H74" s="38">
        <v>102.298</v>
      </c>
      <c r="I74" s="38"/>
      <c r="J74" s="36">
        <v>9.1</v>
      </c>
      <c r="K74" s="39">
        <f t="shared" si="3"/>
        <v>2039.8811169147666</v>
      </c>
      <c r="L74" s="40"/>
      <c r="M74" s="4">
        <f>IF(J74="","",(K74/J74)/LOOKUP(RIGHT($D$2,3),定数!$A$6:$A$13,定数!$B$6:$B$13))</f>
        <v>2.2416276010052378</v>
      </c>
      <c r="N74" s="36"/>
      <c r="O74" s="5"/>
      <c r="P74" s="38">
        <v>102.20699999999999</v>
      </c>
      <c r="Q74" s="38"/>
      <c r="R74" s="41">
        <f>IF(P74="","",T74*M74*LOOKUP(RIGHT($D$2,3),定数!$A$6:$A$13,定数!$B$6:$B$13))</f>
        <v>-2039.8811169147664</v>
      </c>
      <c r="S74" s="41"/>
      <c r="T74" s="42">
        <v>-9.1</v>
      </c>
      <c r="U74" s="42"/>
      <c r="V74" t="str">
        <f t="shared" si="7"/>
        <v/>
      </c>
      <c r="W74">
        <f t="shared" si="7"/>
        <v>2</v>
      </c>
      <c r="X74" s="29">
        <f t="shared" si="4"/>
        <v>128456.08796083233</v>
      </c>
      <c r="Y74" s="30">
        <f t="shared" si="5"/>
        <v>0.47066707144915576</v>
      </c>
      <c r="Z74">
        <v>238</v>
      </c>
      <c r="AA74">
        <v>618</v>
      </c>
      <c r="AB74" t="s">
        <v>50</v>
      </c>
      <c r="AC74">
        <v>55</v>
      </c>
      <c r="AJ74">
        <v>618</v>
      </c>
      <c r="AK74">
        <v>618</v>
      </c>
    </row>
    <row r="75" spans="2:37" ht="15">
      <c r="B75" s="36">
        <v>67</v>
      </c>
      <c r="C75" s="37">
        <f t="shared" si="8"/>
        <v>65956.156113577454</v>
      </c>
      <c r="D75" s="37"/>
      <c r="E75" s="36"/>
      <c r="F75" s="5">
        <v>43691</v>
      </c>
      <c r="G75" s="36" t="s">
        <v>49</v>
      </c>
      <c r="H75" s="38">
        <v>102.55800000000001</v>
      </c>
      <c r="I75" s="38"/>
      <c r="J75" s="36">
        <v>16.5</v>
      </c>
      <c r="K75" s="39">
        <f t="shared" ref="K75:K108" si="9">IF(J75="","",C75*0.03)</f>
        <v>1978.6846834073235</v>
      </c>
      <c r="L75" s="40"/>
      <c r="M75" s="4">
        <f>IF(J75="","",(K75/J75)/LOOKUP(RIGHT($D$2,3),定数!$A$6:$A$13,定数!$B$6:$B$13))</f>
        <v>1.1992028384286808</v>
      </c>
      <c r="N75" s="36"/>
      <c r="O75" s="5"/>
      <c r="P75" s="38">
        <v>102.393</v>
      </c>
      <c r="Q75" s="38"/>
      <c r="R75" s="41">
        <f>IF(P75="","",T75*M75*LOOKUP(RIGHT($D$2,3),定数!$A$6:$A$13,定数!$B$6:$B$13))</f>
        <v>-1978.6846834073983</v>
      </c>
      <c r="S75" s="41"/>
      <c r="T75" s="42">
        <f t="shared" si="6"/>
        <v>-16.500000000000625</v>
      </c>
      <c r="U75" s="42"/>
      <c r="V75" t="str">
        <f t="shared" ref="V75:W90" si="10">IF(S75&lt;&gt;"",IF(S75&lt;0,1+V74,0),"")</f>
        <v/>
      </c>
      <c r="W75">
        <f t="shared" si="10"/>
        <v>3</v>
      </c>
      <c r="X75" s="29">
        <f t="shared" si="4"/>
        <v>128456.08796083233</v>
      </c>
      <c r="Y75" s="30">
        <f t="shared" si="5"/>
        <v>0.4865470593056811</v>
      </c>
      <c r="Z75">
        <v>382</v>
      </c>
      <c r="AA75">
        <v>100</v>
      </c>
      <c r="AB75" t="s">
        <v>50</v>
      </c>
    </row>
    <row r="76" spans="2:37" ht="15">
      <c r="B76" s="36">
        <v>68</v>
      </c>
      <c r="C76" s="37">
        <f t="shared" si="8"/>
        <v>63977.471430170059</v>
      </c>
      <c r="D76" s="37"/>
      <c r="E76" s="36"/>
      <c r="F76" s="5">
        <v>43697</v>
      </c>
      <c r="G76" s="36" t="s">
        <v>49</v>
      </c>
      <c r="H76" s="38">
        <v>102.94799999999999</v>
      </c>
      <c r="I76" s="38"/>
      <c r="J76" s="36">
        <v>5</v>
      </c>
      <c r="K76" s="39">
        <f t="shared" si="9"/>
        <v>1919.3241429051018</v>
      </c>
      <c r="L76" s="40"/>
      <c r="M76" s="4">
        <f>IF(J76="","",(K76/J76)/LOOKUP(RIGHT($D$2,3),定数!$A$6:$A$13,定数!$B$6:$B$13))</f>
        <v>3.8386482858102031</v>
      </c>
      <c r="N76" s="36"/>
      <c r="O76" s="5"/>
      <c r="P76" s="38">
        <v>102.898</v>
      </c>
      <c r="Q76" s="38"/>
      <c r="R76" s="41">
        <f>IF(P76="","",T76*M76*LOOKUP(RIGHT($D$2,3),定数!$A$6:$A$13,定数!$B$6:$B$13))</f>
        <v>5489.2670487085907</v>
      </c>
      <c r="S76" s="41"/>
      <c r="T76" s="42">
        <v>14.3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128456.08796083233</v>
      </c>
      <c r="Y76" s="30">
        <f t="shared" ref="Y76:Y108" si="12">IF(X76&lt;&gt;"",1-(C76/X76),"")</f>
        <v>0.5019506475265112</v>
      </c>
      <c r="Z76">
        <v>236</v>
      </c>
      <c r="AB76" t="s">
        <v>50</v>
      </c>
      <c r="AC76">
        <v>29</v>
      </c>
      <c r="AD76">
        <v>47</v>
      </c>
      <c r="AE76">
        <v>60</v>
      </c>
      <c r="AF76">
        <v>7</v>
      </c>
      <c r="AG76">
        <v>95</v>
      </c>
      <c r="AH76">
        <v>143</v>
      </c>
      <c r="AJ76">
        <v>-3</v>
      </c>
      <c r="AK76">
        <v>-3</v>
      </c>
    </row>
    <row r="77" spans="2:37" ht="15">
      <c r="B77" s="36">
        <v>69</v>
      </c>
      <c r="C77" s="37">
        <f t="shared" si="8"/>
        <v>69466.738478878644</v>
      </c>
      <c r="D77" s="37"/>
      <c r="E77" s="36"/>
      <c r="F77" s="5">
        <v>43699</v>
      </c>
      <c r="G77" s="36" t="s">
        <v>51</v>
      </c>
      <c r="H77" s="38">
        <v>103.708</v>
      </c>
      <c r="I77" s="38"/>
      <c r="J77" s="36">
        <v>11</v>
      </c>
      <c r="K77" s="39">
        <f t="shared" si="9"/>
        <v>2084.0021543663593</v>
      </c>
      <c r="L77" s="40"/>
      <c r="M77" s="4">
        <f>IF(J77="","",(K77/J77)/LOOKUP(RIGHT($D$2,3),定数!$A$6:$A$13,定数!$B$6:$B$13))</f>
        <v>1.8945474130603268</v>
      </c>
      <c r="N77" s="36"/>
      <c r="O77" s="5"/>
      <c r="P77" s="38">
        <v>103.818</v>
      </c>
      <c r="Q77" s="38"/>
      <c r="R77" s="41">
        <f>IF(P77="","",T77*M77*LOOKUP(RIGHT($D$2,3),定数!$A$6:$A$13,定数!$B$6:$B$13))</f>
        <v>-2084.0021543663597</v>
      </c>
      <c r="S77" s="41"/>
      <c r="T77" s="42">
        <v>-11</v>
      </c>
      <c r="U77" s="42"/>
      <c r="V77" t="str">
        <f t="shared" si="10"/>
        <v/>
      </c>
      <c r="W77">
        <f t="shared" si="10"/>
        <v>1</v>
      </c>
      <c r="X77" s="29">
        <f t="shared" si="11"/>
        <v>128456.08796083233</v>
      </c>
      <c r="Y77" s="30">
        <f t="shared" si="12"/>
        <v>0.45921801308428589</v>
      </c>
      <c r="Z77">
        <v>100</v>
      </c>
      <c r="AA77">
        <v>618</v>
      </c>
      <c r="AB77" t="s">
        <v>60</v>
      </c>
      <c r="AC77">
        <v>66</v>
      </c>
      <c r="AD77">
        <v>108</v>
      </c>
      <c r="AE77">
        <v>136</v>
      </c>
      <c r="AF77">
        <v>161</v>
      </c>
      <c r="AJ77">
        <v>1.5</v>
      </c>
      <c r="AK77">
        <v>1.5</v>
      </c>
    </row>
    <row r="78" spans="2:37" ht="15">
      <c r="B78" s="36">
        <v>70</v>
      </c>
      <c r="C78" s="37">
        <f t="shared" si="8"/>
        <v>67382.736324512283</v>
      </c>
      <c r="D78" s="37"/>
      <c r="E78" s="36"/>
      <c r="F78" s="5">
        <v>43706</v>
      </c>
      <c r="G78" s="36" t="s">
        <v>51</v>
      </c>
      <c r="H78" s="38">
        <v>103.7</v>
      </c>
      <c r="I78" s="38"/>
      <c r="J78" s="36">
        <v>3</v>
      </c>
      <c r="K78" s="39">
        <f t="shared" si="9"/>
        <v>2021.4820897353684</v>
      </c>
      <c r="L78" s="40"/>
      <c r="M78" s="4">
        <f>IF(J78="","",(K78/J78)/LOOKUP(RIGHT($D$2,3),定数!$A$6:$A$13,定数!$B$6:$B$13))</f>
        <v>6.7382736324512278</v>
      </c>
      <c r="N78" s="36"/>
      <c r="O78" s="5"/>
      <c r="P78" s="38">
        <v>103.73</v>
      </c>
      <c r="Q78" s="38"/>
      <c r="R78" s="41">
        <f>IF(P78="","",T78*M78*LOOKUP(RIGHT($D$2,3),定数!$A$6:$A$13,定数!$B$6:$B$13))</f>
        <v>-2021.482089735445</v>
      </c>
      <c r="S78" s="41"/>
      <c r="T78" s="42">
        <f t="shared" ref="T78:T110" si="13">IF(P78="","",IF(G78="買",(P78-H78),(H78-P78))*IF(RIGHT($D$2,3)="JPY",100,10000))</f>
        <v>-3.0000000000001137</v>
      </c>
      <c r="U78" s="42"/>
      <c r="V78" t="str">
        <f t="shared" si="10"/>
        <v/>
      </c>
      <c r="W78">
        <f t="shared" si="10"/>
        <v>2</v>
      </c>
      <c r="X78" s="29">
        <f t="shared" si="11"/>
        <v>128456.08796083233</v>
      </c>
      <c r="Y78" s="30">
        <f t="shared" si="12"/>
        <v>0.47544147269175741</v>
      </c>
      <c r="Z78">
        <v>50</v>
      </c>
      <c r="AA78">
        <v>618</v>
      </c>
      <c r="AB78" t="s">
        <v>50</v>
      </c>
    </row>
    <row r="79" spans="2:37" ht="15">
      <c r="B79" s="36">
        <v>71</v>
      </c>
      <c r="C79" s="37">
        <f t="shared" si="8"/>
        <v>65361.254234776839</v>
      </c>
      <c r="D79" s="37"/>
      <c r="E79" s="36"/>
      <c r="F79" s="5">
        <v>43710</v>
      </c>
      <c r="G79" s="36" t="s">
        <v>49</v>
      </c>
      <c r="H79" s="38">
        <v>104.36499999999999</v>
      </c>
      <c r="I79" s="38"/>
      <c r="J79" s="36">
        <v>7.2</v>
      </c>
      <c r="K79" s="39">
        <f t="shared" si="9"/>
        <v>1960.837627043305</v>
      </c>
      <c r="L79" s="40"/>
      <c r="M79" s="4">
        <f>IF(J79="","",(K79/J79)/LOOKUP(RIGHT($D$2,3),定数!$A$6:$A$13,定数!$B$6:$B$13))</f>
        <v>2.7233855931157014</v>
      </c>
      <c r="N79" s="36"/>
      <c r="O79" s="5"/>
      <c r="P79" s="38">
        <v>104.29300000000001</v>
      </c>
      <c r="Q79" s="38"/>
      <c r="R79" s="41">
        <f>IF(P79="","",T79*M79*LOOKUP(RIGHT($D$2,3),定数!$A$6:$A$13,定数!$B$6:$B$13))</f>
        <v>3268.0627117388417</v>
      </c>
      <c r="S79" s="41"/>
      <c r="T79" s="42">
        <v>12</v>
      </c>
      <c r="U79" s="42"/>
      <c r="V79" t="str">
        <f t="shared" si="10"/>
        <v/>
      </c>
      <c r="W79">
        <f t="shared" si="10"/>
        <v>0</v>
      </c>
      <c r="X79" s="29">
        <f t="shared" si="11"/>
        <v>128456.08796083233</v>
      </c>
      <c r="Y79" s="30">
        <f t="shared" si="12"/>
        <v>0.49117822851100523</v>
      </c>
      <c r="Z79">
        <v>382</v>
      </c>
      <c r="AB79" t="s">
        <v>50</v>
      </c>
      <c r="AC79">
        <v>24</v>
      </c>
      <c r="AD79">
        <v>40</v>
      </c>
      <c r="AE79">
        <v>50</v>
      </c>
      <c r="AF79">
        <v>59</v>
      </c>
      <c r="AG79">
        <v>79</v>
      </c>
      <c r="AH79">
        <v>120</v>
      </c>
      <c r="AJ79">
        <v>618</v>
      </c>
      <c r="AK79">
        <v>-3</v>
      </c>
    </row>
    <row r="80" spans="2:37" ht="15">
      <c r="B80" s="36">
        <v>72</v>
      </c>
      <c r="C80" s="37">
        <f t="shared" si="8"/>
        <v>68629.316946515683</v>
      </c>
      <c r="D80" s="37"/>
      <c r="E80" s="36"/>
      <c r="F80" s="5">
        <v>43718</v>
      </c>
      <c r="G80" s="36" t="s">
        <v>49</v>
      </c>
      <c r="H80" s="38">
        <v>106.343</v>
      </c>
      <c r="I80" s="38"/>
      <c r="J80" s="36">
        <v>10</v>
      </c>
      <c r="K80" s="39">
        <f t="shared" si="9"/>
        <v>2058.8795083954706</v>
      </c>
      <c r="L80" s="40"/>
      <c r="M80" s="4">
        <f>IF(J80="","",(K80/J80)/LOOKUP(RIGHT($D$2,3),定数!$A$6:$A$13,定数!$B$6:$B$13))</f>
        <v>2.0588795083954703</v>
      </c>
      <c r="N80" s="36"/>
      <c r="O80" s="5"/>
      <c r="P80" s="38">
        <v>106.24299999999999</v>
      </c>
      <c r="Q80" s="38"/>
      <c r="R80" s="41">
        <f>IF(P80="","",T80*M80*LOOKUP(RIGHT($D$2,3),定数!$A$6:$A$13,定数!$B$6:$B$13))</f>
        <v>6053.1057546826823</v>
      </c>
      <c r="S80" s="41"/>
      <c r="T80" s="42">
        <v>29.4</v>
      </c>
      <c r="U80" s="42"/>
      <c r="V80" t="str">
        <f t="shared" si="10"/>
        <v/>
      </c>
      <c r="W80">
        <f t="shared" si="10"/>
        <v>0</v>
      </c>
      <c r="X80" s="29">
        <f t="shared" si="11"/>
        <v>128456.08796083233</v>
      </c>
      <c r="Y80" s="30">
        <f t="shared" si="12"/>
        <v>0.46573713993655552</v>
      </c>
      <c r="Z80">
        <v>236</v>
      </c>
      <c r="AA80">
        <v>618</v>
      </c>
      <c r="AB80" t="s">
        <v>50</v>
      </c>
      <c r="AC80">
        <v>61</v>
      </c>
      <c r="AD80">
        <v>98</v>
      </c>
      <c r="AE80">
        <v>125</v>
      </c>
      <c r="AF80">
        <v>148</v>
      </c>
      <c r="AG80">
        <v>198</v>
      </c>
      <c r="AH80">
        <v>294</v>
      </c>
      <c r="AJ80">
        <v>-2</v>
      </c>
      <c r="AK80">
        <v>-3</v>
      </c>
    </row>
    <row r="81" spans="2:37" ht="15">
      <c r="B81" s="36">
        <v>73</v>
      </c>
      <c r="C81" s="37">
        <f t="shared" si="8"/>
        <v>74682.42270119836</v>
      </c>
      <c r="D81" s="37"/>
      <c r="E81" s="36"/>
      <c r="F81" s="5">
        <v>43724</v>
      </c>
      <c r="G81" s="36" t="s">
        <v>51</v>
      </c>
      <c r="H81" s="38">
        <v>107.09399999999999</v>
      </c>
      <c r="I81" s="38"/>
      <c r="J81" s="36">
        <v>9.1999999999999993</v>
      </c>
      <c r="K81" s="39">
        <f t="shared" si="9"/>
        <v>2240.4726810359507</v>
      </c>
      <c r="L81" s="40"/>
      <c r="M81" s="4">
        <f>IF(J81="","",(K81/J81)/LOOKUP(RIGHT($D$2,3),定数!$A$6:$A$13,定数!$B$6:$B$13))</f>
        <v>2.4352963924303812</v>
      </c>
      <c r="N81" s="36"/>
      <c r="O81" s="5"/>
      <c r="P81" s="38">
        <v>107.18600000000001</v>
      </c>
      <c r="Q81" s="38"/>
      <c r="R81" s="41">
        <f>IF(P81="","",T81*M81*LOOKUP(RIGHT($D$2,3),定数!$A$6:$A$13,定数!$B$6:$B$13))</f>
        <v>-2240.4726810359507</v>
      </c>
      <c r="S81" s="41"/>
      <c r="T81" s="42">
        <v>-9.1999999999999993</v>
      </c>
      <c r="U81" s="42"/>
      <c r="V81" t="str">
        <f t="shared" si="10"/>
        <v/>
      </c>
      <c r="W81">
        <f t="shared" si="10"/>
        <v>1</v>
      </c>
      <c r="X81" s="29">
        <f t="shared" si="11"/>
        <v>128456.08796083233</v>
      </c>
      <c r="Y81" s="30">
        <f t="shared" si="12"/>
        <v>0.41861515567895968</v>
      </c>
      <c r="Z81">
        <v>618</v>
      </c>
      <c r="AA81">
        <v>50</v>
      </c>
      <c r="AB81" t="s">
        <v>53</v>
      </c>
      <c r="AC81">
        <v>55</v>
      </c>
      <c r="AD81">
        <v>91</v>
      </c>
      <c r="AE81">
        <v>114</v>
      </c>
      <c r="AF81">
        <v>135</v>
      </c>
      <c r="AJ81">
        <v>1.5</v>
      </c>
      <c r="AK81">
        <v>1.5</v>
      </c>
    </row>
    <row r="82" spans="2:37" ht="15">
      <c r="B82" s="36">
        <v>74</v>
      </c>
      <c r="C82" s="37">
        <f t="shared" si="8"/>
        <v>72441.950020162403</v>
      </c>
      <c r="D82" s="37"/>
      <c r="E82" s="36"/>
      <c r="F82" s="5">
        <v>43727</v>
      </c>
      <c r="G82" s="36" t="s">
        <v>49</v>
      </c>
      <c r="H82" s="38">
        <v>108.827</v>
      </c>
      <c r="I82" s="38"/>
      <c r="J82" s="36">
        <v>9.4</v>
      </c>
      <c r="K82" s="39">
        <f t="shared" si="9"/>
        <v>2173.2585006048721</v>
      </c>
      <c r="L82" s="40"/>
      <c r="M82" s="4">
        <f>IF(J82="","",(K82/J82)/LOOKUP(RIGHT($D$2,3),定数!$A$6:$A$13,定数!$B$6:$B$13))</f>
        <v>2.3119771283030555</v>
      </c>
      <c r="N82" s="36"/>
      <c r="O82" s="5"/>
      <c r="P82" s="38">
        <v>108.733</v>
      </c>
      <c r="Q82" s="38"/>
      <c r="R82" s="41">
        <f>IF(P82="","",T82*M82*LOOKUP(RIGHT($D$2,3),定数!$A$6:$A$13,定数!$B$6:$B$13))</f>
        <v>6357.9371028334026</v>
      </c>
      <c r="S82" s="41"/>
      <c r="T82" s="42">
        <v>27.5</v>
      </c>
      <c r="U82" s="42"/>
      <c r="V82" t="str">
        <f t="shared" si="10"/>
        <v/>
      </c>
      <c r="W82">
        <f t="shared" si="10"/>
        <v>0</v>
      </c>
      <c r="X82" s="29">
        <f t="shared" si="11"/>
        <v>128456.08796083233</v>
      </c>
      <c r="Y82" s="30">
        <f t="shared" si="12"/>
        <v>0.43605670100859095</v>
      </c>
      <c r="Z82">
        <v>618</v>
      </c>
      <c r="AA82">
        <v>618</v>
      </c>
      <c r="AB82" t="s">
        <v>50</v>
      </c>
      <c r="AC82">
        <v>56</v>
      </c>
      <c r="AD82">
        <v>92</v>
      </c>
      <c r="AE82">
        <v>118</v>
      </c>
      <c r="AF82">
        <v>137</v>
      </c>
      <c r="AG82">
        <v>185</v>
      </c>
      <c r="AH82">
        <v>275</v>
      </c>
      <c r="AJ82">
        <v>-3</v>
      </c>
      <c r="AK82">
        <v>-3</v>
      </c>
    </row>
    <row r="83" spans="2:37" ht="15">
      <c r="B83" s="36">
        <v>75</v>
      </c>
      <c r="C83" s="37">
        <f t="shared" si="8"/>
        <v>78799.887122995802</v>
      </c>
      <c r="D83" s="37"/>
      <c r="E83" s="36"/>
      <c r="F83" s="5">
        <v>43731</v>
      </c>
      <c r="G83" s="36" t="s">
        <v>51</v>
      </c>
      <c r="H83" s="38">
        <v>108.721</v>
      </c>
      <c r="I83" s="38"/>
      <c r="J83" s="36">
        <v>12.6</v>
      </c>
      <c r="K83" s="39">
        <f t="shared" si="9"/>
        <v>2363.9966136898738</v>
      </c>
      <c r="L83" s="40"/>
      <c r="M83" s="4">
        <f>IF(J83="","",(K83/J83)/LOOKUP(RIGHT($D$2,3),定数!$A$6:$A$13,定数!$B$6:$B$13))</f>
        <v>1.8761877886427569</v>
      </c>
      <c r="N83" s="36"/>
      <c r="O83" s="5"/>
      <c r="P83" s="38">
        <v>108.84699999999999</v>
      </c>
      <c r="Q83" s="38"/>
      <c r="R83" s="41">
        <f>IF(P83="","",T83*M83*LOOKUP(RIGHT($D$2,3),定数!$A$6:$A$13,定数!$B$6:$B$13))</f>
        <v>7091.9898410696205</v>
      </c>
      <c r="S83" s="41"/>
      <c r="T83" s="42">
        <v>37.799999999999997</v>
      </c>
      <c r="U83" s="42"/>
      <c r="V83" t="str">
        <f t="shared" si="10"/>
        <v/>
      </c>
      <c r="W83">
        <f t="shared" si="10"/>
        <v>0</v>
      </c>
      <c r="X83" s="29">
        <f t="shared" si="11"/>
        <v>128456.08796083233</v>
      </c>
      <c r="Y83" s="30">
        <f t="shared" si="12"/>
        <v>0.38656167742689818</v>
      </c>
      <c r="Z83">
        <v>618</v>
      </c>
      <c r="AA83">
        <v>100</v>
      </c>
      <c r="AB83" t="s">
        <v>60</v>
      </c>
      <c r="AC83">
        <v>78</v>
      </c>
      <c r="AD83">
        <v>126</v>
      </c>
      <c r="AE83">
        <v>160</v>
      </c>
      <c r="AF83">
        <v>190</v>
      </c>
      <c r="AG83">
        <v>252</v>
      </c>
      <c r="AH83">
        <v>378</v>
      </c>
      <c r="AJ83">
        <v>-3</v>
      </c>
      <c r="AK83">
        <v>-3</v>
      </c>
    </row>
    <row r="84" spans="2:37" ht="15">
      <c r="B84" s="36">
        <v>76</v>
      </c>
      <c r="C84" s="37">
        <f t="shared" si="8"/>
        <v>85891.876964065421</v>
      </c>
      <c r="D84" s="37"/>
      <c r="E84" s="36"/>
      <c r="F84" s="5">
        <v>43732</v>
      </c>
      <c r="G84" s="36" t="s">
        <v>51</v>
      </c>
      <c r="H84" s="38">
        <v>108.625</v>
      </c>
      <c r="I84" s="38"/>
      <c r="J84" s="36">
        <v>15.6</v>
      </c>
      <c r="K84" s="39">
        <f t="shared" si="9"/>
        <v>2576.7563089219625</v>
      </c>
      <c r="L84" s="40"/>
      <c r="M84" s="4">
        <f>IF(J84="","",(K84/J84)/LOOKUP(RIGHT($D$2,3),定数!$A$6:$A$13,定数!$B$6:$B$13))</f>
        <v>1.6517668646935659</v>
      </c>
      <c r="N84" s="36"/>
      <c r="O84" s="5"/>
      <c r="P84" s="38">
        <v>108.78100000000001</v>
      </c>
      <c r="Q84" s="38"/>
      <c r="R84" s="41">
        <f>IF(P84="","",T84*M84*LOOKUP(RIGHT($D$2,3),定数!$A$6:$A$13,定数!$B$6:$B$13))</f>
        <v>-2576.756308921963</v>
      </c>
      <c r="S84" s="41"/>
      <c r="T84" s="42">
        <v>-15.6</v>
      </c>
      <c r="U84" s="42"/>
      <c r="V84" t="str">
        <f t="shared" si="10"/>
        <v/>
      </c>
      <c r="W84">
        <f t="shared" si="10"/>
        <v>1</v>
      </c>
      <c r="X84" s="29">
        <f t="shared" si="11"/>
        <v>128456.08796083233</v>
      </c>
      <c r="Y84" s="30">
        <f t="shared" si="12"/>
        <v>0.33135222839531908</v>
      </c>
      <c r="Z84" t="s">
        <v>56</v>
      </c>
      <c r="AA84">
        <v>618</v>
      </c>
      <c r="AB84" t="s">
        <v>78</v>
      </c>
      <c r="AC84">
        <v>95</v>
      </c>
      <c r="AJ84">
        <v>618</v>
      </c>
      <c r="AK84">
        <v>618</v>
      </c>
    </row>
    <row r="85" spans="2:37" ht="15">
      <c r="B85" s="36">
        <v>77</v>
      </c>
      <c r="C85" s="37">
        <f t="shared" si="8"/>
        <v>83315.120655143459</v>
      </c>
      <c r="D85" s="37"/>
      <c r="E85" s="36"/>
      <c r="F85" s="5">
        <v>43733</v>
      </c>
      <c r="G85" s="36" t="s">
        <v>49</v>
      </c>
      <c r="H85" s="38">
        <v>109.17700000000001</v>
      </c>
      <c r="I85" s="38"/>
      <c r="J85" s="36">
        <v>10.5</v>
      </c>
      <c r="K85" s="39">
        <f t="shared" si="9"/>
        <v>2499.4536196543036</v>
      </c>
      <c r="L85" s="40"/>
      <c r="M85" s="4">
        <f>IF(J85="","",(K85/J85)/LOOKUP(RIGHT($D$2,3),定数!$A$6:$A$13,定数!$B$6:$B$13))</f>
        <v>2.3804320187183845</v>
      </c>
      <c r="N85" s="36">
        <v>0</v>
      </c>
      <c r="O85" s="5"/>
      <c r="P85" s="38">
        <v>109.072</v>
      </c>
      <c r="Q85" s="38"/>
      <c r="R85" s="41">
        <f>IF(P85="","",T85*M85*LOOKUP(RIGHT($D$2,3),定数!$A$6:$A$13,定数!$B$6:$B$13))</f>
        <v>-2499.453619654304</v>
      </c>
      <c r="S85" s="41"/>
      <c r="T85" s="42">
        <v>-10.5</v>
      </c>
      <c r="U85" s="42"/>
      <c r="V85" t="str">
        <f t="shared" si="10"/>
        <v/>
      </c>
      <c r="W85">
        <f t="shared" si="10"/>
        <v>2</v>
      </c>
      <c r="X85" s="29">
        <f t="shared" si="11"/>
        <v>128456.08796083233</v>
      </c>
      <c r="Y85" s="30">
        <f t="shared" si="12"/>
        <v>0.35141166154345949</v>
      </c>
      <c r="Z85">
        <v>618</v>
      </c>
      <c r="AA85" t="s">
        <v>56</v>
      </c>
      <c r="AB85" t="s">
        <v>50</v>
      </c>
      <c r="AC85">
        <v>63</v>
      </c>
      <c r="AD85">
        <v>102</v>
      </c>
      <c r="AE85">
        <v>130</v>
      </c>
      <c r="AF85">
        <v>152</v>
      </c>
      <c r="AJ85">
        <v>618</v>
      </c>
      <c r="AK85">
        <v>1.5</v>
      </c>
    </row>
    <row r="86" spans="2:37" ht="15">
      <c r="B86" s="36">
        <v>78</v>
      </c>
      <c r="C86" s="37">
        <f t="shared" si="8"/>
        <v>80815.667035489154</v>
      </c>
      <c r="D86" s="37"/>
      <c r="E86" s="36"/>
      <c r="F86" s="5">
        <v>43737</v>
      </c>
      <c r="G86" s="36" t="s">
        <v>49</v>
      </c>
      <c r="H86" s="38">
        <v>109.414</v>
      </c>
      <c r="I86" s="38"/>
      <c r="J86" s="36">
        <v>15.2</v>
      </c>
      <c r="K86" s="39">
        <f t="shared" si="9"/>
        <v>2424.4700110646745</v>
      </c>
      <c r="L86" s="40"/>
      <c r="M86" s="4">
        <f>IF(J86="","",(K86/J86)/LOOKUP(RIGHT($D$2,3),定数!$A$6:$A$13,定数!$B$6:$B$13))</f>
        <v>1.5950460599109701</v>
      </c>
      <c r="N86" s="36"/>
      <c r="O86" s="5"/>
      <c r="P86" s="38">
        <v>109.262</v>
      </c>
      <c r="Q86" s="38"/>
      <c r="R86" s="41">
        <f>IF(P86="","",T86*M86*LOOKUP(RIGHT($D$2,3),定数!$A$6:$A$13,定数!$B$6:$B$13))</f>
        <v>-2424.4700110646745</v>
      </c>
      <c r="S86" s="41"/>
      <c r="T86" s="42">
        <v>-15.2</v>
      </c>
      <c r="U86" s="42"/>
      <c r="V86" t="str">
        <f t="shared" si="10"/>
        <v/>
      </c>
      <c r="W86">
        <f t="shared" si="10"/>
        <v>3</v>
      </c>
      <c r="X86" s="29">
        <f t="shared" si="11"/>
        <v>128456.08796083233</v>
      </c>
      <c r="Y86" s="30">
        <f t="shared" si="12"/>
        <v>0.37086931169715576</v>
      </c>
      <c r="Z86">
        <v>236</v>
      </c>
      <c r="AA86">
        <v>100</v>
      </c>
      <c r="AB86" t="s">
        <v>50</v>
      </c>
      <c r="AC86">
        <v>91</v>
      </c>
      <c r="AD86">
        <v>148</v>
      </c>
      <c r="AE86">
        <v>188</v>
      </c>
      <c r="AF86">
        <v>223</v>
      </c>
      <c r="AG86">
        <v>299</v>
      </c>
      <c r="AJ86">
        <v>-2</v>
      </c>
      <c r="AK86">
        <v>-2</v>
      </c>
    </row>
    <row r="87" spans="2:37" ht="15">
      <c r="B87" s="36">
        <v>79</v>
      </c>
      <c r="C87" s="37">
        <f t="shared" si="8"/>
        <v>78391.197024424473</v>
      </c>
      <c r="D87" s="37"/>
      <c r="E87" s="36"/>
      <c r="F87" s="5">
        <v>43740</v>
      </c>
      <c r="G87" s="36" t="s">
        <v>51</v>
      </c>
      <c r="H87" s="38">
        <v>108.91200000000001</v>
      </c>
      <c r="I87" s="38"/>
      <c r="J87" s="36">
        <v>16.600000000000001</v>
      </c>
      <c r="K87" s="39">
        <f t="shared" si="9"/>
        <v>2351.7359107327343</v>
      </c>
      <c r="L87" s="40"/>
      <c r="M87" s="4">
        <f>IF(J87="","",(K87/J87)/LOOKUP(RIGHT($D$2,3),定数!$A$6:$A$13,定数!$B$6:$B$13))</f>
        <v>1.4167083799594784</v>
      </c>
      <c r="N87" s="36"/>
      <c r="O87" s="5"/>
      <c r="P87" s="38">
        <v>109.078</v>
      </c>
      <c r="Q87" s="38"/>
      <c r="R87" s="41">
        <f>IF(P87="","",T87*M87*LOOKUP(RIGHT($D$2,3),定数!$A$6:$A$13,定数!$B$6:$B$13))</f>
        <v>6871.0356428034702</v>
      </c>
      <c r="S87" s="41"/>
      <c r="T87" s="42">
        <v>48.5</v>
      </c>
      <c r="U87" s="42"/>
      <c r="V87" t="str">
        <f t="shared" si="10"/>
        <v/>
      </c>
      <c r="W87">
        <f t="shared" si="10"/>
        <v>0</v>
      </c>
      <c r="X87" s="29">
        <f t="shared" si="11"/>
        <v>128456.08796083233</v>
      </c>
      <c r="Y87" s="30">
        <f t="shared" si="12"/>
        <v>0.38974323234624109</v>
      </c>
      <c r="Z87">
        <v>50</v>
      </c>
      <c r="AA87" t="s">
        <v>56</v>
      </c>
      <c r="AB87" t="s">
        <v>50</v>
      </c>
      <c r="AC87">
        <v>101</v>
      </c>
      <c r="AD87">
        <v>163</v>
      </c>
      <c r="AE87">
        <v>206</v>
      </c>
      <c r="AF87">
        <v>242</v>
      </c>
      <c r="AG87">
        <v>326</v>
      </c>
      <c r="AH87">
        <v>485</v>
      </c>
      <c r="AJ87">
        <v>-2</v>
      </c>
      <c r="AK87">
        <v>-3</v>
      </c>
    </row>
    <row r="88" spans="2:37" ht="15">
      <c r="B88" s="36">
        <v>80</v>
      </c>
      <c r="C88" s="37">
        <f t="shared" si="8"/>
        <v>85262.232667227945</v>
      </c>
      <c r="D88" s="37"/>
      <c r="E88" s="36"/>
      <c r="F88" s="5">
        <v>43746</v>
      </c>
      <c r="G88" s="36" t="s">
        <v>49</v>
      </c>
      <c r="H88" s="38">
        <v>108.423</v>
      </c>
      <c r="I88" s="38"/>
      <c r="J88" s="36">
        <v>13.3</v>
      </c>
      <c r="K88" s="39">
        <f t="shared" si="9"/>
        <v>2557.8669800168382</v>
      </c>
      <c r="L88" s="40"/>
      <c r="M88" s="4">
        <f>IF(J88="","",(K88/J88)/LOOKUP(RIGHT($D$2,3),定数!$A$6:$A$13,定数!$B$6:$B$13))</f>
        <v>1.923208255651758</v>
      </c>
      <c r="N88" s="36"/>
      <c r="O88" s="5"/>
      <c r="P88" s="38">
        <v>108.29</v>
      </c>
      <c r="Q88" s="38"/>
      <c r="R88" s="41">
        <f>IF(P88="","",T88*M88*LOOKUP(RIGHT($D$2,3),定数!$A$6:$A$13,定数!$B$6:$B$13))</f>
        <v>-2557.8669800168386</v>
      </c>
      <c r="S88" s="41"/>
      <c r="T88" s="42">
        <v>-13.3</v>
      </c>
      <c r="U88" s="42"/>
      <c r="V88" t="str">
        <f t="shared" si="10"/>
        <v/>
      </c>
      <c r="W88">
        <f t="shared" si="10"/>
        <v>1</v>
      </c>
      <c r="X88" s="29">
        <f t="shared" si="11"/>
        <v>128456.08796083233</v>
      </c>
      <c r="Y88" s="30">
        <f t="shared" si="12"/>
        <v>0.33625385903683025</v>
      </c>
      <c r="Z88">
        <v>236</v>
      </c>
      <c r="AA88">
        <v>618</v>
      </c>
      <c r="AB88" t="s">
        <v>60</v>
      </c>
      <c r="AC88">
        <v>83</v>
      </c>
      <c r="AJ88">
        <v>618</v>
      </c>
      <c r="AK88">
        <v>618</v>
      </c>
    </row>
    <row r="89" spans="2:37" ht="15">
      <c r="B89" s="36">
        <v>81</v>
      </c>
      <c r="C89" s="37">
        <f t="shared" si="8"/>
        <v>82704.365687211102</v>
      </c>
      <c r="D89" s="37"/>
      <c r="E89" s="36"/>
      <c r="F89" s="5">
        <v>43747</v>
      </c>
      <c r="G89" s="36" t="s">
        <v>51</v>
      </c>
      <c r="H89" s="38">
        <v>108.124</v>
      </c>
      <c r="I89" s="38"/>
      <c r="J89" s="36">
        <v>19.399999999999999</v>
      </c>
      <c r="K89" s="39">
        <f t="shared" si="9"/>
        <v>2481.1309706163329</v>
      </c>
      <c r="L89" s="40"/>
      <c r="M89" s="4">
        <f>IF(J89="","",(K89/J89)/LOOKUP(RIGHT($D$2,3),定数!$A$6:$A$13,定数!$B$6:$B$13))</f>
        <v>1.278933490008419</v>
      </c>
      <c r="N89" s="36"/>
      <c r="O89" s="5"/>
      <c r="P89" s="38">
        <v>108.318</v>
      </c>
      <c r="Q89" s="38"/>
      <c r="R89" s="41">
        <f>IF(P89="","",T89*M89*LOOKUP(RIGHT($D$2,3),定数!$A$6:$A$13,定数!$B$6:$B$13))</f>
        <v>7366.6569024484943</v>
      </c>
      <c r="S89" s="41"/>
      <c r="T89" s="42">
        <v>57.6</v>
      </c>
      <c r="U89" s="42"/>
      <c r="V89" t="str">
        <f t="shared" si="10"/>
        <v/>
      </c>
      <c r="W89">
        <f t="shared" si="10"/>
        <v>0</v>
      </c>
      <c r="X89" s="29">
        <f t="shared" si="11"/>
        <v>128456.08796083233</v>
      </c>
      <c r="Y89" s="30">
        <f t="shared" si="12"/>
        <v>0.35616624326572544</v>
      </c>
      <c r="Z89">
        <v>618</v>
      </c>
      <c r="AA89">
        <v>618</v>
      </c>
      <c r="AB89" t="s">
        <v>50</v>
      </c>
      <c r="AC89">
        <v>119</v>
      </c>
      <c r="AD89">
        <v>192</v>
      </c>
      <c r="AE89">
        <v>244</v>
      </c>
      <c r="AF89">
        <v>288</v>
      </c>
      <c r="AG89">
        <v>384</v>
      </c>
      <c r="AH89">
        <v>576</v>
      </c>
      <c r="AJ89">
        <v>618</v>
      </c>
      <c r="AK89">
        <v>-3</v>
      </c>
    </row>
    <row r="90" spans="2:37" ht="15">
      <c r="B90" s="36">
        <v>82</v>
      </c>
      <c r="C90" s="37">
        <f t="shared" si="8"/>
        <v>90071.022589659595</v>
      </c>
      <c r="D90" s="37"/>
      <c r="E90" s="36"/>
      <c r="F90" s="5">
        <v>43753</v>
      </c>
      <c r="G90" s="36" t="s">
        <v>49</v>
      </c>
      <c r="H90" s="38">
        <v>107.267</v>
      </c>
      <c r="I90" s="38"/>
      <c r="J90" s="36">
        <v>22</v>
      </c>
      <c r="K90" s="39">
        <f t="shared" si="9"/>
        <v>2702.1306776897877</v>
      </c>
      <c r="L90" s="40"/>
      <c r="M90" s="4">
        <f>IF(J90="","",(K90/J90)/LOOKUP(RIGHT($D$2,3),定数!$A$6:$A$13,定数!$B$6:$B$13))</f>
        <v>1.2282412171317219</v>
      </c>
      <c r="N90" s="36"/>
      <c r="O90" s="5"/>
      <c r="P90" s="38">
        <v>107.047</v>
      </c>
      <c r="Q90" s="38"/>
      <c r="R90" s="41">
        <f>IF(P90="","",T90*M90*LOOKUP(RIGHT($D$2,3),定数!$A$6:$A$13,定数!$B$6:$B$13))</f>
        <v>-2702.1306776897882</v>
      </c>
      <c r="S90" s="41"/>
      <c r="T90" s="42">
        <v>-22</v>
      </c>
      <c r="U90" s="42"/>
      <c r="V90" t="str">
        <f t="shared" si="10"/>
        <v/>
      </c>
      <c r="W90">
        <f t="shared" si="10"/>
        <v>1</v>
      </c>
      <c r="X90" s="29">
        <f t="shared" si="11"/>
        <v>128456.08796083233</v>
      </c>
      <c r="Y90" s="30">
        <f t="shared" si="12"/>
        <v>0.29881857668650758</v>
      </c>
      <c r="Z90" t="s">
        <v>79</v>
      </c>
      <c r="AA90">
        <v>618</v>
      </c>
      <c r="AB90" t="s">
        <v>60</v>
      </c>
      <c r="AC90">
        <v>134</v>
      </c>
      <c r="AD90">
        <v>217</v>
      </c>
      <c r="AJ90">
        <v>-1</v>
      </c>
      <c r="AK90">
        <v>-1</v>
      </c>
    </row>
    <row r="91" spans="2:37" ht="15">
      <c r="B91" s="36">
        <v>83</v>
      </c>
      <c r="C91" s="37">
        <f t="shared" si="8"/>
        <v>87368.891911969811</v>
      </c>
      <c r="D91" s="37"/>
      <c r="E91" s="36"/>
      <c r="F91" s="5">
        <v>43761</v>
      </c>
      <c r="G91" s="36" t="s">
        <v>49</v>
      </c>
      <c r="H91" s="38">
        <v>107.262</v>
      </c>
      <c r="I91" s="38"/>
      <c r="J91" s="36">
        <v>7.4</v>
      </c>
      <c r="K91" s="39">
        <f t="shared" si="9"/>
        <v>2621.066757359094</v>
      </c>
      <c r="L91" s="40"/>
      <c r="M91" s="4">
        <f>IF(J91="","",(K91/J91)/LOOKUP(RIGHT($D$2,3),定数!$A$6:$A$13,定数!$B$6:$B$13))</f>
        <v>3.5419821045393163</v>
      </c>
      <c r="N91" s="36"/>
      <c r="O91" s="5"/>
      <c r="P91" s="38">
        <v>107.188</v>
      </c>
      <c r="Q91" s="38"/>
      <c r="R91" s="41">
        <f>IF(P91="","",T91*M91*LOOKUP(RIGHT($D$2,3),定数!$A$6:$A$13,定数!$B$6:$B$13))</f>
        <v>-2621.0667573590945</v>
      </c>
      <c r="S91" s="41"/>
      <c r="T91" s="42">
        <v>-7.4</v>
      </c>
      <c r="U91" s="42"/>
      <c r="V91" t="str">
        <f t="shared" ref="V91:W106" si="14">IF(S91&lt;&gt;"",IF(S91&lt;0,1+V90,0),"")</f>
        <v/>
      </c>
      <c r="W91">
        <f t="shared" si="14"/>
        <v>2</v>
      </c>
      <c r="X91" s="29">
        <f t="shared" si="11"/>
        <v>128456.08796083233</v>
      </c>
      <c r="Y91" s="30">
        <f t="shared" si="12"/>
        <v>0.31985401938591229</v>
      </c>
      <c r="Z91">
        <v>382</v>
      </c>
      <c r="AA91">
        <v>100</v>
      </c>
      <c r="AB91" t="s">
        <v>50</v>
      </c>
      <c r="AC91">
        <v>44</v>
      </c>
      <c r="AJ91">
        <v>618</v>
      </c>
      <c r="AK91">
        <v>618</v>
      </c>
    </row>
    <row r="92" spans="2:37" ht="15">
      <c r="B92" s="36">
        <v>84</v>
      </c>
      <c r="C92" s="37">
        <f t="shared" si="8"/>
        <v>84747.82515461072</v>
      </c>
      <c r="D92" s="37"/>
      <c r="E92" s="36"/>
      <c r="F92" s="5">
        <v>43762</v>
      </c>
      <c r="G92" s="36" t="s">
        <v>51</v>
      </c>
      <c r="H92" s="38">
        <v>107.94499999999999</v>
      </c>
      <c r="I92" s="38"/>
      <c r="J92" s="36">
        <v>11.1</v>
      </c>
      <c r="K92" s="39">
        <f t="shared" si="9"/>
        <v>2542.4347546383215</v>
      </c>
      <c r="L92" s="40"/>
      <c r="M92" s="4">
        <f>IF(J92="","",(K92/J92)/LOOKUP(RIGHT($D$2,3),定数!$A$6:$A$13,定数!$B$6:$B$13))</f>
        <v>2.2904817609354247</v>
      </c>
      <c r="N92" s="36"/>
      <c r="O92" s="5"/>
      <c r="P92" s="38">
        <v>108.056</v>
      </c>
      <c r="Q92" s="38"/>
      <c r="R92" s="41">
        <f>IF(P92="","",T92*M92*LOOKUP(RIGHT($D$2,3),定数!$A$6:$A$13,定数!$B$6:$B$13))</f>
        <v>-2542.4347546384174</v>
      </c>
      <c r="S92" s="41"/>
      <c r="T92" s="42">
        <f t="shared" si="13"/>
        <v>-11.100000000000421</v>
      </c>
      <c r="U92" s="42"/>
      <c r="V92" t="str">
        <f t="shared" si="14"/>
        <v/>
      </c>
      <c r="W92">
        <f t="shared" si="14"/>
        <v>3</v>
      </c>
      <c r="X92" s="29">
        <f t="shared" si="11"/>
        <v>128456.08796083233</v>
      </c>
      <c r="Y92" s="30">
        <f t="shared" si="12"/>
        <v>0.34025839880433495</v>
      </c>
      <c r="Z92">
        <v>382</v>
      </c>
      <c r="AA92">
        <v>382</v>
      </c>
      <c r="AB92" t="s">
        <v>60</v>
      </c>
    </row>
    <row r="93" spans="2:37" ht="15">
      <c r="B93" s="36">
        <v>85</v>
      </c>
      <c r="C93" s="37">
        <f t="shared" si="8"/>
        <v>82205.390399972297</v>
      </c>
      <c r="D93" s="37"/>
      <c r="E93" s="36"/>
      <c r="F93" s="5">
        <v>43766</v>
      </c>
      <c r="G93" s="36" t="s">
        <v>49</v>
      </c>
      <c r="H93" s="38">
        <v>107.976</v>
      </c>
      <c r="I93" s="38"/>
      <c r="J93" s="36">
        <v>16.2</v>
      </c>
      <c r="K93" s="39">
        <f t="shared" si="9"/>
        <v>2466.1617119991688</v>
      </c>
      <c r="L93" s="40"/>
      <c r="M93" s="4">
        <f>IF(J93="","",(K93/J93)/LOOKUP(RIGHT($D$2,3),定数!$A$6:$A$13,定数!$B$6:$B$13))</f>
        <v>1.5223220444439314</v>
      </c>
      <c r="N93" s="36"/>
      <c r="O93" s="5"/>
      <c r="P93" s="38">
        <v>107.81399999999999</v>
      </c>
      <c r="Q93" s="38"/>
      <c r="R93" s="41">
        <f>IF(P93="","",T93*M93*LOOKUP(RIGHT($D$2,3),定数!$A$6:$A$13,定数!$B$6:$B$13))</f>
        <v>-2466.1617119992625</v>
      </c>
      <c r="S93" s="41"/>
      <c r="T93" s="42">
        <f t="shared" si="13"/>
        <v>-16.200000000000614</v>
      </c>
      <c r="U93" s="42"/>
      <c r="V93" t="str">
        <f t="shared" si="14"/>
        <v/>
      </c>
      <c r="W93">
        <f t="shared" si="14"/>
        <v>4</v>
      </c>
      <c r="X93" s="29">
        <f t="shared" si="11"/>
        <v>128456.08796083233</v>
      </c>
      <c r="Y93" s="30">
        <f t="shared" si="12"/>
        <v>0.3600506468402056</v>
      </c>
      <c r="Z93">
        <v>618</v>
      </c>
      <c r="AA93">
        <v>50</v>
      </c>
      <c r="AB93" t="s">
        <v>50</v>
      </c>
    </row>
    <row r="94" spans="2:37" ht="15">
      <c r="B94" s="36">
        <v>86</v>
      </c>
      <c r="C94" s="37">
        <f t="shared" si="8"/>
        <v>79739.228687973038</v>
      </c>
      <c r="D94" s="37"/>
      <c r="E94" s="36"/>
      <c r="F94" s="5">
        <v>43769</v>
      </c>
      <c r="G94" s="36" t="s">
        <v>49</v>
      </c>
      <c r="H94" s="38">
        <v>109.355</v>
      </c>
      <c r="I94" s="38"/>
      <c r="J94" s="36">
        <v>11.1</v>
      </c>
      <c r="K94" s="39">
        <f t="shared" si="9"/>
        <v>2392.1768606391911</v>
      </c>
      <c r="L94" s="40"/>
      <c r="M94" s="4">
        <f>IF(J94="","",(K94/J94)/LOOKUP(RIGHT($D$2,3),定数!$A$6:$A$13,定数!$B$6:$B$13))</f>
        <v>2.1551142888641364</v>
      </c>
      <c r="N94" s="36"/>
      <c r="O94" s="5"/>
      <c r="P94" s="38">
        <v>109.244</v>
      </c>
      <c r="Q94" s="38"/>
      <c r="R94" s="41">
        <f>IF(P94="","",T94*M94*LOOKUP(RIGHT($D$2,3),定数!$A$6:$A$13,定数!$B$6:$B$13))</f>
        <v>7090.3260103630091</v>
      </c>
      <c r="S94" s="41"/>
      <c r="T94" s="42">
        <v>32.9</v>
      </c>
      <c r="U94" s="42"/>
      <c r="V94" t="str">
        <f t="shared" si="14"/>
        <v/>
      </c>
      <c r="W94">
        <f t="shared" si="14"/>
        <v>0</v>
      </c>
      <c r="X94" s="29">
        <f t="shared" si="11"/>
        <v>128456.08796083233</v>
      </c>
      <c r="Y94" s="30">
        <f t="shared" si="12"/>
        <v>0.37924912743500017</v>
      </c>
      <c r="Z94">
        <v>382</v>
      </c>
      <c r="AA94">
        <v>618</v>
      </c>
      <c r="AB94" t="s">
        <v>50</v>
      </c>
      <c r="AC94">
        <v>68</v>
      </c>
      <c r="AD94">
        <v>110</v>
      </c>
      <c r="AE94">
        <v>138</v>
      </c>
      <c r="AF94">
        <v>162</v>
      </c>
      <c r="AG94">
        <v>216</v>
      </c>
      <c r="AH94">
        <v>329</v>
      </c>
      <c r="AJ94">
        <v>618</v>
      </c>
      <c r="AK94">
        <v>-3</v>
      </c>
    </row>
    <row r="95" spans="2:37" ht="15">
      <c r="B95" s="36">
        <v>87</v>
      </c>
      <c r="C95" s="37">
        <f t="shared" si="8"/>
        <v>86829.554698336055</v>
      </c>
      <c r="D95" s="37"/>
      <c r="E95" s="36"/>
      <c r="F95" s="5">
        <v>43775</v>
      </c>
      <c r="G95" s="36" t="s">
        <v>49</v>
      </c>
      <c r="H95" s="38">
        <v>115.11799999999999</v>
      </c>
      <c r="I95" s="38"/>
      <c r="J95" s="36">
        <v>43.8</v>
      </c>
      <c r="K95" s="39">
        <f t="shared" si="9"/>
        <v>2604.8866409500815</v>
      </c>
      <c r="L95" s="40"/>
      <c r="M95" s="4">
        <f>IF(J95="","",(K95/J95)/LOOKUP(RIGHT($D$2,3),定数!$A$6:$A$13,定数!$B$6:$B$13))</f>
        <v>0.59472297738586344</v>
      </c>
      <c r="N95" s="36"/>
      <c r="O95" s="5"/>
      <c r="P95" s="38">
        <v>114.68</v>
      </c>
      <c r="Q95" s="38"/>
      <c r="R95" s="41">
        <f>IF(P95="","",T95*M95*LOOKUP(RIGHT($D$2,3),定数!$A$6:$A$13,定数!$B$6:$B$13))</f>
        <v>-2604.8866409500815</v>
      </c>
      <c r="S95" s="41"/>
      <c r="T95" s="42">
        <v>-43.8</v>
      </c>
      <c r="U95" s="42"/>
      <c r="V95" t="str">
        <f t="shared" si="14"/>
        <v/>
      </c>
      <c r="W95">
        <f t="shared" si="14"/>
        <v>1</v>
      </c>
      <c r="X95" s="29">
        <f t="shared" si="11"/>
        <v>128456.08796083233</v>
      </c>
      <c r="Y95" s="30">
        <f t="shared" si="12"/>
        <v>0.32405263092854475</v>
      </c>
      <c r="Z95">
        <v>236</v>
      </c>
      <c r="AA95">
        <v>100</v>
      </c>
      <c r="AB95" t="s">
        <v>50</v>
      </c>
      <c r="AC95">
        <v>272</v>
      </c>
      <c r="AJ95">
        <v>618</v>
      </c>
      <c r="AK95">
        <v>618</v>
      </c>
    </row>
    <row r="96" spans="2:37" ht="15">
      <c r="B96" s="36">
        <v>88</v>
      </c>
      <c r="C96" s="37">
        <f t="shared" si="8"/>
        <v>84224.668057385978</v>
      </c>
      <c r="D96" s="37"/>
      <c r="E96" s="36"/>
      <c r="F96" s="5">
        <v>43776</v>
      </c>
      <c r="G96" s="36" t="s">
        <v>49</v>
      </c>
      <c r="H96" s="38">
        <v>115.26</v>
      </c>
      <c r="I96" s="38"/>
      <c r="J96" s="36">
        <v>12</v>
      </c>
      <c r="K96" s="39">
        <f t="shared" si="9"/>
        <v>2526.740041721579</v>
      </c>
      <c r="L96" s="40"/>
      <c r="M96" s="4">
        <f>IF(J96="","",(K96/J96)/LOOKUP(RIGHT($D$2,3),定数!$A$6:$A$13,定数!$B$6:$B$13))</f>
        <v>2.105616701434649</v>
      </c>
      <c r="N96" s="36"/>
      <c r="O96" s="5"/>
      <c r="P96" s="38">
        <v>115.14</v>
      </c>
      <c r="Q96" s="38"/>
      <c r="R96" s="41">
        <f>IF(P96="","",T96*M96*LOOKUP(RIGHT($D$2,3),定数!$A$6:$A$13,定数!$B$6:$B$13))</f>
        <v>-2526.740041721579</v>
      </c>
      <c r="S96" s="41"/>
      <c r="T96" s="42">
        <v>-12</v>
      </c>
      <c r="U96" s="42"/>
      <c r="V96" t="str">
        <f t="shared" si="14"/>
        <v/>
      </c>
      <c r="W96">
        <f t="shared" si="14"/>
        <v>2</v>
      </c>
      <c r="X96" s="29">
        <f t="shared" si="11"/>
        <v>128456.08796083233</v>
      </c>
      <c r="Y96" s="30">
        <f t="shared" si="12"/>
        <v>0.34433105200068836</v>
      </c>
      <c r="Z96" t="s">
        <v>80</v>
      </c>
      <c r="AA96" t="s">
        <v>56</v>
      </c>
      <c r="AB96" t="s">
        <v>50</v>
      </c>
      <c r="AC96">
        <v>72</v>
      </c>
      <c r="AD96">
        <v>117</v>
      </c>
      <c r="AE96">
        <v>15</v>
      </c>
      <c r="AF96">
        <v>178</v>
      </c>
      <c r="AJ96">
        <v>1.5</v>
      </c>
      <c r="AK96">
        <v>1.5</v>
      </c>
    </row>
    <row r="97" spans="2:37" ht="15">
      <c r="B97" s="36">
        <v>89</v>
      </c>
      <c r="C97" s="37">
        <f t="shared" si="8"/>
        <v>81697.928015664394</v>
      </c>
      <c r="D97" s="37"/>
      <c r="E97" s="36"/>
      <c r="F97" s="5">
        <v>43780</v>
      </c>
      <c r="G97" s="36" t="s">
        <v>49</v>
      </c>
      <c r="H97" s="38">
        <v>114.84099999999999</v>
      </c>
      <c r="I97" s="38"/>
      <c r="J97" s="36">
        <v>13.1</v>
      </c>
      <c r="K97" s="39">
        <f t="shared" si="9"/>
        <v>2450.9378404699319</v>
      </c>
      <c r="L97" s="40"/>
      <c r="M97" s="4">
        <f>IF(J97="","",(K97/J97)/LOOKUP(RIGHT($D$2,3),定数!$A$6:$A$13,定数!$B$6:$B$13))</f>
        <v>1.8709449163892611</v>
      </c>
      <c r="N97" s="36"/>
      <c r="O97" s="5"/>
      <c r="P97" s="38">
        <v>114.71</v>
      </c>
      <c r="Q97" s="38"/>
      <c r="R97" s="41">
        <f>IF(P97="","",T97*M97*LOOKUP(RIGHT($D$2,3),定数!$A$6:$A$13,定数!$B$6:$B$13))</f>
        <v>-2450.9378404699319</v>
      </c>
      <c r="S97" s="41"/>
      <c r="T97" s="42">
        <v>-13.1</v>
      </c>
      <c r="U97" s="42"/>
      <c r="V97" t="str">
        <f t="shared" si="14"/>
        <v/>
      </c>
      <c r="W97">
        <f t="shared" si="14"/>
        <v>3</v>
      </c>
      <c r="X97" s="29">
        <f t="shared" si="11"/>
        <v>128456.08796083233</v>
      </c>
      <c r="Y97" s="30">
        <f t="shared" si="12"/>
        <v>0.36400112044066768</v>
      </c>
      <c r="Z97">
        <v>236</v>
      </c>
      <c r="AA97">
        <v>618</v>
      </c>
      <c r="AB97" t="s">
        <v>53</v>
      </c>
      <c r="AC97">
        <v>79</v>
      </c>
      <c r="AD97">
        <v>128</v>
      </c>
      <c r="AE97">
        <v>162</v>
      </c>
      <c r="AJ97">
        <v>127</v>
      </c>
      <c r="AK97">
        <v>127</v>
      </c>
    </row>
    <row r="98" spans="2:37" ht="15">
      <c r="B98" s="36">
        <v>90</v>
      </c>
      <c r="C98" s="37">
        <f t="shared" si="8"/>
        <v>79246.990175194456</v>
      </c>
      <c r="D98" s="37"/>
      <c r="E98" s="36"/>
      <c r="F98" s="5">
        <v>43782</v>
      </c>
      <c r="G98" s="36" t="s">
        <v>49</v>
      </c>
      <c r="H98" s="38">
        <v>115.642</v>
      </c>
      <c r="I98" s="38"/>
      <c r="J98" s="36">
        <v>16</v>
      </c>
      <c r="K98" s="39">
        <f t="shared" si="9"/>
        <v>2377.4097052558336</v>
      </c>
      <c r="L98" s="40"/>
      <c r="M98" s="4">
        <f>IF(J98="","",(K98/J98)/LOOKUP(RIGHT($D$2,3),定数!$A$6:$A$13,定数!$B$6:$B$13))</f>
        <v>1.485881065784896</v>
      </c>
      <c r="N98" s="36"/>
      <c r="O98" s="5"/>
      <c r="P98" s="38">
        <v>115.482</v>
      </c>
      <c r="Q98" s="38"/>
      <c r="R98" s="41">
        <f>IF(P98="","",T98*M98*LOOKUP(RIGHT($D$2,3),定数!$A$6:$A$13,定数!$B$6:$B$13))</f>
        <v>-2377.4097052557827</v>
      </c>
      <c r="S98" s="41"/>
      <c r="T98" s="42">
        <f t="shared" si="13"/>
        <v>-15.999999999999659</v>
      </c>
      <c r="U98" s="42"/>
      <c r="V98" t="str">
        <f t="shared" si="14"/>
        <v/>
      </c>
      <c r="W98">
        <f t="shared" si="14"/>
        <v>4</v>
      </c>
      <c r="X98" s="29">
        <f t="shared" si="11"/>
        <v>128456.08796083233</v>
      </c>
      <c r="Y98" s="30">
        <f t="shared" si="12"/>
        <v>0.38308108682744779</v>
      </c>
      <c r="Z98">
        <v>50</v>
      </c>
      <c r="AA98" t="s">
        <v>56</v>
      </c>
      <c r="AB98" t="s">
        <v>81</v>
      </c>
    </row>
    <row r="99" spans="2:37" ht="15">
      <c r="B99" s="36">
        <v>91</v>
      </c>
      <c r="C99" s="37">
        <f t="shared" si="8"/>
        <v>76869.580469938679</v>
      </c>
      <c r="D99" s="37"/>
      <c r="E99" s="36"/>
      <c r="F99" s="5">
        <v>43795</v>
      </c>
      <c r="G99" s="36" t="s">
        <v>51</v>
      </c>
      <c r="H99" s="38">
        <v>117.863</v>
      </c>
      <c r="I99" s="38"/>
      <c r="J99" s="36">
        <v>13</v>
      </c>
      <c r="K99" s="39">
        <f t="shared" si="9"/>
        <v>2306.0874140981605</v>
      </c>
      <c r="L99" s="40"/>
      <c r="M99" s="4">
        <f>IF(J99="","",(K99/J99)/LOOKUP(RIGHT($D$2,3),定数!$A$6:$A$13,定数!$B$6:$B$13))</f>
        <v>1.7739133954601234</v>
      </c>
      <c r="N99" s="36"/>
      <c r="O99" s="5"/>
      <c r="P99" s="38">
        <v>117.99299999999999</v>
      </c>
      <c r="Q99" s="38"/>
      <c r="R99" s="41">
        <f>IF(P99="","",T99*M99*LOOKUP(RIGHT($D$2,3),定数!$A$6:$A$13,定数!$B$6:$B$13))</f>
        <v>6776.3491706576715</v>
      </c>
      <c r="S99" s="41"/>
      <c r="T99" s="42">
        <v>38.200000000000003</v>
      </c>
      <c r="U99" s="42"/>
      <c r="V99" t="str">
        <f t="shared" si="14"/>
        <v/>
      </c>
      <c r="W99">
        <f t="shared" si="14"/>
        <v>0</v>
      </c>
      <c r="X99" s="29">
        <f t="shared" si="11"/>
        <v>128456.08796083233</v>
      </c>
      <c r="Y99" s="30">
        <f t="shared" si="12"/>
        <v>0.40158865422262391</v>
      </c>
      <c r="Z99">
        <v>618</v>
      </c>
      <c r="AA99">
        <v>100</v>
      </c>
      <c r="AB99" t="s">
        <v>53</v>
      </c>
      <c r="AC99">
        <v>76</v>
      </c>
      <c r="AD99">
        <v>125</v>
      </c>
      <c r="AE99">
        <v>159</v>
      </c>
      <c r="AF99">
        <v>19</v>
      </c>
      <c r="AG99">
        <v>255</v>
      </c>
      <c r="AH99">
        <v>382</v>
      </c>
      <c r="AJ99">
        <v>1.5</v>
      </c>
      <c r="AK99">
        <v>-3</v>
      </c>
    </row>
    <row r="100" spans="2:37" ht="15">
      <c r="B100" s="36">
        <v>92</v>
      </c>
      <c r="C100" s="37">
        <f t="shared" si="8"/>
        <v>83645.929640596354</v>
      </c>
      <c r="D100" s="37"/>
      <c r="E100" s="36"/>
      <c r="F100" s="5">
        <v>43797</v>
      </c>
      <c r="G100" s="36" t="s">
        <v>49</v>
      </c>
      <c r="H100" s="38">
        <v>118.23699999999999</v>
      </c>
      <c r="I100" s="38"/>
      <c r="J100" s="36">
        <v>41</v>
      </c>
      <c r="K100" s="39">
        <f t="shared" si="9"/>
        <v>2509.3778892178907</v>
      </c>
      <c r="L100" s="40"/>
      <c r="M100" s="4">
        <f>IF(J100="","",(K100/J100)/LOOKUP(RIGHT($D$2,3),定数!$A$6:$A$13,定数!$B$6:$B$13))</f>
        <v>0.61204338761411969</v>
      </c>
      <c r="N100" s="36"/>
      <c r="O100" s="5"/>
      <c r="P100" s="38">
        <v>117.827</v>
      </c>
      <c r="Q100" s="38"/>
      <c r="R100" s="41">
        <f>IF(P100="","",T100*M100*LOOKUP(RIGHT($D$2,3),定数!$A$6:$A$13,定数!$B$6:$B$13))</f>
        <v>-2509.3778892178907</v>
      </c>
      <c r="S100" s="41"/>
      <c r="T100" s="42">
        <v>-41</v>
      </c>
      <c r="U100" s="42"/>
      <c r="V100" t="str">
        <f t="shared" si="14"/>
        <v/>
      </c>
      <c r="W100">
        <f t="shared" si="14"/>
        <v>1</v>
      </c>
      <c r="X100" s="29">
        <f t="shared" si="11"/>
        <v>128456.08796083233</v>
      </c>
      <c r="Y100" s="30">
        <f t="shared" si="12"/>
        <v>0.348836392510249</v>
      </c>
      <c r="Z100">
        <v>236</v>
      </c>
      <c r="AA100">
        <v>618</v>
      </c>
      <c r="AB100" t="s">
        <v>53</v>
      </c>
      <c r="AC100">
        <v>250</v>
      </c>
      <c r="AD100">
        <v>405</v>
      </c>
      <c r="AE100">
        <v>514</v>
      </c>
      <c r="AF100">
        <v>608</v>
      </c>
      <c r="AJ100">
        <v>1.5</v>
      </c>
      <c r="AK100">
        <v>1.5</v>
      </c>
    </row>
    <row r="101" spans="2:37" ht="15">
      <c r="B101" s="36">
        <v>93</v>
      </c>
      <c r="C101" s="37">
        <f t="shared" si="8"/>
        <v>81136.551751378458</v>
      </c>
      <c r="D101" s="37"/>
      <c r="E101" s="36"/>
      <c r="F101" s="5">
        <v>43801</v>
      </c>
      <c r="G101" s="36" t="s">
        <v>49</v>
      </c>
      <c r="H101" s="38">
        <v>118.46599999999999</v>
      </c>
      <c r="I101" s="38"/>
      <c r="J101" s="36">
        <v>13</v>
      </c>
      <c r="K101" s="39">
        <f t="shared" si="9"/>
        <v>2434.0965525413535</v>
      </c>
      <c r="L101" s="40"/>
      <c r="M101" s="4">
        <f>IF(J101="","",(K101/J101)/LOOKUP(RIGHT($D$2,3),定数!$A$6:$A$13,定数!$B$6:$B$13))</f>
        <v>1.872381963493349</v>
      </c>
      <c r="N101" s="36"/>
      <c r="O101" s="5"/>
      <c r="P101" s="38">
        <v>118.336</v>
      </c>
      <c r="Q101" s="38"/>
      <c r="R101" s="41">
        <f>IF(P101="","",T101*M101*LOOKUP(RIGHT($D$2,3),定数!$A$6:$A$13,定数!$B$6:$B$13))</f>
        <v>7189.9467398144598</v>
      </c>
      <c r="S101" s="41"/>
      <c r="T101" s="42">
        <v>38.4</v>
      </c>
      <c r="U101" s="42"/>
      <c r="V101" t="str">
        <f t="shared" si="14"/>
        <v/>
      </c>
      <c r="W101">
        <f t="shared" si="14"/>
        <v>0</v>
      </c>
      <c r="X101" s="29">
        <f t="shared" si="11"/>
        <v>128456.08796083233</v>
      </c>
      <c r="Y101" s="30">
        <f t="shared" si="12"/>
        <v>0.36837130073494151</v>
      </c>
      <c r="Z101">
        <v>618</v>
      </c>
      <c r="AA101">
        <v>50</v>
      </c>
      <c r="AB101" t="s">
        <v>50</v>
      </c>
      <c r="AC101">
        <v>79</v>
      </c>
      <c r="AD101">
        <v>129</v>
      </c>
      <c r="AE101">
        <v>163</v>
      </c>
      <c r="AF101">
        <v>192</v>
      </c>
      <c r="AG101">
        <v>259</v>
      </c>
      <c r="AH101">
        <v>384</v>
      </c>
      <c r="AJ101">
        <v>-3</v>
      </c>
      <c r="AK101">
        <v>-3</v>
      </c>
    </row>
    <row r="102" spans="2:37" ht="15">
      <c r="B102" s="36">
        <v>94</v>
      </c>
      <c r="C102" s="37">
        <f t="shared" si="8"/>
        <v>88326.49849119292</v>
      </c>
      <c r="D102" s="37"/>
      <c r="E102" s="36"/>
      <c r="F102" s="5">
        <v>43802</v>
      </c>
      <c r="G102" s="36" t="s">
        <v>49</v>
      </c>
      <c r="H102" s="38">
        <v>119.336</v>
      </c>
      <c r="I102" s="38"/>
      <c r="J102" s="36">
        <v>20.6</v>
      </c>
      <c r="K102" s="39">
        <f t="shared" si="9"/>
        <v>2649.7949547357875</v>
      </c>
      <c r="L102" s="40"/>
      <c r="M102" s="4">
        <f>IF(J102="","",(K102/J102)/LOOKUP(RIGHT($D$2,3),定数!$A$6:$A$13,定数!$B$6:$B$13))</f>
        <v>1.2863082304542659</v>
      </c>
      <c r="N102" s="36"/>
      <c r="O102" s="5"/>
      <c r="P102" s="38">
        <v>119.13</v>
      </c>
      <c r="Q102" s="38"/>
      <c r="R102" s="41">
        <f>IF(P102="","",T102*M102*LOOKUP(RIGHT($D$2,3),定数!$A$6:$A$13,定数!$B$6:$B$13))</f>
        <v>-2649.7949547358271</v>
      </c>
      <c r="S102" s="41"/>
      <c r="T102" s="42">
        <f t="shared" si="13"/>
        <v>-20.600000000000307</v>
      </c>
      <c r="U102" s="42"/>
      <c r="V102" t="str">
        <f t="shared" si="14"/>
        <v/>
      </c>
      <c r="W102">
        <f t="shared" si="14"/>
        <v>1</v>
      </c>
      <c r="X102" s="29">
        <f t="shared" si="11"/>
        <v>128456.08796083233</v>
      </c>
      <c r="Y102" s="30">
        <f t="shared" si="12"/>
        <v>0.3123992806154533</v>
      </c>
      <c r="Z102">
        <v>236</v>
      </c>
      <c r="AB102" t="s">
        <v>50</v>
      </c>
    </row>
    <row r="103" spans="2:37" ht="15">
      <c r="B103" s="36">
        <v>95</v>
      </c>
      <c r="C103" s="37">
        <f t="shared" si="8"/>
        <v>85676.703536457091</v>
      </c>
      <c r="D103" s="37"/>
      <c r="E103" s="36"/>
      <c r="F103" s="5">
        <v>43803</v>
      </c>
      <c r="G103" s="36" t="s">
        <v>49</v>
      </c>
      <c r="H103" s="38">
        <v>119.928</v>
      </c>
      <c r="I103" s="38"/>
      <c r="J103" s="36">
        <v>18.399999999999999</v>
      </c>
      <c r="K103" s="39">
        <f t="shared" si="9"/>
        <v>2570.3011060937129</v>
      </c>
      <c r="L103" s="40"/>
      <c r="M103" s="4">
        <f>IF(J103="","",(K103/J103)/LOOKUP(RIGHT($D$2,3),定数!$A$6:$A$13,定数!$B$6:$B$13))</f>
        <v>1.3969027750509309</v>
      </c>
      <c r="N103" s="36"/>
      <c r="O103" s="5"/>
      <c r="P103" s="38">
        <v>119.744</v>
      </c>
      <c r="Q103" s="38"/>
      <c r="R103" s="41">
        <f>IF(P103="","",T103*M103*LOOKUP(RIGHT($D$2,3),定数!$A$6:$A$13,定数!$B$6:$B$13))</f>
        <v>-2570.3011060937124</v>
      </c>
      <c r="S103" s="41"/>
      <c r="T103" s="42">
        <v>-18.399999999999999</v>
      </c>
      <c r="U103" s="42"/>
      <c r="V103" t="str">
        <f t="shared" si="14"/>
        <v/>
      </c>
      <c r="W103">
        <f t="shared" si="14"/>
        <v>2</v>
      </c>
      <c r="X103" s="29">
        <f t="shared" si="11"/>
        <v>128456.08796083233</v>
      </c>
      <c r="Y103" s="30">
        <f t="shared" si="12"/>
        <v>0.33302730219699006</v>
      </c>
      <c r="Z103">
        <v>236</v>
      </c>
      <c r="AB103" t="s">
        <v>50</v>
      </c>
      <c r="AC103">
        <v>66</v>
      </c>
      <c r="AD103">
        <v>106</v>
      </c>
      <c r="AJ103">
        <v>618</v>
      </c>
      <c r="AK103">
        <v>-1</v>
      </c>
    </row>
    <row r="104" spans="2:37" ht="15">
      <c r="B104" s="36">
        <v>96</v>
      </c>
      <c r="C104" s="37">
        <f t="shared" si="8"/>
        <v>83106.402430363378</v>
      </c>
      <c r="D104" s="37"/>
      <c r="E104" s="36"/>
      <c r="F104" s="5">
        <v>43815</v>
      </c>
      <c r="G104" s="36" t="s">
        <v>51</v>
      </c>
      <c r="H104" s="38">
        <v>117.77200000000001</v>
      </c>
      <c r="I104" s="38"/>
      <c r="J104" s="36">
        <v>23.3</v>
      </c>
      <c r="K104" s="39">
        <f t="shared" si="9"/>
        <v>2493.1920729109011</v>
      </c>
      <c r="L104" s="40"/>
      <c r="M104" s="4">
        <f>IF(J104="","",(K104/J104)/LOOKUP(RIGHT($D$2,3),定数!$A$6:$A$13,定数!$B$6:$B$13))</f>
        <v>1.070039516270773</v>
      </c>
      <c r="N104" s="36"/>
      <c r="O104" s="5"/>
      <c r="P104" s="38">
        <v>118.005</v>
      </c>
      <c r="Q104" s="38"/>
      <c r="R104" s="41">
        <f>IF(P104="","",T104*M104*LOOKUP(RIGHT($D$2,3),定数!$A$6:$A$13,定数!$B$6:$B$13))</f>
        <v>7436.7746380818717</v>
      </c>
      <c r="S104" s="41"/>
      <c r="T104" s="42">
        <v>69.5</v>
      </c>
      <c r="U104" s="42"/>
      <c r="V104" t="str">
        <f t="shared" si="14"/>
        <v/>
      </c>
      <c r="W104">
        <f t="shared" si="14"/>
        <v>0</v>
      </c>
      <c r="X104" s="29">
        <f t="shared" si="11"/>
        <v>128456.08796083233</v>
      </c>
      <c r="Y104" s="30">
        <f t="shared" si="12"/>
        <v>0.35303648313108027</v>
      </c>
      <c r="Z104">
        <v>618</v>
      </c>
      <c r="AB104" t="s">
        <v>50</v>
      </c>
      <c r="AC104">
        <v>135</v>
      </c>
      <c r="AD104">
        <v>223</v>
      </c>
      <c r="AE104">
        <v>293</v>
      </c>
      <c r="AF104">
        <v>346</v>
      </c>
      <c r="AG104">
        <v>465</v>
      </c>
      <c r="AH104">
        <v>695</v>
      </c>
      <c r="AJ104">
        <v>-3</v>
      </c>
      <c r="AK104">
        <v>-3</v>
      </c>
    </row>
    <row r="105" spans="2:37" ht="15">
      <c r="B105" s="36">
        <v>97</v>
      </c>
      <c r="C105" s="37">
        <f t="shared" si="8"/>
        <v>90543.177068445249</v>
      </c>
      <c r="D105" s="37"/>
      <c r="E105" s="36"/>
      <c r="F105" s="5">
        <v>43822</v>
      </c>
      <c r="G105" s="36" t="s">
        <v>49</v>
      </c>
      <c r="H105" s="38">
        <v>120.078</v>
      </c>
      <c r="I105" s="38"/>
      <c r="J105" s="36">
        <v>12.1</v>
      </c>
      <c r="K105" s="39">
        <f t="shared" si="9"/>
        <v>2716.2953120533575</v>
      </c>
      <c r="L105" s="40"/>
      <c r="M105" s="4">
        <f>IF(J105="","",(K105/J105)/LOOKUP(RIGHT($D$2,3),定数!$A$6:$A$13,定数!$B$6:$B$13))</f>
        <v>2.2448721587217833</v>
      </c>
      <c r="N105" s="36"/>
      <c r="O105" s="5"/>
      <c r="P105" s="38">
        <v>119.95699999999999</v>
      </c>
      <c r="Q105" s="38"/>
      <c r="R105" s="41">
        <f>IF(P105="","",T105*M105*LOOKUP(RIGHT($D$2,3),定数!$A$6:$A$13,定数!$B$6:$B$13))</f>
        <v>8036.6423282239839</v>
      </c>
      <c r="S105" s="41"/>
      <c r="T105" s="42">
        <v>35.799999999999997</v>
      </c>
      <c r="U105" s="42"/>
      <c r="V105" t="str">
        <f t="shared" si="14"/>
        <v/>
      </c>
      <c r="W105">
        <f t="shared" si="14"/>
        <v>0</v>
      </c>
      <c r="X105" s="29">
        <f t="shared" si="11"/>
        <v>128456.08796083233</v>
      </c>
      <c r="Y105" s="30">
        <f t="shared" si="12"/>
        <v>0.29514296670740237</v>
      </c>
      <c r="Z105">
        <v>236</v>
      </c>
      <c r="AB105" t="s">
        <v>50</v>
      </c>
      <c r="AC105">
        <v>74</v>
      </c>
      <c r="AD105">
        <v>119</v>
      </c>
      <c r="AE105">
        <v>151</v>
      </c>
      <c r="AF105">
        <v>177</v>
      </c>
      <c r="AG105">
        <v>238</v>
      </c>
      <c r="AH105">
        <v>358</v>
      </c>
      <c r="AJ105">
        <v>618</v>
      </c>
      <c r="AK105">
        <v>-3</v>
      </c>
    </row>
    <row r="106" spans="2:37" ht="15">
      <c r="B106" s="36">
        <v>98</v>
      </c>
      <c r="C106" s="37">
        <f t="shared" si="8"/>
        <v>98579.819396669234</v>
      </c>
      <c r="D106" s="37"/>
      <c r="E106" s="36">
        <v>2015</v>
      </c>
      <c r="F106" s="5">
        <v>43473</v>
      </c>
      <c r="G106" s="36" t="s">
        <v>49</v>
      </c>
      <c r="H106" s="38">
        <v>119.476</v>
      </c>
      <c r="I106" s="38"/>
      <c r="J106" s="36">
        <v>32.5</v>
      </c>
      <c r="K106" s="39">
        <f t="shared" si="9"/>
        <v>2957.3945819000769</v>
      </c>
      <c r="L106" s="40"/>
      <c r="M106" s="4">
        <f>IF(J106="","",(K106/J106)/LOOKUP(RIGHT($D$2,3),定数!$A$6:$A$13,定数!$B$6:$B$13))</f>
        <v>0.90996756366156206</v>
      </c>
      <c r="N106" s="36"/>
      <c r="O106" s="5"/>
      <c r="P106" s="38">
        <v>119.151</v>
      </c>
      <c r="Q106" s="38"/>
      <c r="R106" s="41">
        <f>IF(P106="","",T106*M106*LOOKUP(RIGHT($D$2,3),定数!$A$6:$A$13,定数!$B$6:$B$13))</f>
        <v>-2957.3945819000764</v>
      </c>
      <c r="S106" s="41"/>
      <c r="T106" s="42">
        <v>-32.5</v>
      </c>
      <c r="U106" s="42"/>
      <c r="V106" t="str">
        <f t="shared" si="14"/>
        <v/>
      </c>
      <c r="W106">
        <f t="shared" si="14"/>
        <v>1</v>
      </c>
      <c r="X106" s="29">
        <f t="shared" si="11"/>
        <v>128456.08796083233</v>
      </c>
      <c r="Y106" s="30">
        <f t="shared" si="12"/>
        <v>0.23257962342176186</v>
      </c>
      <c r="Z106" t="s">
        <v>56</v>
      </c>
      <c r="AA106">
        <v>618</v>
      </c>
      <c r="AB106" t="s">
        <v>50</v>
      </c>
      <c r="AC106">
        <v>199</v>
      </c>
      <c r="AD106">
        <v>320</v>
      </c>
      <c r="AE106">
        <v>410</v>
      </c>
      <c r="AJ106">
        <v>127</v>
      </c>
      <c r="AK106">
        <v>127</v>
      </c>
    </row>
    <row r="107" spans="2:37" ht="15">
      <c r="B107" s="36">
        <v>99</v>
      </c>
      <c r="C107" s="37">
        <f t="shared" si="8"/>
        <v>95622.424814769154</v>
      </c>
      <c r="D107" s="37"/>
      <c r="E107" s="36"/>
      <c r="F107" s="5">
        <v>43477</v>
      </c>
      <c r="G107" s="36" t="s">
        <v>51</v>
      </c>
      <c r="H107" s="38">
        <v>118.345</v>
      </c>
      <c r="I107" s="38"/>
      <c r="J107" s="36">
        <v>16</v>
      </c>
      <c r="K107" s="39">
        <f t="shared" si="9"/>
        <v>2868.6727444430744</v>
      </c>
      <c r="L107" s="40"/>
      <c r="M107" s="4">
        <f>IF(J107="","",(K107/J107)/LOOKUP(RIGHT($D$2,3),定数!$A$6:$A$13,定数!$B$6:$B$13))</f>
        <v>1.7929204652769215</v>
      </c>
      <c r="N107" s="36"/>
      <c r="O107" s="5"/>
      <c r="P107" s="38">
        <v>118.505</v>
      </c>
      <c r="Q107" s="38"/>
      <c r="R107" s="41">
        <f>IF(P107="","",T107*M107*LOOKUP(RIGHT($D$2,3),定数!$A$6:$A$13,定数!$B$6:$B$13))</f>
        <v>-2868.6727444430744</v>
      </c>
      <c r="S107" s="41"/>
      <c r="T107" s="42">
        <v>-16</v>
      </c>
      <c r="U107" s="42"/>
      <c r="V107" t="str">
        <f>IF(S107&lt;&gt;"",IF(S107&lt;0,1+V106,0),"")</f>
        <v/>
      </c>
      <c r="W107">
        <f>IF(T107&lt;&gt;"",IF(T107&lt;0,1+W106,0),"")</f>
        <v>2</v>
      </c>
      <c r="X107" s="29">
        <f t="shared" si="11"/>
        <v>128456.08796083233</v>
      </c>
      <c r="Y107" s="30">
        <f t="shared" si="12"/>
        <v>0.25560223471910903</v>
      </c>
      <c r="Z107">
        <v>236</v>
      </c>
      <c r="AA107">
        <v>618</v>
      </c>
      <c r="AB107" t="s">
        <v>50</v>
      </c>
      <c r="AC107">
        <v>97</v>
      </c>
      <c r="AD107">
        <v>158</v>
      </c>
      <c r="AE107">
        <v>200</v>
      </c>
      <c r="AF107">
        <v>236</v>
      </c>
      <c r="AJ107">
        <v>1.5</v>
      </c>
      <c r="AK107">
        <v>1.5</v>
      </c>
    </row>
    <row r="108" spans="2:37" ht="15">
      <c r="B108" s="36">
        <v>100</v>
      </c>
      <c r="C108" s="37">
        <f t="shared" si="8"/>
        <v>92753.752070326082</v>
      </c>
      <c r="D108" s="37"/>
      <c r="E108" s="36"/>
      <c r="F108" s="5">
        <v>43478</v>
      </c>
      <c r="G108" s="36" t="s">
        <v>51</v>
      </c>
      <c r="H108" s="38">
        <v>118.30200000000001</v>
      </c>
      <c r="I108" s="38"/>
      <c r="J108" s="36">
        <v>18</v>
      </c>
      <c r="K108" s="39">
        <f t="shared" si="9"/>
        <v>2782.6125621097822</v>
      </c>
      <c r="L108" s="40"/>
      <c r="M108" s="4">
        <f>IF(J108="","",(K108/J108)/LOOKUP(RIGHT($D$2,3),定数!$A$6:$A$13,定数!$B$6:$B$13))</f>
        <v>1.545895867838768</v>
      </c>
      <c r="N108" s="36"/>
      <c r="O108" s="5"/>
      <c r="P108" s="38">
        <v>118.482</v>
      </c>
      <c r="Q108" s="38"/>
      <c r="R108" s="41">
        <f>IF(P108="","",T108*M108*LOOKUP(RIGHT($D$2,3),定数!$A$6:$A$13,定数!$B$6:$B$13))</f>
        <v>8286.0018516157961</v>
      </c>
      <c r="S108" s="41"/>
      <c r="T108" s="42">
        <v>53.6</v>
      </c>
      <c r="U108" s="42"/>
      <c r="V108" t="str">
        <f>IF(S108&lt;&gt;"",IF(S108&lt;0,1+V107,0),"")</f>
        <v/>
      </c>
      <c r="W108">
        <f>IF(T108&lt;&gt;"",IF(T108&lt;0,1+W107,0),"")</f>
        <v>0</v>
      </c>
      <c r="X108" s="29">
        <f t="shared" si="11"/>
        <v>128456.08796083233</v>
      </c>
      <c r="Y108" s="30">
        <f t="shared" si="12"/>
        <v>0.27793416767753576</v>
      </c>
      <c r="Z108">
        <v>618</v>
      </c>
      <c r="AB108" t="s">
        <v>50</v>
      </c>
      <c r="AC108">
        <v>11</v>
      </c>
      <c r="AD108">
        <v>18</v>
      </c>
      <c r="AE108">
        <v>228</v>
      </c>
      <c r="AF108">
        <v>268</v>
      </c>
      <c r="AG108">
        <v>356</v>
      </c>
      <c r="AH108">
        <v>536</v>
      </c>
      <c r="AJ108">
        <v>-3</v>
      </c>
      <c r="AK108">
        <v>-3</v>
      </c>
    </row>
    <row r="109" spans="2:3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C109">
        <f>SUM(AC9:AC108)</f>
        <v>5968</v>
      </c>
      <c r="AD109">
        <f>SUM(AD9:AD108)</f>
        <v>8117</v>
      </c>
      <c r="AE109">
        <f>SUM(AE9:AE108)</f>
        <v>8806</v>
      </c>
      <c r="AF109">
        <f>SUM(AF9:AF108)</f>
        <v>9313</v>
      </c>
      <c r="AG109">
        <f>SUM(AG9:AG108)</f>
        <v>9821</v>
      </c>
      <c r="AH109">
        <f>SUM(AH9:AH108)</f>
        <v>11391</v>
      </c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FDC46F9F-57EC-49E5-B6E7-357CD84B513F}">
      <formula1>"買,売"</formula1>
    </dataValidation>
  </dataValidation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0A850-0F64-4A69-B21A-FE6A0542B844}">
  <dimension ref="B2:AK109"/>
  <sheetViews>
    <sheetView zoomScale="115" zoomScaleNormal="115" workbookViewId="0" xr3:uid="{94C844E8-DFE1-5CC0-B9E8-A7155D750056}">
      <pane ySplit="8" topLeftCell="A98" activePane="bottomLeft" state="frozen"/>
      <selection pane="bottomLeft" activeCell="L4" sqref="L4:M4"/>
    </sheetView>
  </sheetViews>
  <sheetFormatPr defaultRowHeight="13.5"/>
  <cols>
    <col min="1" max="1" width="2.85546875" customWidth="1"/>
    <col min="2" max="18" width="6.5703125" customWidth="1"/>
    <col min="22" max="22" width="10.85546875" style="16" hidden="1" customWidth="1"/>
    <col min="23" max="23" width="0" hidden="1" customWidth="1"/>
  </cols>
  <sheetData>
    <row r="2" spans="2:37" ht="15">
      <c r="B2" s="60" t="s">
        <v>10</v>
      </c>
      <c r="C2" s="60"/>
      <c r="D2" s="71" t="s">
        <v>11</v>
      </c>
      <c r="E2" s="71"/>
      <c r="F2" s="60" t="s">
        <v>12</v>
      </c>
      <c r="G2" s="60"/>
      <c r="H2" s="63" t="s">
        <v>13</v>
      </c>
      <c r="I2" s="63"/>
      <c r="J2" s="60" t="s">
        <v>14</v>
      </c>
      <c r="K2" s="60"/>
      <c r="L2" s="70">
        <v>100000</v>
      </c>
      <c r="M2" s="71"/>
      <c r="N2" s="60" t="s">
        <v>15</v>
      </c>
      <c r="O2" s="60"/>
      <c r="P2" s="72">
        <f>SUM(L2,D4)</f>
        <v>193984.46581559328</v>
      </c>
      <c r="Q2" s="63"/>
      <c r="R2" s="1"/>
      <c r="S2" s="1"/>
      <c r="T2" s="1"/>
    </row>
    <row r="3" spans="2:37" ht="57" customHeight="1">
      <c r="B3" s="60" t="s">
        <v>16</v>
      </c>
      <c r="C3" s="60"/>
      <c r="D3" s="73" t="s">
        <v>17</v>
      </c>
      <c r="E3" s="73"/>
      <c r="F3" s="73"/>
      <c r="G3" s="73"/>
      <c r="H3" s="73"/>
      <c r="I3" s="73"/>
      <c r="J3" s="60" t="s">
        <v>18</v>
      </c>
      <c r="K3" s="60"/>
      <c r="L3" s="73" t="s">
        <v>83</v>
      </c>
      <c r="M3" s="74"/>
      <c r="N3" s="74"/>
      <c r="O3" s="74"/>
      <c r="P3" s="74"/>
      <c r="Q3" s="74"/>
      <c r="R3" s="1"/>
      <c r="S3" s="1"/>
    </row>
    <row r="4" spans="2:37" ht="15">
      <c r="B4" s="60" t="s">
        <v>20</v>
      </c>
      <c r="C4" s="60"/>
      <c r="D4" s="68">
        <f>SUM($R$9:$S$993)</f>
        <v>93984.465815593285</v>
      </c>
      <c r="E4" s="68"/>
      <c r="F4" s="60" t="s">
        <v>21</v>
      </c>
      <c r="G4" s="60"/>
      <c r="H4" s="69">
        <f>SUM($T$9:$U$108)</f>
        <v>199.29999999999492</v>
      </c>
      <c r="I4" s="63"/>
      <c r="J4" s="75"/>
      <c r="K4" s="75"/>
      <c r="L4" s="72"/>
      <c r="M4" s="72"/>
      <c r="N4" s="75" t="s">
        <v>22</v>
      </c>
      <c r="O4" s="75"/>
      <c r="P4" s="76">
        <f>MAX(Y:Y)</f>
        <v>0.16702799507100174</v>
      </c>
      <c r="Q4" s="76"/>
      <c r="R4" s="1"/>
      <c r="S4" s="1"/>
      <c r="T4" s="1"/>
    </row>
    <row r="5" spans="2:37" ht="15">
      <c r="B5" s="34" t="s">
        <v>23</v>
      </c>
      <c r="C5" s="32">
        <f>COUNTIF($R$9:$R$990,"&gt;0")</f>
        <v>17</v>
      </c>
      <c r="D5" s="31" t="s">
        <v>24</v>
      </c>
      <c r="E5" s="12">
        <f>COUNTIF($R$9:$R$990,"&lt;0")</f>
        <v>25</v>
      </c>
      <c r="F5" s="31" t="s">
        <v>25</v>
      </c>
      <c r="G5" s="32">
        <f>COUNTIF($R$9:$R$990,"=0")</f>
        <v>58</v>
      </c>
      <c r="H5" s="31" t="s">
        <v>26</v>
      </c>
      <c r="I5" s="33">
        <f>C5/SUM(C5,E5,G5)</f>
        <v>0.17</v>
      </c>
      <c r="J5" s="59" t="s">
        <v>27</v>
      </c>
      <c r="K5" s="60"/>
      <c r="L5" s="61">
        <f>MAX(V9:V993)</f>
        <v>1</v>
      </c>
      <c r="M5" s="62"/>
      <c r="N5" s="14" t="s">
        <v>28</v>
      </c>
      <c r="O5" s="6"/>
      <c r="P5" s="61">
        <f>MAX(W9:W993)</f>
        <v>2</v>
      </c>
      <c r="Q5" s="62"/>
      <c r="R5" s="1"/>
      <c r="S5" s="1"/>
      <c r="T5" s="1"/>
    </row>
    <row r="6" spans="2:37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  <c r="AA6" t="s">
        <v>29</v>
      </c>
    </row>
    <row r="7" spans="2:37" ht="15">
      <c r="B7" s="43" t="s">
        <v>30</v>
      </c>
      <c r="C7" s="45" t="s">
        <v>31</v>
      </c>
      <c r="D7" s="46"/>
      <c r="E7" s="49" t="s">
        <v>32</v>
      </c>
      <c r="F7" s="50"/>
      <c r="G7" s="50"/>
      <c r="H7" s="50"/>
      <c r="I7" s="51"/>
      <c r="J7" s="52" t="s">
        <v>33</v>
      </c>
      <c r="K7" s="53"/>
      <c r="L7" s="54"/>
      <c r="M7" s="55" t="s">
        <v>34</v>
      </c>
      <c r="N7" s="56" t="s">
        <v>35</v>
      </c>
      <c r="O7" s="57"/>
      <c r="P7" s="57"/>
      <c r="Q7" s="58"/>
      <c r="R7" s="64" t="s">
        <v>36</v>
      </c>
      <c r="S7" s="64"/>
      <c r="T7" s="64"/>
      <c r="U7" s="64"/>
      <c r="Z7" t="s">
        <v>37</v>
      </c>
    </row>
    <row r="8" spans="2:37" ht="15">
      <c r="B8" s="44"/>
      <c r="C8" s="47"/>
      <c r="D8" s="48"/>
      <c r="E8" s="15" t="s">
        <v>38</v>
      </c>
      <c r="F8" s="15" t="s">
        <v>39</v>
      </c>
      <c r="G8" s="15" t="s">
        <v>40</v>
      </c>
      <c r="H8" s="65" t="s">
        <v>41</v>
      </c>
      <c r="I8" s="51"/>
      <c r="J8" s="2" t="s">
        <v>42</v>
      </c>
      <c r="K8" s="66" t="s">
        <v>43</v>
      </c>
      <c r="L8" s="54"/>
      <c r="M8" s="55"/>
      <c r="N8" s="3" t="s">
        <v>38</v>
      </c>
      <c r="O8" s="3" t="s">
        <v>39</v>
      </c>
      <c r="P8" s="67" t="s">
        <v>41</v>
      </c>
      <c r="Q8" s="58"/>
      <c r="R8" s="64" t="s">
        <v>44</v>
      </c>
      <c r="S8" s="64"/>
      <c r="T8" s="64" t="s">
        <v>42</v>
      </c>
      <c r="U8" s="64"/>
      <c r="Y8" t="s">
        <v>45</v>
      </c>
      <c r="AB8" t="s">
        <v>46</v>
      </c>
      <c r="AC8">
        <v>618</v>
      </c>
      <c r="AD8">
        <v>-1</v>
      </c>
      <c r="AE8">
        <v>-1.27</v>
      </c>
      <c r="AF8">
        <v>-1.5</v>
      </c>
      <c r="AG8">
        <v>-2</v>
      </c>
      <c r="AH8">
        <v>-3</v>
      </c>
      <c r="AJ8" t="s">
        <v>47</v>
      </c>
      <c r="AK8" t="s">
        <v>48</v>
      </c>
    </row>
    <row r="9" spans="2:37" ht="15">
      <c r="B9" s="36">
        <v>1</v>
      </c>
      <c r="C9" s="37">
        <f>L2</f>
        <v>100000</v>
      </c>
      <c r="D9" s="37"/>
      <c r="E9" s="36">
        <v>2014</v>
      </c>
      <c r="F9" s="5">
        <v>43467</v>
      </c>
      <c r="G9" s="36" t="s">
        <v>49</v>
      </c>
      <c r="H9" s="38">
        <v>105.304</v>
      </c>
      <c r="I9" s="38"/>
      <c r="J9" s="36">
        <v>4.3</v>
      </c>
      <c r="K9" s="37">
        <f>IF(J9="","",C9*0.03)</f>
        <v>3000</v>
      </c>
      <c r="L9" s="37"/>
      <c r="M9" s="4">
        <f>IF(J9="","",(K9/J9)/LOOKUP(RIGHT($D$2,3),定数!$A$6:$A$13,定数!$B$6:$B$13))</f>
        <v>6.9767441860465125</v>
      </c>
      <c r="N9" s="36">
        <v>2014</v>
      </c>
      <c r="O9" s="5">
        <v>43467</v>
      </c>
      <c r="P9" s="38">
        <v>105.261</v>
      </c>
      <c r="Q9" s="38"/>
      <c r="R9" s="41">
        <f>IF(P9="","",T9*M9*LOOKUP(RIGHT($D$2,3),定数!$A$6:$A$13,定数!$B$6:$B$13))</f>
        <v>0</v>
      </c>
      <c r="S9" s="41"/>
      <c r="T9" s="42">
        <v>0</v>
      </c>
      <c r="U9" s="42"/>
      <c r="V9" s="1">
        <f>IF(T9&lt;&gt;"",IF(T9&gt;0,1+V8,0),"")</f>
        <v>0</v>
      </c>
      <c r="W9">
        <f>IF(T9&lt;&gt;"",IF(T9&lt;0,1+W8,0),"")</f>
        <v>0</v>
      </c>
      <c r="Z9">
        <v>236</v>
      </c>
      <c r="AA9">
        <v>382</v>
      </c>
      <c r="AB9" t="s">
        <v>50</v>
      </c>
      <c r="AC9">
        <v>24</v>
      </c>
      <c r="AD9">
        <v>41</v>
      </c>
      <c r="AE9">
        <v>50</v>
      </c>
      <c r="AF9">
        <v>62</v>
      </c>
      <c r="AG9">
        <v>81</v>
      </c>
      <c r="AH9">
        <v>122</v>
      </c>
      <c r="AJ9">
        <v>618</v>
      </c>
      <c r="AK9">
        <v>-3</v>
      </c>
    </row>
    <row r="10" spans="2:37" ht="15">
      <c r="B10" s="36">
        <v>2</v>
      </c>
      <c r="C10" s="37">
        <f t="shared" ref="C10:C73" si="0">IF(R9="","",C9+R9)</f>
        <v>100000</v>
      </c>
      <c r="D10" s="37"/>
      <c r="E10" s="36"/>
      <c r="F10" s="5">
        <v>43468</v>
      </c>
      <c r="G10" s="36" t="s">
        <v>51</v>
      </c>
      <c r="H10" s="38">
        <v>104.77500000000001</v>
      </c>
      <c r="I10" s="38"/>
      <c r="J10" s="36">
        <v>9.5</v>
      </c>
      <c r="K10" s="39">
        <f>IF(J10="","",C10*0.03)</f>
        <v>3000</v>
      </c>
      <c r="L10" s="40"/>
      <c r="M10" s="4">
        <f>IF(J10="","",(K10/J10)/LOOKUP(RIGHT($D$2,3),定数!$A$6:$A$13,定数!$B$6:$B$13))</f>
        <v>3.1578947368421053</v>
      </c>
      <c r="N10" s="36"/>
      <c r="O10" s="5"/>
      <c r="P10" s="38">
        <v>104.87</v>
      </c>
      <c r="Q10" s="38"/>
      <c r="R10" s="41">
        <f>IF(P10="","",T10*M10*LOOKUP(RIGHT($D$2,3),定数!$A$6:$A$13,定数!$B$6:$B$13))</f>
        <v>8905.2631578947367</v>
      </c>
      <c r="S10" s="41"/>
      <c r="T10" s="42">
        <v>28.2</v>
      </c>
      <c r="U10" s="42"/>
      <c r="V10" s="16">
        <f t="shared" ref="V10:V22" si="1">IF(T10&lt;&gt;"",IF(T10&gt;0,1+V9,0),"")</f>
        <v>1</v>
      </c>
      <c r="W10">
        <f t="shared" ref="W10:W73" si="2">IF(T10&lt;&gt;"",IF(T10&lt;0,1+W9,0),"")</f>
        <v>0</v>
      </c>
      <c r="X10" s="29">
        <f>IF(C10&lt;&gt;"",MAX(C10,C9),"")</f>
        <v>100000</v>
      </c>
      <c r="Z10">
        <v>382</v>
      </c>
      <c r="AA10">
        <v>236</v>
      </c>
      <c r="AB10" t="s">
        <v>52</v>
      </c>
      <c r="AC10">
        <v>59</v>
      </c>
      <c r="AD10">
        <v>94</v>
      </c>
      <c r="AE10">
        <v>121</v>
      </c>
      <c r="AF10">
        <v>142</v>
      </c>
      <c r="AG10">
        <v>189</v>
      </c>
      <c r="AH10">
        <v>282</v>
      </c>
      <c r="AJ10">
        <v>-3</v>
      </c>
      <c r="AK10">
        <v>-3</v>
      </c>
    </row>
    <row r="11" spans="2:37" ht="15">
      <c r="B11" s="36">
        <v>3</v>
      </c>
      <c r="C11" s="37">
        <f t="shared" si="0"/>
        <v>108905.26315789473</v>
      </c>
      <c r="D11" s="37"/>
      <c r="E11" s="36"/>
      <c r="F11" s="5">
        <v>43475</v>
      </c>
      <c r="G11" s="36" t="s">
        <v>49</v>
      </c>
      <c r="H11" s="38">
        <v>104.896</v>
      </c>
      <c r="I11" s="38"/>
      <c r="J11" s="36">
        <v>9</v>
      </c>
      <c r="K11" s="39">
        <f t="shared" ref="K11:K74" si="3">IF(J11="","",C11*0.03)</f>
        <v>3267.1578947368421</v>
      </c>
      <c r="L11" s="40"/>
      <c r="M11" s="4">
        <f>IF(J11="","",(K11/J11)/LOOKUP(RIGHT($D$2,3),定数!$A$6:$A$13,定数!$B$6:$B$13))</f>
        <v>3.6301754385964911</v>
      </c>
      <c r="N11" s="36"/>
      <c r="O11" s="5"/>
      <c r="P11" s="38">
        <v>104.806</v>
      </c>
      <c r="Q11" s="38"/>
      <c r="R11" s="41">
        <f>IF(P11="","",T11*M11*LOOKUP(RIGHT($D$2,3),定数!$A$6:$A$13,定数!$B$6:$B$13))</f>
        <v>0</v>
      </c>
      <c r="S11" s="41"/>
      <c r="T11" s="42">
        <v>0</v>
      </c>
      <c r="U11" s="42"/>
      <c r="V11" s="16">
        <f t="shared" si="1"/>
        <v>0</v>
      </c>
      <c r="W11">
        <f t="shared" si="2"/>
        <v>0</v>
      </c>
      <c r="X11" s="29">
        <f>IF(C11&lt;&gt;"",MAX(X10,C11),"")</f>
        <v>108905.26315789473</v>
      </c>
      <c r="Y11" s="30">
        <f>IF(X11&lt;&gt;"",1-(C11/X11),"")</f>
        <v>0</v>
      </c>
      <c r="Z11">
        <v>618</v>
      </c>
      <c r="AA11">
        <v>618</v>
      </c>
      <c r="AB11" t="s">
        <v>53</v>
      </c>
      <c r="AC11">
        <v>54</v>
      </c>
      <c r="AD11">
        <v>87</v>
      </c>
      <c r="AE11">
        <v>111</v>
      </c>
      <c r="AF11">
        <v>13</v>
      </c>
      <c r="AG11">
        <v>175</v>
      </c>
      <c r="AH11">
        <v>261</v>
      </c>
      <c r="AJ11">
        <v>618</v>
      </c>
      <c r="AK11">
        <v>-3</v>
      </c>
    </row>
    <row r="12" spans="2:37" ht="15">
      <c r="B12" s="36">
        <v>4</v>
      </c>
      <c r="C12" s="37">
        <f t="shared" si="0"/>
        <v>108905.26315789473</v>
      </c>
      <c r="D12" s="37"/>
      <c r="E12" s="36"/>
      <c r="F12" s="5">
        <v>43478</v>
      </c>
      <c r="G12" s="36" t="s">
        <v>51</v>
      </c>
      <c r="H12" s="38">
        <v>103.485</v>
      </c>
      <c r="I12" s="38"/>
      <c r="J12" s="36">
        <v>54.5</v>
      </c>
      <c r="K12" s="39">
        <f t="shared" si="3"/>
        <v>3267.1578947368421</v>
      </c>
      <c r="L12" s="40"/>
      <c r="M12" s="4">
        <f>IF(J12="","",(K12/J12)/LOOKUP(RIGHT($D$2,3),定数!$A$6:$A$13,定数!$B$6:$B$13))</f>
        <v>0.59947851279575082</v>
      </c>
      <c r="N12" s="36"/>
      <c r="O12" s="5"/>
      <c r="P12" s="38">
        <v>104.03</v>
      </c>
      <c r="Q12" s="38"/>
      <c r="R12" s="41">
        <f>IF(P12="","",T12*M12*LOOKUP(RIGHT($D$2,3),定数!$A$6:$A$13,定数!$B$6:$B$13))</f>
        <v>0</v>
      </c>
      <c r="S12" s="41"/>
      <c r="T12" s="42">
        <v>0</v>
      </c>
      <c r="U12" s="42"/>
      <c r="V12" s="16">
        <f t="shared" si="1"/>
        <v>0</v>
      </c>
      <c r="W12">
        <f t="shared" si="2"/>
        <v>0</v>
      </c>
      <c r="X12" s="29">
        <f t="shared" ref="X12:X75" si="4">IF(C12&lt;&gt;"",MAX(X11,C12),"")</f>
        <v>108905.26315789473</v>
      </c>
      <c r="Y12" s="30">
        <f t="shared" ref="Y12:Y75" si="5">IF(X12&lt;&gt;"",1-(C12/X12),"")</f>
        <v>0</v>
      </c>
      <c r="Z12">
        <v>236</v>
      </c>
      <c r="AA12" t="s">
        <v>54</v>
      </c>
      <c r="AB12" t="s">
        <v>55</v>
      </c>
      <c r="AC12">
        <v>329</v>
      </c>
      <c r="AD12">
        <v>542</v>
      </c>
      <c r="AJ12">
        <v>-1</v>
      </c>
      <c r="AK12">
        <v>-1</v>
      </c>
    </row>
    <row r="13" spans="2:37" ht="15">
      <c r="B13" s="36">
        <v>5</v>
      </c>
      <c r="C13" s="37">
        <f t="shared" si="0"/>
        <v>108905.26315789473</v>
      </c>
      <c r="D13" s="37"/>
      <c r="E13" s="36"/>
      <c r="F13" s="5">
        <v>43480</v>
      </c>
      <c r="G13" s="36" t="s">
        <v>49</v>
      </c>
      <c r="H13" s="38">
        <v>104.369</v>
      </c>
      <c r="I13" s="38"/>
      <c r="J13" s="36">
        <v>27.9</v>
      </c>
      <c r="K13" s="39">
        <f t="shared" si="3"/>
        <v>3267.1578947368421</v>
      </c>
      <c r="L13" s="40"/>
      <c r="M13" s="4">
        <f>IF(J13="","",(K13/J13)/LOOKUP(RIGHT($D$2,3),定数!$A$6:$A$13,定数!$B$6:$B$13))</f>
        <v>1.1710243350311262</v>
      </c>
      <c r="N13" s="36"/>
      <c r="O13" s="5"/>
      <c r="P13" s="38">
        <v>104.09</v>
      </c>
      <c r="Q13" s="38"/>
      <c r="R13" s="41">
        <f>IF(P13="","",T13*M13*LOOKUP(RIGHT($D$2,3),定数!$A$6:$A$13,定数!$B$6:$B$13))</f>
        <v>0</v>
      </c>
      <c r="S13" s="41"/>
      <c r="T13" s="42">
        <v>0</v>
      </c>
      <c r="U13" s="42"/>
      <c r="V13" s="16">
        <f t="shared" si="1"/>
        <v>0</v>
      </c>
      <c r="W13">
        <f t="shared" si="2"/>
        <v>0</v>
      </c>
      <c r="X13" s="29">
        <f t="shared" si="4"/>
        <v>108905.26315789473</v>
      </c>
      <c r="Y13" s="30">
        <f t="shared" si="5"/>
        <v>0</v>
      </c>
      <c r="Z13">
        <v>236</v>
      </c>
      <c r="AB13" t="s">
        <v>50</v>
      </c>
      <c r="AC13">
        <v>166</v>
      </c>
      <c r="AD13">
        <v>269</v>
      </c>
      <c r="AJ13">
        <v>618</v>
      </c>
      <c r="AK13">
        <v>-1</v>
      </c>
    </row>
    <row r="14" spans="2:37" ht="15">
      <c r="B14" s="36">
        <v>6</v>
      </c>
      <c r="C14" s="37">
        <f t="shared" si="0"/>
        <v>108905.26315789473</v>
      </c>
      <c r="D14" s="37"/>
      <c r="E14" s="36"/>
      <c r="F14" s="5">
        <v>43487</v>
      </c>
      <c r="G14" s="36" t="s">
        <v>51</v>
      </c>
      <c r="H14" s="38">
        <v>104.173</v>
      </c>
      <c r="I14" s="38"/>
      <c r="J14" s="36">
        <v>15.8</v>
      </c>
      <c r="K14" s="39">
        <f t="shared" si="3"/>
        <v>3267.1578947368421</v>
      </c>
      <c r="L14" s="40"/>
      <c r="M14" s="4">
        <f>IF(J14="","",(K14/J14)/LOOKUP(RIGHT($D$2,3),定数!$A$6:$A$13,定数!$B$6:$B$13))</f>
        <v>2.0678214523650897</v>
      </c>
      <c r="N14" s="36"/>
      <c r="O14" s="5"/>
      <c r="P14" s="38">
        <v>104.331</v>
      </c>
      <c r="Q14" s="38"/>
      <c r="R14" s="41">
        <f>IF(P14="","",T14*M14*LOOKUP(RIGHT($D$2,3),定数!$A$6:$A$13,定数!$B$6:$B$13))</f>
        <v>-3267.157894736868</v>
      </c>
      <c r="S14" s="41"/>
      <c r="T14" s="42">
        <f t="shared" ref="T14:T77" si="6">IF(P14="","",IF(G14="買",(P14-H14),(H14-P14))*IF(RIGHT($D$2,3)="JPY",100,10000))</f>
        <v>-15.800000000000125</v>
      </c>
      <c r="U14" s="42"/>
      <c r="V14" s="16">
        <f t="shared" si="1"/>
        <v>0</v>
      </c>
      <c r="W14">
        <f t="shared" si="2"/>
        <v>1</v>
      </c>
      <c r="X14" s="29">
        <f t="shared" si="4"/>
        <v>108905.26315789473</v>
      </c>
      <c r="Y14" s="30">
        <f t="shared" si="5"/>
        <v>0</v>
      </c>
      <c r="Z14">
        <v>50</v>
      </c>
      <c r="AA14" t="s">
        <v>56</v>
      </c>
      <c r="AB14" t="s">
        <v>53</v>
      </c>
    </row>
    <row r="15" spans="2:37" ht="15">
      <c r="B15" s="36">
        <v>7</v>
      </c>
      <c r="C15" s="37">
        <f t="shared" si="0"/>
        <v>105638.10526315786</v>
      </c>
      <c r="D15" s="37"/>
      <c r="E15" s="36"/>
      <c r="F15" s="5">
        <v>43490</v>
      </c>
      <c r="G15" s="36" t="s">
        <v>51</v>
      </c>
      <c r="H15" s="38">
        <v>102.21</v>
      </c>
      <c r="I15" s="38"/>
      <c r="J15" s="36">
        <v>13.7</v>
      </c>
      <c r="K15" s="39">
        <f t="shared" si="3"/>
        <v>3169.1431578947359</v>
      </c>
      <c r="L15" s="40"/>
      <c r="M15" s="4">
        <f>IF(J15="","",(K15/J15)/LOOKUP(RIGHT($D$2,3),定数!$A$6:$A$13,定数!$B$6:$B$13))</f>
        <v>2.3132431809450629</v>
      </c>
      <c r="N15" s="36"/>
      <c r="O15" s="5"/>
      <c r="P15" s="38">
        <v>102.34699999999999</v>
      </c>
      <c r="Q15" s="38"/>
      <c r="R15" s="41">
        <f>IF(P15="","",T15*M15*LOOKUP(RIGHT($D$2,3),定数!$A$6:$A$13,定数!$B$6:$B$13))</f>
        <v>0</v>
      </c>
      <c r="S15" s="41"/>
      <c r="T15" s="42">
        <v>0</v>
      </c>
      <c r="U15" s="42"/>
      <c r="V15" s="16">
        <f t="shared" si="1"/>
        <v>0</v>
      </c>
      <c r="W15">
        <f t="shared" si="2"/>
        <v>0</v>
      </c>
      <c r="X15" s="29">
        <f t="shared" si="4"/>
        <v>108905.26315789473</v>
      </c>
      <c r="Y15" s="30">
        <f t="shared" si="5"/>
        <v>3.0000000000000249E-2</v>
      </c>
      <c r="Z15">
        <v>382</v>
      </c>
      <c r="AB15" t="s">
        <v>50</v>
      </c>
      <c r="AC15">
        <v>83</v>
      </c>
      <c r="AD15">
        <v>135</v>
      </c>
      <c r="AE15">
        <v>172</v>
      </c>
      <c r="AF15">
        <v>203</v>
      </c>
      <c r="AG15">
        <v>271</v>
      </c>
      <c r="AJ15">
        <v>-2</v>
      </c>
      <c r="AK15">
        <v>-2</v>
      </c>
    </row>
    <row r="16" spans="2:37" ht="15">
      <c r="B16" s="36">
        <v>8</v>
      </c>
      <c r="C16" s="37">
        <f t="shared" si="0"/>
        <v>105638.10526315786</v>
      </c>
      <c r="D16" s="37"/>
      <c r="E16" s="36"/>
      <c r="F16" s="5">
        <v>43493</v>
      </c>
      <c r="G16" s="36" t="s">
        <v>49</v>
      </c>
      <c r="H16" s="38">
        <v>102.744</v>
      </c>
      <c r="I16" s="38"/>
      <c r="J16" s="36">
        <v>20.399999999999999</v>
      </c>
      <c r="K16" s="39">
        <f t="shared" si="3"/>
        <v>3169.1431578947359</v>
      </c>
      <c r="L16" s="40"/>
      <c r="M16" s="4">
        <f>IF(J16="","",(K16/J16)/LOOKUP(RIGHT($D$2,3),定数!$A$6:$A$13,定数!$B$6:$B$13))</f>
        <v>1.5535015479876157</v>
      </c>
      <c r="N16" s="36"/>
      <c r="O16" s="5"/>
      <c r="P16" s="38">
        <v>102.54</v>
      </c>
      <c r="Q16" s="38"/>
      <c r="R16" s="41">
        <f>IF(P16="","",T16*M16*LOOKUP(RIGHT($D$2,3),定数!$A$6:$A$13,定数!$B$6:$B$13))</f>
        <v>-3169.1431578946354</v>
      </c>
      <c r="S16" s="41"/>
      <c r="T16" s="42">
        <f t="shared" si="6"/>
        <v>-20.399999999999352</v>
      </c>
      <c r="U16" s="42"/>
      <c r="V16" s="16">
        <f t="shared" si="1"/>
        <v>0</v>
      </c>
      <c r="W16">
        <f t="shared" si="2"/>
        <v>1</v>
      </c>
      <c r="X16" s="29">
        <f t="shared" si="4"/>
        <v>108905.26315789473</v>
      </c>
      <c r="Y16" s="30">
        <f t="shared" si="5"/>
        <v>3.0000000000000249E-2</v>
      </c>
      <c r="Z16">
        <v>618</v>
      </c>
      <c r="AA16">
        <v>618</v>
      </c>
      <c r="AB16" t="s">
        <v>57</v>
      </c>
    </row>
    <row r="17" spans="2:37" ht="15">
      <c r="B17" s="36">
        <v>9</v>
      </c>
      <c r="C17" s="37">
        <f t="shared" si="0"/>
        <v>102468.96210526323</v>
      </c>
      <c r="D17" s="37"/>
      <c r="E17" s="36"/>
      <c r="F17" s="5">
        <v>43494</v>
      </c>
      <c r="G17" s="36" t="s">
        <v>51</v>
      </c>
      <c r="H17" s="38">
        <v>102.77500000000001</v>
      </c>
      <c r="I17" s="38"/>
      <c r="J17" s="36">
        <v>51.3</v>
      </c>
      <c r="K17" s="39">
        <f t="shared" si="3"/>
        <v>3074.0688631578969</v>
      </c>
      <c r="L17" s="40"/>
      <c r="M17" s="4">
        <f>IF(J17="","",(K17/J17)/LOOKUP(RIGHT($D$2,3),定数!$A$6:$A$13,定数!$B$6:$B$13))</f>
        <v>0.5992336965220072</v>
      </c>
      <c r="N17" s="36"/>
      <c r="O17" s="5"/>
      <c r="P17" s="38">
        <v>103.288</v>
      </c>
      <c r="Q17" s="38"/>
      <c r="R17" s="41">
        <f>IF(P17="","",T17*M17*LOOKUP(RIGHT($D$2,3),定数!$A$6:$A$13,定数!$B$6:$B$13))</f>
        <v>0</v>
      </c>
      <c r="S17" s="41"/>
      <c r="T17" s="42">
        <v>0</v>
      </c>
      <c r="U17" s="42"/>
      <c r="V17" s="16">
        <f t="shared" si="1"/>
        <v>0</v>
      </c>
      <c r="W17">
        <f t="shared" si="2"/>
        <v>0</v>
      </c>
      <c r="X17" s="29">
        <f t="shared" si="4"/>
        <v>108905.26315789473</v>
      </c>
      <c r="Y17" s="30">
        <f t="shared" si="5"/>
        <v>5.9099999999999375E-2</v>
      </c>
      <c r="Z17">
        <v>50</v>
      </c>
      <c r="AA17">
        <v>382</v>
      </c>
      <c r="AB17" t="s">
        <v>58</v>
      </c>
      <c r="AC17">
        <v>319</v>
      </c>
      <c r="AD17">
        <v>514</v>
      </c>
      <c r="AE17">
        <v>651</v>
      </c>
      <c r="AF17">
        <v>767</v>
      </c>
      <c r="AJ17">
        <v>1.5</v>
      </c>
      <c r="AK17">
        <v>1.5</v>
      </c>
    </row>
    <row r="18" spans="2:37" ht="15">
      <c r="B18" s="36">
        <v>10</v>
      </c>
      <c r="C18" s="37">
        <f t="shared" si="0"/>
        <v>102468.96210526323</v>
      </c>
      <c r="D18" s="37"/>
      <c r="E18" s="36"/>
      <c r="F18" s="5">
        <v>43500</v>
      </c>
      <c r="G18" s="36" t="s">
        <v>51</v>
      </c>
      <c r="H18" s="38">
        <v>100.928</v>
      </c>
      <c r="I18" s="38"/>
      <c r="J18" s="36">
        <v>39</v>
      </c>
      <c r="K18" s="39">
        <f t="shared" si="3"/>
        <v>3074.0688631578969</v>
      </c>
      <c r="L18" s="40"/>
      <c r="M18" s="4">
        <f>IF(J18="","",(K18/J18)/LOOKUP(RIGHT($D$2,3),定数!$A$6:$A$13,定数!$B$6:$B$13))</f>
        <v>0.78822278542510171</v>
      </c>
      <c r="N18" s="36"/>
      <c r="O18" s="5"/>
      <c r="P18" s="38">
        <v>101.318</v>
      </c>
      <c r="Q18" s="38"/>
      <c r="R18" s="41">
        <f>IF(P18="","",T18*M18*LOOKUP(RIGHT($D$2,3),定数!$A$6:$A$13,定数!$B$6:$B$13))</f>
        <v>-3074.068863157901</v>
      </c>
      <c r="S18" s="41"/>
      <c r="T18" s="42">
        <f t="shared" si="6"/>
        <v>-39.000000000000057</v>
      </c>
      <c r="U18" s="42"/>
      <c r="V18" s="16">
        <f t="shared" si="1"/>
        <v>0</v>
      </c>
      <c r="W18">
        <f t="shared" si="2"/>
        <v>1</v>
      </c>
      <c r="X18" s="29">
        <f t="shared" si="4"/>
        <v>108905.26315789473</v>
      </c>
      <c r="Y18" s="30">
        <f t="shared" si="5"/>
        <v>5.9099999999999375E-2</v>
      </c>
      <c r="Z18">
        <v>382</v>
      </c>
      <c r="AB18" t="s">
        <v>59</v>
      </c>
    </row>
    <row r="19" spans="2:37" ht="15">
      <c r="B19" s="36">
        <v>11</v>
      </c>
      <c r="C19" s="37">
        <f t="shared" si="0"/>
        <v>99394.893242105332</v>
      </c>
      <c r="D19" s="37"/>
      <c r="E19" s="36"/>
      <c r="F19" s="5">
        <v>43502</v>
      </c>
      <c r="G19" s="36" t="s">
        <v>49</v>
      </c>
      <c r="H19" s="38">
        <v>101.56</v>
      </c>
      <c r="I19" s="38"/>
      <c r="J19" s="36">
        <v>20</v>
      </c>
      <c r="K19" s="39">
        <f t="shared" si="3"/>
        <v>2981.8467972631597</v>
      </c>
      <c r="L19" s="40"/>
      <c r="M19" s="4">
        <f>IF(J19="","",(K19/J19)/LOOKUP(RIGHT($D$2,3),定数!$A$6:$A$13,定数!$B$6:$B$13))</f>
        <v>1.4909233986315797</v>
      </c>
      <c r="N19" s="36"/>
      <c r="O19" s="5"/>
      <c r="P19" s="38">
        <v>101.36</v>
      </c>
      <c r="Q19" s="38"/>
      <c r="R19" s="41">
        <f>IF(P19="","",T19*M19*LOOKUP(RIGHT($D$2,3),定数!$A$6:$A$13,定数!$B$6:$B$13))</f>
        <v>-2981.8467972632016</v>
      </c>
      <c r="S19" s="41"/>
      <c r="T19" s="42">
        <f t="shared" si="6"/>
        <v>-20.000000000000284</v>
      </c>
      <c r="U19" s="42"/>
      <c r="V19" s="16">
        <f t="shared" si="1"/>
        <v>0</v>
      </c>
      <c r="W19">
        <f t="shared" si="2"/>
        <v>2</v>
      </c>
      <c r="X19" s="29">
        <f t="shared" si="4"/>
        <v>108905.26315789473</v>
      </c>
      <c r="Y19" s="30">
        <f t="shared" si="5"/>
        <v>8.7326999999999377E-2</v>
      </c>
      <c r="Z19" t="s">
        <v>56</v>
      </c>
      <c r="AA19" t="s">
        <v>56</v>
      </c>
      <c r="AB19" t="s">
        <v>57</v>
      </c>
    </row>
    <row r="20" spans="2:37" ht="15">
      <c r="B20" s="36">
        <v>12</v>
      </c>
      <c r="C20" s="37">
        <f t="shared" si="0"/>
        <v>96413.046444842126</v>
      </c>
      <c r="D20" s="37"/>
      <c r="E20" s="36"/>
      <c r="F20" s="5">
        <v>43503</v>
      </c>
      <c r="G20" s="36" t="s">
        <v>49</v>
      </c>
      <c r="H20" s="38">
        <v>102.1</v>
      </c>
      <c r="I20" s="38"/>
      <c r="J20" s="36">
        <v>14.2</v>
      </c>
      <c r="K20" s="39">
        <f t="shared" si="3"/>
        <v>2892.3913933452636</v>
      </c>
      <c r="L20" s="40"/>
      <c r="M20" s="4">
        <f>IF(J20="","",(K20/J20)/LOOKUP(RIGHT($D$2,3),定数!$A$6:$A$13,定数!$B$6:$B$13))</f>
        <v>2.0368953474262419</v>
      </c>
      <c r="N20" s="36"/>
      <c r="O20" s="5"/>
      <c r="P20" s="38">
        <v>101.958</v>
      </c>
      <c r="Q20" s="38"/>
      <c r="R20" s="41">
        <f>IF(P20="","",T20*M20*LOOKUP(RIGHT($D$2,3),定数!$A$6:$A$13,定数!$B$6:$B$13))</f>
        <v>0</v>
      </c>
      <c r="S20" s="41"/>
      <c r="T20" s="42">
        <v>0</v>
      </c>
      <c r="U20" s="42"/>
      <c r="V20" s="16">
        <f t="shared" si="1"/>
        <v>0</v>
      </c>
      <c r="W20">
        <f t="shared" si="2"/>
        <v>0</v>
      </c>
      <c r="X20" s="29">
        <f t="shared" si="4"/>
        <v>108905.26315789473</v>
      </c>
      <c r="Y20" s="30">
        <f t="shared" si="5"/>
        <v>0.11470718999999974</v>
      </c>
      <c r="Z20">
        <v>236</v>
      </c>
      <c r="AA20">
        <v>618</v>
      </c>
      <c r="AB20" t="s">
        <v>57</v>
      </c>
      <c r="AC20">
        <v>86</v>
      </c>
      <c r="AJ20">
        <v>618</v>
      </c>
      <c r="AK20">
        <v>618</v>
      </c>
    </row>
    <row r="21" spans="2:37" ht="15">
      <c r="B21" s="36">
        <v>13</v>
      </c>
      <c r="C21" s="37">
        <f t="shared" si="0"/>
        <v>96413.046444842126</v>
      </c>
      <c r="D21" s="37"/>
      <c r="E21" s="36"/>
      <c r="F21" s="5">
        <v>43506</v>
      </c>
      <c r="G21" s="36" t="s">
        <v>49</v>
      </c>
      <c r="H21" s="38">
        <v>102.416</v>
      </c>
      <c r="I21" s="38"/>
      <c r="J21" s="36">
        <v>9.8000000000000007</v>
      </c>
      <c r="K21" s="39">
        <f t="shared" si="3"/>
        <v>2892.3913933452636</v>
      </c>
      <c r="L21" s="40"/>
      <c r="M21" s="4">
        <f>IF(J21="","",(K21/J21)/LOOKUP(RIGHT($D$2,3),定数!$A$6:$A$13,定数!$B$6:$B$13))</f>
        <v>2.95141978912782</v>
      </c>
      <c r="N21" s="36"/>
      <c r="O21" s="5"/>
      <c r="P21" s="38">
        <v>102.318</v>
      </c>
      <c r="Q21" s="38"/>
      <c r="R21" s="41">
        <f>IF(P21="","",T21*M21*LOOKUP(RIGHT($D$2,3),定数!$A$6:$A$13,定数!$B$6:$B$13))</f>
        <v>-2892.3913933452332</v>
      </c>
      <c r="S21" s="41"/>
      <c r="T21" s="42">
        <f t="shared" si="6"/>
        <v>-9.7999999999998977</v>
      </c>
      <c r="U21" s="42"/>
      <c r="V21" s="16">
        <f t="shared" si="1"/>
        <v>0</v>
      </c>
      <c r="W21">
        <f t="shared" si="2"/>
        <v>1</v>
      </c>
      <c r="X21" s="29">
        <f t="shared" si="4"/>
        <v>108905.26315789473</v>
      </c>
      <c r="Y21" s="30">
        <f t="shared" si="5"/>
        <v>0.11470718999999974</v>
      </c>
      <c r="Z21">
        <v>236</v>
      </c>
      <c r="AB21" t="s">
        <v>57</v>
      </c>
    </row>
    <row r="22" spans="2:37" ht="15">
      <c r="B22" s="36">
        <v>14</v>
      </c>
      <c r="C22" s="37">
        <f t="shared" si="0"/>
        <v>93520.655051496899</v>
      </c>
      <c r="D22" s="37"/>
      <c r="E22" s="36"/>
      <c r="F22" s="5">
        <v>43507</v>
      </c>
      <c r="G22" s="36" t="s">
        <v>51</v>
      </c>
      <c r="H22" s="38">
        <v>102.11799999999999</v>
      </c>
      <c r="I22" s="38"/>
      <c r="J22" s="36">
        <v>9.1</v>
      </c>
      <c r="K22" s="39">
        <f t="shared" si="3"/>
        <v>2805.6196515449069</v>
      </c>
      <c r="L22" s="40"/>
      <c r="M22" s="4">
        <f>IF(J22="","",(K22/J22)/LOOKUP(RIGHT($D$2,3),定数!$A$6:$A$13,定数!$B$6:$B$13))</f>
        <v>3.0830985181812167</v>
      </c>
      <c r="N22" s="36"/>
      <c r="O22" s="5"/>
      <c r="P22" s="38">
        <v>102.209</v>
      </c>
      <c r="Q22" s="38"/>
      <c r="R22" s="41">
        <f>IF(P22="","",T22*M22*LOOKUP(RIGHT($D$2,3),定数!$A$6:$A$13,定数!$B$6:$B$13))</f>
        <v>-2805.6196515451597</v>
      </c>
      <c r="S22" s="41"/>
      <c r="T22" s="42">
        <f t="shared" si="6"/>
        <v>-9.1000000000008185</v>
      </c>
      <c r="U22" s="42"/>
      <c r="V22" s="16">
        <f t="shared" si="1"/>
        <v>0</v>
      </c>
      <c r="W22">
        <f t="shared" si="2"/>
        <v>2</v>
      </c>
      <c r="X22" s="29">
        <f t="shared" si="4"/>
        <v>108905.26315789473</v>
      </c>
      <c r="Y22" s="30">
        <f t="shared" si="5"/>
        <v>0.14126597429999943</v>
      </c>
      <c r="Z22">
        <v>382</v>
      </c>
      <c r="AA22">
        <v>50</v>
      </c>
      <c r="AB22" t="s">
        <v>60</v>
      </c>
    </row>
    <row r="23" spans="2:37" ht="15">
      <c r="B23" s="36">
        <v>15</v>
      </c>
      <c r="C23" s="37">
        <f t="shared" si="0"/>
        <v>90715.035399951739</v>
      </c>
      <c r="D23" s="37"/>
      <c r="E23" s="36"/>
      <c r="F23" s="5">
        <v>43507</v>
      </c>
      <c r="G23" s="36" t="s">
        <v>49</v>
      </c>
      <c r="H23" s="38">
        <v>102.199</v>
      </c>
      <c r="I23" s="38"/>
      <c r="J23" s="36">
        <v>6.1</v>
      </c>
      <c r="K23" s="39">
        <f t="shared" si="3"/>
        <v>2721.4510619985522</v>
      </c>
      <c r="L23" s="40"/>
      <c r="M23" s="4">
        <f>IF(J23="","",(K23/J23)/LOOKUP(RIGHT($D$2,3),定数!$A$6:$A$13,定数!$B$6:$B$13))</f>
        <v>4.4613951836041847</v>
      </c>
      <c r="N23" s="36"/>
      <c r="O23" s="5"/>
      <c r="P23" s="38">
        <v>102.13800000000001</v>
      </c>
      <c r="Q23" s="38"/>
      <c r="R23" s="41">
        <f>IF(P23="","",T23*M23*LOOKUP(RIGHT($D$2,3),定数!$A$6:$A$13,定数!$B$6:$B$13))</f>
        <v>6647.4788235702345</v>
      </c>
      <c r="S23" s="41"/>
      <c r="T23" s="42">
        <v>14.9</v>
      </c>
      <c r="U23" s="42"/>
      <c r="V23" t="str">
        <f t="shared" ref="V23:W74" si="7">IF(S23&lt;&gt;"",IF(S23&lt;0,1+V22,0),"")</f>
        <v/>
      </c>
      <c r="W23">
        <f t="shared" si="2"/>
        <v>0</v>
      </c>
      <c r="X23" s="29">
        <f t="shared" si="4"/>
        <v>108905.26315789473</v>
      </c>
      <c r="Y23" s="30">
        <f t="shared" si="5"/>
        <v>0.16702799507100174</v>
      </c>
      <c r="Z23">
        <v>50</v>
      </c>
      <c r="AA23">
        <v>382</v>
      </c>
      <c r="AB23" t="s">
        <v>50</v>
      </c>
      <c r="AC23">
        <v>30</v>
      </c>
      <c r="AD23">
        <v>49</v>
      </c>
      <c r="AE23">
        <v>63</v>
      </c>
      <c r="AF23">
        <v>73</v>
      </c>
      <c r="AG23">
        <v>100</v>
      </c>
      <c r="AH23">
        <v>149</v>
      </c>
      <c r="AJ23">
        <v>-3</v>
      </c>
      <c r="AK23">
        <v>-3</v>
      </c>
    </row>
    <row r="24" spans="2:37" ht="15">
      <c r="B24" s="36">
        <v>16</v>
      </c>
      <c r="C24" s="37">
        <f t="shared" si="0"/>
        <v>97362.514223521968</v>
      </c>
      <c r="D24" s="37"/>
      <c r="E24" s="36"/>
      <c r="F24" s="5">
        <v>43510</v>
      </c>
      <c r="G24" s="36" t="s">
        <v>51</v>
      </c>
      <c r="H24" s="38">
        <v>101.78100000000001</v>
      </c>
      <c r="I24" s="38"/>
      <c r="J24" s="36">
        <v>20.7</v>
      </c>
      <c r="K24" s="39">
        <f t="shared" si="3"/>
        <v>2920.8754267056588</v>
      </c>
      <c r="L24" s="40"/>
      <c r="M24" s="4">
        <f>IF(J24="","",(K24/J24)/LOOKUP(RIGHT($D$2,3),定数!$A$6:$A$13,定数!$B$6:$B$13))</f>
        <v>1.4110509307756807</v>
      </c>
      <c r="N24" s="36"/>
      <c r="O24" s="5"/>
      <c r="P24" s="38">
        <v>101.988</v>
      </c>
      <c r="Q24" s="38"/>
      <c r="R24" s="41">
        <f>IF(P24="","",T24*M24*LOOKUP(RIGHT($D$2,3),定数!$A$6:$A$13,定数!$B$6:$B$13))</f>
        <v>0</v>
      </c>
      <c r="S24" s="41"/>
      <c r="T24" s="42">
        <v>0</v>
      </c>
      <c r="U24" s="42"/>
      <c r="V24" t="str">
        <f t="shared" si="7"/>
        <v/>
      </c>
      <c r="W24">
        <f t="shared" si="2"/>
        <v>0</v>
      </c>
      <c r="X24" s="29">
        <f t="shared" si="4"/>
        <v>108905.26315789473</v>
      </c>
      <c r="Y24" s="30">
        <f t="shared" si="5"/>
        <v>0.10598889897210639</v>
      </c>
      <c r="Z24">
        <v>50</v>
      </c>
      <c r="AA24" t="s">
        <v>56</v>
      </c>
      <c r="AB24" t="s">
        <v>50</v>
      </c>
      <c r="AC24">
        <v>124</v>
      </c>
      <c r="AD24">
        <v>204</v>
      </c>
      <c r="AE24">
        <v>258</v>
      </c>
      <c r="AF24">
        <v>305</v>
      </c>
      <c r="AJ24">
        <v>1.5</v>
      </c>
      <c r="AK24">
        <v>1.5</v>
      </c>
    </row>
    <row r="25" spans="2:37" ht="15">
      <c r="B25" s="36">
        <v>17</v>
      </c>
      <c r="C25" s="37">
        <f t="shared" si="0"/>
        <v>97362.514223521968</v>
      </c>
      <c r="D25" s="37"/>
      <c r="E25" s="36"/>
      <c r="F25" s="5">
        <v>43515</v>
      </c>
      <c r="G25" s="36" t="s">
        <v>51</v>
      </c>
      <c r="H25" s="38">
        <v>102.306</v>
      </c>
      <c r="I25" s="38"/>
      <c r="J25" s="36">
        <v>10.9</v>
      </c>
      <c r="K25" s="39">
        <f t="shared" si="3"/>
        <v>2920.8754267056588</v>
      </c>
      <c r="L25" s="40"/>
      <c r="M25" s="4">
        <f>IF(J25="","",(K25/J25)/LOOKUP(RIGHT($D$2,3),定数!$A$6:$A$13,定数!$B$6:$B$13))</f>
        <v>2.6797022263354666</v>
      </c>
      <c r="N25" s="36"/>
      <c r="O25" s="5"/>
      <c r="P25" s="38">
        <v>102.41500000000001</v>
      </c>
      <c r="Q25" s="38"/>
      <c r="R25" s="41">
        <f>IF(P25="","",T25*M25*LOOKUP(RIGHT($D$2,3),定数!$A$6:$A$13,定数!$B$6:$B$13))</f>
        <v>8682.2352133269123</v>
      </c>
      <c r="S25" s="41"/>
      <c r="T25" s="42">
        <v>32.4</v>
      </c>
      <c r="U25" s="42"/>
      <c r="V25" t="str">
        <f t="shared" si="7"/>
        <v/>
      </c>
      <c r="W25">
        <f t="shared" si="2"/>
        <v>0</v>
      </c>
      <c r="X25" s="29">
        <f t="shared" si="4"/>
        <v>108905.26315789473</v>
      </c>
      <c r="Y25" s="30">
        <f t="shared" si="5"/>
        <v>0.10598889897210639</v>
      </c>
      <c r="Z25">
        <v>382</v>
      </c>
      <c r="AA25">
        <v>50</v>
      </c>
      <c r="AB25" t="s">
        <v>50</v>
      </c>
      <c r="AC25">
        <v>66</v>
      </c>
      <c r="AD25">
        <v>107</v>
      </c>
      <c r="AE25">
        <v>136</v>
      </c>
      <c r="AF25">
        <v>160</v>
      </c>
      <c r="AG25">
        <v>215</v>
      </c>
      <c r="AH25">
        <v>324</v>
      </c>
      <c r="AJ25">
        <v>-3</v>
      </c>
      <c r="AK25">
        <v>-3</v>
      </c>
    </row>
    <row r="26" spans="2:37" ht="15">
      <c r="B26" s="36">
        <v>18</v>
      </c>
      <c r="C26" s="37">
        <f t="shared" si="0"/>
        <v>106044.74943684888</v>
      </c>
      <c r="D26" s="37"/>
      <c r="E26" s="36"/>
      <c r="F26" s="5">
        <v>43516</v>
      </c>
      <c r="G26" s="36" t="s">
        <v>49</v>
      </c>
      <c r="H26" s="38">
        <v>102.34399999999999</v>
      </c>
      <c r="I26" s="38"/>
      <c r="J26" s="36">
        <v>8.4</v>
      </c>
      <c r="K26" s="39">
        <f t="shared" si="3"/>
        <v>3181.3424831054663</v>
      </c>
      <c r="L26" s="40"/>
      <c r="M26" s="4">
        <f>IF(J26="","",(K26/J26)/LOOKUP(RIGHT($D$2,3),定数!$A$6:$A$13,定数!$B$6:$B$13))</f>
        <v>3.7873124798874596</v>
      </c>
      <c r="N26" s="36"/>
      <c r="O26" s="5"/>
      <c r="P26" s="38">
        <v>102.26</v>
      </c>
      <c r="Q26" s="38"/>
      <c r="R26" s="41">
        <f>IF(P26="","",T26*M26*LOOKUP(RIGHT($D$2,3),定数!$A$6:$A$13,定数!$B$6:$B$13))</f>
        <v>0</v>
      </c>
      <c r="S26" s="41"/>
      <c r="T26" s="42">
        <v>0</v>
      </c>
      <c r="U26" s="42"/>
      <c r="V26" t="str">
        <f t="shared" si="7"/>
        <v/>
      </c>
      <c r="W26">
        <f t="shared" si="2"/>
        <v>0</v>
      </c>
      <c r="X26" s="29">
        <f t="shared" si="4"/>
        <v>108905.26315789473</v>
      </c>
      <c r="Y26" s="30">
        <f t="shared" si="5"/>
        <v>2.626607418319693E-2</v>
      </c>
      <c r="Z26" t="s">
        <v>56</v>
      </c>
      <c r="AA26">
        <v>618</v>
      </c>
      <c r="AB26" t="s">
        <v>53</v>
      </c>
      <c r="AC26">
        <v>52</v>
      </c>
      <c r="AJ26">
        <v>618</v>
      </c>
      <c r="AK26">
        <v>618</v>
      </c>
    </row>
    <row r="27" spans="2:37" ht="15">
      <c r="B27" s="36">
        <v>19</v>
      </c>
      <c r="C27" s="37">
        <f t="shared" si="0"/>
        <v>106044.74943684888</v>
      </c>
      <c r="D27" s="37"/>
      <c r="E27" s="36"/>
      <c r="F27" s="5">
        <v>43521</v>
      </c>
      <c r="G27" s="36" t="s">
        <v>49</v>
      </c>
      <c r="H27" s="38">
        <v>102.56399999999999</v>
      </c>
      <c r="I27" s="38"/>
      <c r="J27" s="36">
        <v>10.199999999999999</v>
      </c>
      <c r="K27" s="39">
        <f t="shared" si="3"/>
        <v>3181.3424831054663</v>
      </c>
      <c r="L27" s="40"/>
      <c r="M27" s="4">
        <f>IF(J27="","",(K27/J27)/LOOKUP(RIGHT($D$2,3),定数!$A$6:$A$13,定数!$B$6:$B$13))</f>
        <v>3.1189632187308494</v>
      </c>
      <c r="N27" s="36"/>
      <c r="O27" s="5"/>
      <c r="P27" s="38">
        <v>102.462</v>
      </c>
      <c r="Q27" s="38"/>
      <c r="R27" s="41">
        <f>IF(P27="","",T27*M27*LOOKUP(RIGHT($D$2,3),定数!$A$6:$A$13,定数!$B$6:$B$13))</f>
        <v>0</v>
      </c>
      <c r="S27" s="41"/>
      <c r="T27" s="42">
        <v>0</v>
      </c>
      <c r="U27" s="42"/>
      <c r="V27" t="str">
        <f t="shared" si="7"/>
        <v/>
      </c>
      <c r="W27">
        <f t="shared" si="2"/>
        <v>0</v>
      </c>
      <c r="X27" s="29">
        <f t="shared" si="4"/>
        <v>108905.26315789473</v>
      </c>
      <c r="Y27" s="30">
        <f t="shared" si="5"/>
        <v>2.626607418319693E-2</v>
      </c>
      <c r="Z27">
        <v>50</v>
      </c>
      <c r="AA27">
        <v>618</v>
      </c>
      <c r="AB27" t="s">
        <v>50</v>
      </c>
      <c r="AC27">
        <v>61</v>
      </c>
      <c r="AJ27">
        <v>618</v>
      </c>
      <c r="AK27">
        <v>618</v>
      </c>
    </row>
    <row r="28" spans="2:37" ht="15">
      <c r="B28" s="36">
        <v>20</v>
      </c>
      <c r="C28" s="37">
        <f t="shared" si="0"/>
        <v>106044.74943684888</v>
      </c>
      <c r="D28" s="37"/>
      <c r="E28" s="36"/>
      <c r="F28" s="5">
        <v>43523</v>
      </c>
      <c r="G28" s="36" t="s">
        <v>51</v>
      </c>
      <c r="H28" s="38">
        <v>102.35</v>
      </c>
      <c r="I28" s="38"/>
      <c r="J28" s="36">
        <v>5.6</v>
      </c>
      <c r="K28" s="39">
        <f t="shared" si="3"/>
        <v>3181.3424831054663</v>
      </c>
      <c r="L28" s="40"/>
      <c r="M28" s="4">
        <f>IF(J28="","",(K28/J28)/LOOKUP(RIGHT($D$2,3),定数!$A$6:$A$13,定数!$B$6:$B$13))</f>
        <v>5.6809687198311902</v>
      </c>
      <c r="N28" s="36"/>
      <c r="O28" s="5"/>
      <c r="P28" s="38">
        <v>102.40600000000001</v>
      </c>
      <c r="Q28" s="38"/>
      <c r="R28" s="41">
        <f>IF(P28="","",T28*M28*LOOKUP(RIGHT($D$2,3),定数!$A$6:$A$13,定数!$B$6:$B$13))</f>
        <v>0</v>
      </c>
      <c r="S28" s="41"/>
      <c r="T28" s="42">
        <v>0</v>
      </c>
      <c r="U28" s="42"/>
      <c r="V28" t="str">
        <f t="shared" si="7"/>
        <v/>
      </c>
      <c r="W28">
        <f t="shared" si="2"/>
        <v>0</v>
      </c>
      <c r="X28" s="29">
        <f t="shared" si="4"/>
        <v>108905.26315789473</v>
      </c>
      <c r="Y28" s="30">
        <f t="shared" si="5"/>
        <v>2.626607418319693E-2</v>
      </c>
      <c r="Z28">
        <v>100</v>
      </c>
      <c r="AA28">
        <v>618</v>
      </c>
      <c r="AB28" t="s">
        <v>53</v>
      </c>
      <c r="AC28">
        <v>33</v>
      </c>
      <c r="AD28">
        <v>54</v>
      </c>
      <c r="AE28">
        <v>69</v>
      </c>
      <c r="AF28">
        <v>83</v>
      </c>
      <c r="AG28">
        <v>109</v>
      </c>
      <c r="AJ28">
        <v>-1</v>
      </c>
      <c r="AK28">
        <v>-2</v>
      </c>
    </row>
    <row r="29" spans="2:37" ht="15">
      <c r="B29" s="36">
        <v>21</v>
      </c>
      <c r="C29" s="37">
        <f t="shared" si="0"/>
        <v>106044.74943684888</v>
      </c>
      <c r="D29" s="37"/>
      <c r="E29" s="36"/>
      <c r="F29" s="5">
        <v>43527</v>
      </c>
      <c r="G29" s="36" t="s">
        <v>51</v>
      </c>
      <c r="H29" s="38">
        <v>101.404</v>
      </c>
      <c r="I29" s="38"/>
      <c r="J29" s="36">
        <v>9.4</v>
      </c>
      <c r="K29" s="39">
        <f t="shared" si="3"/>
        <v>3181.3424831054663</v>
      </c>
      <c r="L29" s="40"/>
      <c r="M29" s="4">
        <f>IF(J29="","",(K29/J29)/LOOKUP(RIGHT($D$2,3),定数!$A$6:$A$13,定数!$B$6:$B$13))</f>
        <v>3.3844068969207086</v>
      </c>
      <c r="N29" s="36"/>
      <c r="O29" s="5"/>
      <c r="P29" s="38">
        <v>101.498</v>
      </c>
      <c r="Q29" s="38"/>
      <c r="R29" s="41">
        <f>IF(P29="","",T29*M29*LOOKUP(RIGHT($D$2,3),定数!$A$6:$A$13,定数!$B$6:$B$13))</f>
        <v>0</v>
      </c>
      <c r="S29" s="41"/>
      <c r="T29" s="42">
        <v>0</v>
      </c>
      <c r="U29" s="42"/>
      <c r="V29" t="str">
        <f t="shared" si="7"/>
        <v/>
      </c>
      <c r="W29">
        <f t="shared" si="2"/>
        <v>0</v>
      </c>
      <c r="X29" s="29">
        <f t="shared" si="4"/>
        <v>108905.26315789473</v>
      </c>
      <c r="Y29" s="30">
        <f t="shared" si="5"/>
        <v>2.626607418319693E-2</v>
      </c>
      <c r="Z29">
        <v>236</v>
      </c>
      <c r="AB29" t="s">
        <v>50</v>
      </c>
      <c r="AC29">
        <v>58</v>
      </c>
      <c r="AD29">
        <v>94</v>
      </c>
      <c r="AE29">
        <v>118</v>
      </c>
      <c r="AF29">
        <v>141</v>
      </c>
      <c r="AG29">
        <v>188</v>
      </c>
      <c r="AJ29">
        <v>-2</v>
      </c>
      <c r="AK29">
        <v>-2</v>
      </c>
    </row>
    <row r="30" spans="2:37" ht="15">
      <c r="B30" s="36">
        <v>22</v>
      </c>
      <c r="C30" s="37">
        <f t="shared" si="0"/>
        <v>106044.74943684888</v>
      </c>
      <c r="D30" s="37"/>
      <c r="E30" s="36"/>
      <c r="F30" s="5">
        <v>43528</v>
      </c>
      <c r="G30" s="36" t="s">
        <v>49</v>
      </c>
      <c r="H30" s="38">
        <v>101.554</v>
      </c>
      <c r="I30" s="38"/>
      <c r="J30" s="36">
        <v>16.100000000000001</v>
      </c>
      <c r="K30" s="39">
        <f t="shared" si="3"/>
        <v>3181.3424831054663</v>
      </c>
      <c r="L30" s="40"/>
      <c r="M30" s="4">
        <f>IF(J30="","",(K30/J30)/LOOKUP(RIGHT($D$2,3),定数!$A$6:$A$13,定数!$B$6:$B$13))</f>
        <v>1.9759891199412831</v>
      </c>
      <c r="N30" s="36"/>
      <c r="O30" s="5"/>
      <c r="P30" s="38">
        <v>101.393</v>
      </c>
      <c r="Q30" s="38"/>
      <c r="R30" s="41">
        <f>IF(P30="","",T30*M30*LOOKUP(RIGHT($D$2,3),定数!$A$6:$A$13,定数!$B$6:$B$13))</f>
        <v>9425.4681021199212</v>
      </c>
      <c r="S30" s="41"/>
      <c r="T30" s="42">
        <v>47.7</v>
      </c>
      <c r="U30" s="42"/>
      <c r="V30" t="str">
        <f t="shared" si="7"/>
        <v/>
      </c>
      <c r="W30">
        <f t="shared" si="2"/>
        <v>0</v>
      </c>
      <c r="X30" s="29">
        <f t="shared" si="4"/>
        <v>108905.26315789473</v>
      </c>
      <c r="Y30" s="30">
        <f t="shared" si="5"/>
        <v>2.626607418319693E-2</v>
      </c>
      <c r="Z30">
        <v>618</v>
      </c>
      <c r="AA30">
        <v>236</v>
      </c>
      <c r="AB30" t="s">
        <v>60</v>
      </c>
      <c r="AC30">
        <v>98</v>
      </c>
      <c r="AD30">
        <v>159</v>
      </c>
      <c r="AE30">
        <v>203</v>
      </c>
      <c r="AF30">
        <v>238</v>
      </c>
      <c r="AG30">
        <v>319</v>
      </c>
      <c r="AH30">
        <v>477</v>
      </c>
      <c r="AJ30">
        <v>-3</v>
      </c>
      <c r="AK30">
        <v>-3</v>
      </c>
    </row>
    <row r="31" spans="2:37" ht="15">
      <c r="B31" s="36">
        <v>23</v>
      </c>
      <c r="C31" s="37">
        <f t="shared" si="0"/>
        <v>115470.21753896881</v>
      </c>
      <c r="D31" s="37"/>
      <c r="E31" s="36"/>
      <c r="F31" s="5">
        <v>43534</v>
      </c>
      <c r="G31" s="36" t="s">
        <v>51</v>
      </c>
      <c r="H31" s="38">
        <v>103.11499999999999</v>
      </c>
      <c r="I31" s="38"/>
      <c r="J31" s="36">
        <v>17.899999999999999</v>
      </c>
      <c r="K31" s="39">
        <f t="shared" si="3"/>
        <v>3464.1065261690642</v>
      </c>
      <c r="L31" s="40"/>
      <c r="M31" s="4">
        <f>IF(J31="","",(K31/J31)/LOOKUP(RIGHT($D$2,3),定数!$A$6:$A$13,定数!$B$6:$B$13))</f>
        <v>1.9352550425525499</v>
      </c>
      <c r="N31" s="36"/>
      <c r="O31" s="5"/>
      <c r="P31" s="38">
        <v>103.294</v>
      </c>
      <c r="Q31" s="38"/>
      <c r="R31" s="41">
        <f>IF(P31="","",T31*M31*LOOKUP(RIGHT($D$2,3),定数!$A$6:$A$13,定数!$B$6:$B$13))</f>
        <v>0</v>
      </c>
      <c r="S31" s="41"/>
      <c r="T31" s="42">
        <v>0</v>
      </c>
      <c r="U31" s="42"/>
      <c r="V31" t="str">
        <f t="shared" si="7"/>
        <v/>
      </c>
      <c r="W31">
        <f t="shared" si="2"/>
        <v>0</v>
      </c>
      <c r="X31" s="29">
        <f t="shared" si="4"/>
        <v>115470.21753896881</v>
      </c>
      <c r="Y31" s="30">
        <f t="shared" si="5"/>
        <v>0</v>
      </c>
      <c r="Z31">
        <v>382</v>
      </c>
      <c r="AA31">
        <v>618</v>
      </c>
      <c r="AB31" t="s">
        <v>60</v>
      </c>
      <c r="AC31">
        <v>105</v>
      </c>
      <c r="AD31">
        <v>178</v>
      </c>
      <c r="AJ31">
        <v>618</v>
      </c>
      <c r="AK31">
        <v>-1</v>
      </c>
    </row>
    <row r="32" spans="2:37" ht="15">
      <c r="B32" s="36">
        <v>24</v>
      </c>
      <c r="C32" s="37">
        <f t="shared" si="0"/>
        <v>115470.21753896881</v>
      </c>
      <c r="D32" s="37"/>
      <c r="E32" s="36"/>
      <c r="F32" s="5">
        <v>43538</v>
      </c>
      <c r="G32" s="36" t="s">
        <v>51</v>
      </c>
      <c r="H32" s="38">
        <v>101.72499999999999</v>
      </c>
      <c r="I32" s="38"/>
      <c r="J32" s="36">
        <v>12.8</v>
      </c>
      <c r="K32" s="39">
        <f t="shared" si="3"/>
        <v>3464.1065261690642</v>
      </c>
      <c r="L32" s="40"/>
      <c r="M32" s="4">
        <f>IF(J32="","",(K32/J32)/LOOKUP(RIGHT($D$2,3),定数!$A$6:$A$13,定数!$B$6:$B$13))</f>
        <v>2.7063332235695809</v>
      </c>
      <c r="N32" s="36"/>
      <c r="O32" s="5"/>
      <c r="P32" s="38">
        <v>101.85299999999999</v>
      </c>
      <c r="Q32" s="38"/>
      <c r="R32" s="41">
        <f>IF(P32="","",T32*M32*LOOKUP(RIGHT($D$2,3),定数!$A$6:$A$13,定数!$B$6:$B$13))</f>
        <v>0</v>
      </c>
      <c r="S32" s="41"/>
      <c r="T32" s="42">
        <v>0</v>
      </c>
      <c r="U32" s="42"/>
      <c r="V32" t="str">
        <f t="shared" si="7"/>
        <v/>
      </c>
      <c r="W32">
        <f t="shared" si="2"/>
        <v>0</v>
      </c>
      <c r="X32" s="29">
        <f t="shared" si="4"/>
        <v>115470.21753896881</v>
      </c>
      <c r="Y32" s="30">
        <f t="shared" si="5"/>
        <v>0</v>
      </c>
      <c r="Z32">
        <v>236</v>
      </c>
      <c r="AA32">
        <v>50</v>
      </c>
      <c r="AB32" t="s">
        <v>50</v>
      </c>
      <c r="AC32">
        <v>79</v>
      </c>
      <c r="AD32">
        <v>125</v>
      </c>
      <c r="AE32">
        <v>163</v>
      </c>
      <c r="AF32">
        <v>191</v>
      </c>
      <c r="AG32">
        <v>255</v>
      </c>
      <c r="AH32">
        <v>393</v>
      </c>
      <c r="AJ32">
        <v>1.5</v>
      </c>
      <c r="AK32">
        <v>-3</v>
      </c>
    </row>
    <row r="33" spans="2:37" ht="15">
      <c r="B33" s="36">
        <v>25</v>
      </c>
      <c r="C33" s="37">
        <f t="shared" si="0"/>
        <v>115470.21753896881</v>
      </c>
      <c r="D33" s="37"/>
      <c r="E33" s="36"/>
      <c r="F33" s="5">
        <v>43541</v>
      </c>
      <c r="G33" s="36" t="s">
        <v>49</v>
      </c>
      <c r="H33" s="38">
        <v>101.54900000000001</v>
      </c>
      <c r="I33" s="38"/>
      <c r="J33" s="36">
        <v>12.2</v>
      </c>
      <c r="K33" s="39">
        <f t="shared" si="3"/>
        <v>3464.1065261690642</v>
      </c>
      <c r="L33" s="40"/>
      <c r="M33" s="4">
        <f>IF(J33="","",(K33/J33)/LOOKUP(RIGHT($D$2,3),定数!$A$6:$A$13,定数!$B$6:$B$13))</f>
        <v>2.8394315788271016</v>
      </c>
      <c r="N33" s="36"/>
      <c r="O33" s="5"/>
      <c r="P33" s="38">
        <v>101.42700000000001</v>
      </c>
      <c r="Q33" s="38"/>
      <c r="R33" s="41">
        <f>IF(P33="","",T33*M33*LOOKUP(RIGHT($D$2,3),定数!$A$6:$A$13,定数!$B$6:$B$13))</f>
        <v>0</v>
      </c>
      <c r="S33" s="41"/>
      <c r="T33" s="42">
        <v>0</v>
      </c>
      <c r="U33" s="42"/>
      <c r="V33" t="str">
        <f t="shared" si="7"/>
        <v/>
      </c>
      <c r="W33">
        <f t="shared" si="2"/>
        <v>0</v>
      </c>
      <c r="X33" s="29">
        <f t="shared" si="4"/>
        <v>115470.21753896881</v>
      </c>
      <c r="Y33" s="30">
        <f t="shared" si="5"/>
        <v>0</v>
      </c>
      <c r="Z33">
        <v>382</v>
      </c>
      <c r="AA33">
        <v>236</v>
      </c>
      <c r="AB33" t="s">
        <v>60</v>
      </c>
      <c r="AC33">
        <v>73</v>
      </c>
      <c r="AD33">
        <v>121</v>
      </c>
      <c r="AE33">
        <v>153</v>
      </c>
      <c r="AF33">
        <v>179</v>
      </c>
      <c r="AG33">
        <v>239</v>
      </c>
      <c r="AH33">
        <v>361</v>
      </c>
      <c r="AJ33">
        <v>-1</v>
      </c>
      <c r="AK33">
        <v>-3</v>
      </c>
    </row>
    <row r="34" spans="2:37" ht="15">
      <c r="B34" s="36">
        <v>26</v>
      </c>
      <c r="C34" s="37">
        <f t="shared" si="0"/>
        <v>115470.21753896881</v>
      </c>
      <c r="D34" s="37"/>
      <c r="E34" s="36"/>
      <c r="F34" s="5">
        <v>43545</v>
      </c>
      <c r="G34" s="36" t="s">
        <v>51</v>
      </c>
      <c r="H34" s="38">
        <v>102.32299999999999</v>
      </c>
      <c r="I34" s="38"/>
      <c r="J34" s="36">
        <v>10.4</v>
      </c>
      <c r="K34" s="39">
        <f t="shared" si="3"/>
        <v>3464.1065261690642</v>
      </c>
      <c r="L34" s="40"/>
      <c r="M34" s="4">
        <f>IF(J34="","",(K34/J34)/LOOKUP(RIGHT($D$2,3),定数!$A$6:$A$13,定数!$B$6:$B$13))</f>
        <v>3.3308716597779462</v>
      </c>
      <c r="N34" s="36"/>
      <c r="O34" s="5"/>
      <c r="P34" s="38">
        <v>102.42700000000001</v>
      </c>
      <c r="Q34" s="38"/>
      <c r="R34" s="41">
        <f>IF(P34="","",T34*M34*LOOKUP(RIGHT($D$2,3),定数!$A$6:$A$13,定数!$B$6:$B$13))</f>
        <v>10192.467278920516</v>
      </c>
      <c r="S34" s="41"/>
      <c r="T34" s="42">
        <v>30.6</v>
      </c>
      <c r="U34" s="42"/>
      <c r="V34" t="str">
        <f t="shared" si="7"/>
        <v/>
      </c>
      <c r="W34">
        <f t="shared" si="2"/>
        <v>0</v>
      </c>
      <c r="X34" s="29">
        <f t="shared" si="4"/>
        <v>115470.21753896881</v>
      </c>
      <c r="Y34" s="30">
        <f t="shared" si="5"/>
        <v>0</v>
      </c>
      <c r="Z34">
        <v>618</v>
      </c>
      <c r="AA34">
        <v>236</v>
      </c>
      <c r="AB34" t="s">
        <v>53</v>
      </c>
      <c r="AC34">
        <v>63</v>
      </c>
      <c r="AD34">
        <v>102</v>
      </c>
      <c r="AE34">
        <v>130</v>
      </c>
      <c r="AF34">
        <v>153</v>
      </c>
      <c r="AG34">
        <v>204</v>
      </c>
      <c r="AH34">
        <v>306</v>
      </c>
      <c r="AJ34">
        <v>-3</v>
      </c>
      <c r="AK34">
        <v>-3</v>
      </c>
    </row>
    <row r="35" spans="2:37" ht="15">
      <c r="B35" s="36">
        <v>27</v>
      </c>
      <c r="C35" s="37">
        <f t="shared" si="0"/>
        <v>125662.68481788933</v>
      </c>
      <c r="D35" s="37"/>
      <c r="E35" s="36"/>
      <c r="F35" s="5">
        <v>43550</v>
      </c>
      <c r="G35" s="36" t="s">
        <v>49</v>
      </c>
      <c r="H35" s="38">
        <v>102.304</v>
      </c>
      <c r="I35" s="38"/>
      <c r="J35" s="36">
        <v>4.8</v>
      </c>
      <c r="K35" s="39">
        <f t="shared" si="3"/>
        <v>3769.8805445366797</v>
      </c>
      <c r="L35" s="40"/>
      <c r="M35" s="4">
        <f>IF(J35="","",(K35/J35)/LOOKUP(RIGHT($D$2,3),定数!$A$6:$A$13,定数!$B$6:$B$13))</f>
        <v>7.853917801118083</v>
      </c>
      <c r="N35" s="36"/>
      <c r="O35" s="5"/>
      <c r="P35" s="38">
        <v>102.256</v>
      </c>
      <c r="Q35" s="38"/>
      <c r="R35" s="41">
        <f>IF(P35="","",T35*M35*LOOKUP(RIGHT($D$2,3),定数!$A$6:$A$13,定数!$B$6:$B$13))</f>
        <v>0</v>
      </c>
      <c r="S35" s="41"/>
      <c r="T35" s="42">
        <v>0</v>
      </c>
      <c r="U35" s="42"/>
      <c r="V35" t="str">
        <f t="shared" si="7"/>
        <v/>
      </c>
      <c r="W35">
        <f t="shared" si="2"/>
        <v>0</v>
      </c>
      <c r="X35" s="29">
        <f t="shared" si="4"/>
        <v>125662.68481788933</v>
      </c>
      <c r="Y35" s="30">
        <f t="shared" si="5"/>
        <v>0</v>
      </c>
      <c r="Z35" t="s">
        <v>56</v>
      </c>
      <c r="AA35">
        <v>618</v>
      </c>
      <c r="AB35" t="s">
        <v>53</v>
      </c>
      <c r="AC35">
        <v>28</v>
      </c>
      <c r="AD35">
        <v>45</v>
      </c>
      <c r="AE35">
        <v>58</v>
      </c>
      <c r="AF35">
        <v>68</v>
      </c>
      <c r="AG35">
        <v>92</v>
      </c>
      <c r="AH35">
        <v>138</v>
      </c>
      <c r="AJ35">
        <v>-2</v>
      </c>
      <c r="AK35">
        <v>-3</v>
      </c>
    </row>
    <row r="36" spans="2:37" ht="15">
      <c r="B36" s="36">
        <v>28</v>
      </c>
      <c r="C36" s="37">
        <f t="shared" si="0"/>
        <v>125662.68481788933</v>
      </c>
      <c r="D36" s="37"/>
      <c r="E36" s="36"/>
      <c r="F36" s="5">
        <v>43555</v>
      </c>
      <c r="G36" s="36" t="s">
        <v>49</v>
      </c>
      <c r="H36" s="38">
        <v>102.93</v>
      </c>
      <c r="I36" s="38"/>
      <c r="J36" s="36">
        <v>11</v>
      </c>
      <c r="K36" s="39">
        <f t="shared" si="3"/>
        <v>3769.8805445366797</v>
      </c>
      <c r="L36" s="40"/>
      <c r="M36" s="4">
        <f>IF(J36="","",(K36/J36)/LOOKUP(RIGHT($D$2,3),定数!$A$6:$A$13,定数!$B$6:$B$13))</f>
        <v>3.4271641313969816</v>
      </c>
      <c r="N36" s="36"/>
      <c r="O36" s="5"/>
      <c r="P36" s="38">
        <v>102.82</v>
      </c>
      <c r="Q36" s="38"/>
      <c r="R36" s="41">
        <f>IF(P36="","",T36*M36*LOOKUP(RIGHT($D$2,3),定数!$A$6:$A$13,定数!$B$6:$B$13))</f>
        <v>-3769.8805445371477</v>
      </c>
      <c r="S36" s="41"/>
      <c r="T36" s="42">
        <f t="shared" si="6"/>
        <v>-11.000000000001364</v>
      </c>
      <c r="U36" s="42"/>
      <c r="V36" t="str">
        <f t="shared" si="7"/>
        <v/>
      </c>
      <c r="W36">
        <f t="shared" si="2"/>
        <v>1</v>
      </c>
      <c r="X36" s="29">
        <f t="shared" si="4"/>
        <v>125662.68481788933</v>
      </c>
      <c r="Y36" s="30">
        <f t="shared" si="5"/>
        <v>0</v>
      </c>
      <c r="Z36">
        <v>236</v>
      </c>
      <c r="AA36" t="s">
        <v>56</v>
      </c>
      <c r="AB36" t="s">
        <v>61</v>
      </c>
    </row>
    <row r="37" spans="2:37" ht="15">
      <c r="B37" s="36">
        <v>29</v>
      </c>
      <c r="C37" s="37">
        <f t="shared" si="0"/>
        <v>121892.80427335217</v>
      </c>
      <c r="D37" s="37"/>
      <c r="E37" s="36"/>
      <c r="F37" s="5">
        <v>43555</v>
      </c>
      <c r="G37" s="36" t="s">
        <v>49</v>
      </c>
      <c r="H37" s="38">
        <v>103.003</v>
      </c>
      <c r="I37" s="38"/>
      <c r="J37" s="36">
        <v>21.1</v>
      </c>
      <c r="K37" s="39">
        <f t="shared" si="3"/>
        <v>3656.7841282005652</v>
      </c>
      <c r="L37" s="40"/>
      <c r="M37" s="4">
        <f>IF(J37="","",(K37/J37)/LOOKUP(RIGHT($D$2,3),定数!$A$6:$A$13,定数!$B$6:$B$13))</f>
        <v>1.7330730465405519</v>
      </c>
      <c r="N37" s="36"/>
      <c r="O37" s="5"/>
      <c r="P37" s="38">
        <v>102.792</v>
      </c>
      <c r="Q37" s="38"/>
      <c r="R37" s="41">
        <f>IF(P37="","",T37*M37*LOOKUP(RIGHT($D$2,3),定数!$A$6:$A$13,定数!$B$6:$B$13))</f>
        <v>0</v>
      </c>
      <c r="S37" s="41"/>
      <c r="T37" s="42">
        <v>0</v>
      </c>
      <c r="U37" s="42"/>
      <c r="V37" t="str">
        <f t="shared" si="7"/>
        <v/>
      </c>
      <c r="W37">
        <f t="shared" si="2"/>
        <v>0</v>
      </c>
      <c r="X37" s="29">
        <f t="shared" si="4"/>
        <v>125662.68481788933</v>
      </c>
      <c r="Y37" s="30">
        <f t="shared" si="5"/>
        <v>3.0000000000003801E-2</v>
      </c>
      <c r="AB37" t="s">
        <v>62</v>
      </c>
      <c r="AC37">
        <v>128</v>
      </c>
      <c r="AD37">
        <v>208</v>
      </c>
      <c r="AE37">
        <v>268</v>
      </c>
      <c r="AF37">
        <v>315</v>
      </c>
      <c r="AG37">
        <v>420</v>
      </c>
      <c r="AJ37">
        <v>-2</v>
      </c>
      <c r="AK37">
        <v>-2</v>
      </c>
    </row>
    <row r="38" spans="2:37" ht="15">
      <c r="B38" s="36">
        <v>30</v>
      </c>
      <c r="C38" s="37">
        <f t="shared" si="0"/>
        <v>121892.80427335217</v>
      </c>
      <c r="D38" s="37"/>
      <c r="E38" s="36"/>
      <c r="F38" s="5">
        <v>43556</v>
      </c>
      <c r="G38" s="36" t="s">
        <v>49</v>
      </c>
      <c r="H38" s="38">
        <v>103.249</v>
      </c>
      <c r="I38" s="38"/>
      <c r="J38" s="36">
        <v>16.3</v>
      </c>
      <c r="K38" s="39">
        <f t="shared" si="3"/>
        <v>3656.7841282005652</v>
      </c>
      <c r="L38" s="40"/>
      <c r="M38" s="4">
        <f>IF(J38="","",(K38/J38)/LOOKUP(RIGHT($D$2,3),定数!$A$6:$A$13,定数!$B$6:$B$13))</f>
        <v>2.243425845521819</v>
      </c>
      <c r="N38" s="36"/>
      <c r="O38" s="5"/>
      <c r="P38" s="38">
        <v>103.086</v>
      </c>
      <c r="Q38" s="38"/>
      <c r="R38" s="41">
        <f>IF(P38="","",T38*M38*LOOKUP(RIGHT($D$2,3),定数!$A$6:$A$13,定数!$B$6:$B$13))</f>
        <v>0</v>
      </c>
      <c r="S38" s="41"/>
      <c r="T38" s="42">
        <v>0</v>
      </c>
      <c r="U38" s="42"/>
      <c r="V38" t="str">
        <f t="shared" si="7"/>
        <v/>
      </c>
      <c r="W38">
        <f t="shared" si="2"/>
        <v>0</v>
      </c>
      <c r="X38" s="29">
        <f t="shared" si="4"/>
        <v>125662.68481788933</v>
      </c>
      <c r="Y38" s="30">
        <f t="shared" si="5"/>
        <v>3.0000000000003801E-2</v>
      </c>
      <c r="Z38">
        <v>382</v>
      </c>
      <c r="AA38">
        <v>618</v>
      </c>
      <c r="AB38" t="s">
        <v>50</v>
      </c>
      <c r="AC38">
        <v>99</v>
      </c>
      <c r="AD38">
        <v>161</v>
      </c>
      <c r="AE38">
        <v>204</v>
      </c>
      <c r="AF38">
        <v>242</v>
      </c>
      <c r="AG38">
        <v>322</v>
      </c>
      <c r="AH38">
        <v>483</v>
      </c>
      <c r="AJ38">
        <v>618</v>
      </c>
      <c r="AK38">
        <v>-3</v>
      </c>
    </row>
    <row r="39" spans="2:37" ht="15">
      <c r="B39" s="36">
        <v>31</v>
      </c>
      <c r="C39" s="37">
        <f t="shared" si="0"/>
        <v>121892.80427335217</v>
      </c>
      <c r="D39" s="37"/>
      <c r="E39" s="36"/>
      <c r="F39" s="5">
        <v>43558</v>
      </c>
      <c r="G39" s="36" t="s">
        <v>49</v>
      </c>
      <c r="H39" s="38">
        <v>103.884</v>
      </c>
      <c r="I39" s="38"/>
      <c r="J39" s="36">
        <v>7.4</v>
      </c>
      <c r="K39" s="39">
        <f t="shared" si="3"/>
        <v>3656.7841282005652</v>
      </c>
      <c r="L39" s="40"/>
      <c r="M39" s="4">
        <f>IF(J39="","",(K39/J39)/LOOKUP(RIGHT($D$2,3),定数!$A$6:$A$13,定数!$B$6:$B$13))</f>
        <v>4.9416001732440069</v>
      </c>
      <c r="N39" s="36">
        <v>127</v>
      </c>
      <c r="O39" s="5"/>
      <c r="P39" s="38">
        <v>103.81</v>
      </c>
      <c r="Q39" s="38"/>
      <c r="R39" s="41">
        <f>IF(P39="","",T39*M39*LOOKUP(RIGHT($D$2,3),定数!$A$6:$A$13,定数!$B$6:$B$13))</f>
        <v>0</v>
      </c>
      <c r="S39" s="41"/>
      <c r="T39" s="42">
        <v>0</v>
      </c>
      <c r="U39" s="42"/>
      <c r="V39" t="str">
        <f t="shared" si="7"/>
        <v/>
      </c>
      <c r="W39">
        <f t="shared" si="2"/>
        <v>0</v>
      </c>
      <c r="X39" s="29">
        <f t="shared" si="4"/>
        <v>125662.68481788933</v>
      </c>
      <c r="Y39" s="30">
        <f t="shared" si="5"/>
        <v>3.0000000000003801E-2</v>
      </c>
      <c r="Z39">
        <v>236</v>
      </c>
      <c r="AA39" t="s">
        <v>56</v>
      </c>
      <c r="AB39" t="s">
        <v>63</v>
      </c>
      <c r="AC39">
        <v>43</v>
      </c>
      <c r="AD39">
        <v>71</v>
      </c>
      <c r="AE39">
        <v>91</v>
      </c>
      <c r="AF39">
        <v>106</v>
      </c>
      <c r="AG39">
        <v>143</v>
      </c>
      <c r="AH39">
        <v>215</v>
      </c>
      <c r="AJ39">
        <v>1.5</v>
      </c>
      <c r="AK39">
        <v>-3</v>
      </c>
    </row>
    <row r="40" spans="2:37" ht="15">
      <c r="B40" s="36">
        <v>32</v>
      </c>
      <c r="C40" s="37">
        <f t="shared" si="0"/>
        <v>121892.80427335217</v>
      </c>
      <c r="D40" s="37"/>
      <c r="E40" s="36"/>
      <c r="F40" s="5">
        <v>43562</v>
      </c>
      <c r="G40" s="36" t="s">
        <v>51</v>
      </c>
      <c r="H40" s="38">
        <v>103.31</v>
      </c>
      <c r="I40" s="38"/>
      <c r="J40" s="36">
        <v>8</v>
      </c>
      <c r="K40" s="39">
        <f t="shared" si="3"/>
        <v>3656.7841282005652</v>
      </c>
      <c r="L40" s="40"/>
      <c r="M40" s="4">
        <f>IF(J40="","",(K40/J40)/LOOKUP(RIGHT($D$2,3),定数!$A$6:$A$13,定数!$B$6:$B$13))</f>
        <v>4.5709801602507065</v>
      </c>
      <c r="N40" s="36"/>
      <c r="O40" s="5"/>
      <c r="P40" s="38">
        <v>103.39</v>
      </c>
      <c r="Q40" s="38"/>
      <c r="R40" s="41">
        <f>IF(P40="","",T40*M40*LOOKUP(RIGHT($D$2,3),定数!$A$6:$A$13,定数!$B$6:$B$13))</f>
        <v>0</v>
      </c>
      <c r="S40" s="41"/>
      <c r="T40" s="42">
        <v>0</v>
      </c>
      <c r="U40" s="42"/>
      <c r="V40" t="str">
        <f t="shared" si="7"/>
        <v/>
      </c>
      <c r="W40">
        <f t="shared" si="2"/>
        <v>0</v>
      </c>
      <c r="X40" s="29">
        <f t="shared" si="4"/>
        <v>125662.68481788933</v>
      </c>
      <c r="Y40" s="30">
        <f t="shared" si="5"/>
        <v>3.0000000000003801E-2</v>
      </c>
      <c r="Z40">
        <v>236</v>
      </c>
      <c r="AA40">
        <v>618</v>
      </c>
      <c r="AB40" t="s">
        <v>64</v>
      </c>
      <c r="AC40">
        <v>44</v>
      </c>
      <c r="AD40">
        <v>73</v>
      </c>
      <c r="AE40">
        <v>94</v>
      </c>
      <c r="AF40">
        <v>115</v>
      </c>
      <c r="AG40">
        <v>155</v>
      </c>
      <c r="AH40">
        <v>233</v>
      </c>
      <c r="AJ40">
        <v>1.5</v>
      </c>
      <c r="AK40">
        <v>-3</v>
      </c>
    </row>
    <row r="41" spans="2:37" ht="15">
      <c r="B41" s="36">
        <v>33</v>
      </c>
      <c r="C41" s="37">
        <f t="shared" si="0"/>
        <v>121892.80427335217</v>
      </c>
      <c r="D41" s="37"/>
      <c r="E41" s="36"/>
      <c r="F41" s="5">
        <v>43569</v>
      </c>
      <c r="G41" s="36" t="s">
        <v>49</v>
      </c>
      <c r="H41" s="38">
        <v>101.6</v>
      </c>
      <c r="I41" s="38"/>
      <c r="J41" s="36">
        <v>7.9</v>
      </c>
      <c r="K41" s="39">
        <f t="shared" si="3"/>
        <v>3656.7841282005652</v>
      </c>
      <c r="L41" s="40"/>
      <c r="M41" s="4">
        <f>IF(J41="","",(K41/J41)/LOOKUP(RIGHT($D$2,3),定数!$A$6:$A$13,定数!$B$6:$B$13))</f>
        <v>4.6288406686083103</v>
      </c>
      <c r="N41" s="36"/>
      <c r="O41" s="5"/>
      <c r="P41" s="38">
        <v>101.521</v>
      </c>
      <c r="Q41" s="38"/>
      <c r="R41" s="41">
        <f>IF(P41="","",T41*M41*LOOKUP(RIGHT($D$2,3),定数!$A$6:$A$13,定数!$B$6:$B$13))</f>
        <v>0</v>
      </c>
      <c r="S41" s="41"/>
      <c r="T41" s="42">
        <v>0</v>
      </c>
      <c r="U41" s="42"/>
      <c r="V41" t="str">
        <f t="shared" si="7"/>
        <v/>
      </c>
      <c r="W41">
        <f t="shared" si="2"/>
        <v>0</v>
      </c>
      <c r="X41" s="29">
        <f t="shared" si="4"/>
        <v>125662.68481788933</v>
      </c>
      <c r="Y41" s="30">
        <f t="shared" si="5"/>
        <v>3.0000000000003801E-2</v>
      </c>
      <c r="Z41" t="s">
        <v>56</v>
      </c>
      <c r="AA41">
        <v>618</v>
      </c>
      <c r="AB41" t="s">
        <v>53</v>
      </c>
      <c r="AC41">
        <v>46</v>
      </c>
      <c r="AD41">
        <v>75</v>
      </c>
      <c r="AE41">
        <v>99</v>
      </c>
      <c r="AF41">
        <v>116</v>
      </c>
      <c r="AG41">
        <v>155</v>
      </c>
      <c r="AH41">
        <v>233</v>
      </c>
      <c r="AJ41">
        <v>618</v>
      </c>
      <c r="AK41">
        <v>-3</v>
      </c>
    </row>
    <row r="42" spans="2:37" ht="15">
      <c r="B42" s="36">
        <v>34</v>
      </c>
      <c r="C42" s="37">
        <f t="shared" si="0"/>
        <v>121892.80427335217</v>
      </c>
      <c r="D42" s="37"/>
      <c r="E42" s="36"/>
      <c r="F42" s="5">
        <v>43570</v>
      </c>
      <c r="G42" s="36" t="s">
        <v>49</v>
      </c>
      <c r="H42" s="38">
        <v>101.92100000000001</v>
      </c>
      <c r="I42" s="38"/>
      <c r="J42" s="36">
        <v>10.9</v>
      </c>
      <c r="K42" s="39">
        <f t="shared" si="3"/>
        <v>3656.7841282005652</v>
      </c>
      <c r="L42" s="40"/>
      <c r="M42" s="4">
        <f>IF(J42="","",(K42/J42)/LOOKUP(RIGHT($D$2,3),定数!$A$6:$A$13,定数!$B$6:$B$13))</f>
        <v>3.3548478240372157</v>
      </c>
      <c r="N42" s="36"/>
      <c r="O42" s="5"/>
      <c r="P42" s="38">
        <v>101.812</v>
      </c>
      <c r="Q42" s="38"/>
      <c r="R42" s="41">
        <f>IF(P42="","",T42*M42*LOOKUP(RIGHT($D$2,3),定数!$A$6:$A$13,定数!$B$6:$B$13))</f>
        <v>0</v>
      </c>
      <c r="S42" s="41"/>
      <c r="T42" s="42">
        <v>0</v>
      </c>
      <c r="U42" s="42"/>
      <c r="V42" t="str">
        <f t="shared" si="7"/>
        <v/>
      </c>
      <c r="W42">
        <f t="shared" si="2"/>
        <v>0</v>
      </c>
      <c r="X42" s="29">
        <f t="shared" si="4"/>
        <v>125662.68481788933</v>
      </c>
      <c r="Y42" s="30">
        <f t="shared" si="5"/>
        <v>3.0000000000003801E-2</v>
      </c>
      <c r="Z42">
        <v>50</v>
      </c>
      <c r="AA42" t="s">
        <v>56</v>
      </c>
      <c r="AB42" t="s">
        <v>53</v>
      </c>
      <c r="AC42">
        <v>65</v>
      </c>
      <c r="AJ42">
        <v>618</v>
      </c>
      <c r="AK42">
        <v>618</v>
      </c>
    </row>
    <row r="43" spans="2:37" ht="15">
      <c r="B43" s="36">
        <v>35</v>
      </c>
      <c r="C43" s="37">
        <f t="shared" si="0"/>
        <v>121892.80427335217</v>
      </c>
      <c r="D43" s="37"/>
      <c r="E43" s="36"/>
      <c r="F43" s="5">
        <v>43571</v>
      </c>
      <c r="G43" s="36" t="s">
        <v>49</v>
      </c>
      <c r="H43" s="38">
        <v>102.35</v>
      </c>
      <c r="I43" s="38"/>
      <c r="J43" s="36">
        <v>19.2</v>
      </c>
      <c r="K43" s="39">
        <f t="shared" si="3"/>
        <v>3656.7841282005652</v>
      </c>
      <c r="L43" s="40"/>
      <c r="M43" s="4">
        <f>IF(J43="","",(K43/J43)/LOOKUP(RIGHT($D$2,3),定数!$A$6:$A$13,定数!$B$6:$B$13))</f>
        <v>1.9045750667711276</v>
      </c>
      <c r="N43" s="36"/>
      <c r="O43" s="5"/>
      <c r="P43" s="38">
        <v>102.158</v>
      </c>
      <c r="Q43" s="38"/>
      <c r="R43" s="41">
        <f>IF(P43="","",T43*M43*LOOKUP(RIGHT($D$2,3),定数!$A$6:$A$13,定数!$B$6:$B$13))</f>
        <v>-3656.7841282004329</v>
      </c>
      <c r="S43" s="41"/>
      <c r="T43" s="42">
        <f t="shared" si="6"/>
        <v>-19.199999999999307</v>
      </c>
      <c r="U43" s="42"/>
      <c r="V43" t="str">
        <f t="shared" si="7"/>
        <v/>
      </c>
      <c r="W43">
        <f t="shared" si="2"/>
        <v>1</v>
      </c>
      <c r="X43" s="29">
        <f t="shared" si="4"/>
        <v>125662.68481788933</v>
      </c>
      <c r="Y43" s="30">
        <f t="shared" si="5"/>
        <v>3.0000000000003801E-2</v>
      </c>
      <c r="Z43">
        <v>0</v>
      </c>
      <c r="AB43" t="s">
        <v>65</v>
      </c>
    </row>
    <row r="44" spans="2:37" ht="15">
      <c r="B44" s="36">
        <v>36</v>
      </c>
      <c r="C44" s="37">
        <f t="shared" si="0"/>
        <v>118236.02014515174</v>
      </c>
      <c r="D44" s="37"/>
      <c r="E44" s="36"/>
      <c r="F44" s="5">
        <v>43577</v>
      </c>
      <c r="G44" s="36" t="s">
        <v>49</v>
      </c>
      <c r="H44" s="38">
        <v>102.70099999999999</v>
      </c>
      <c r="I44" s="38"/>
      <c r="J44" s="36">
        <v>10.7</v>
      </c>
      <c r="K44" s="39">
        <f t="shared" si="3"/>
        <v>3547.0806043545517</v>
      </c>
      <c r="L44" s="40"/>
      <c r="M44" s="4">
        <f>IF(J44="","",(K44/J44)/LOOKUP(RIGHT($D$2,3),定数!$A$6:$A$13,定数!$B$6:$B$13))</f>
        <v>3.3150286022005155</v>
      </c>
      <c r="N44" s="36"/>
      <c r="O44" s="5"/>
      <c r="P44" s="38">
        <v>102.59399999999999</v>
      </c>
      <c r="Q44" s="38"/>
      <c r="R44" s="41">
        <f>IF(P44="","",T44*M44*LOOKUP(RIGHT($D$2,3),定数!$A$6:$A$13,定数!$B$6:$B$13))</f>
        <v>-3547.080604354529</v>
      </c>
      <c r="S44" s="41"/>
      <c r="T44" s="42">
        <f t="shared" si="6"/>
        <v>-10.699999999999932</v>
      </c>
      <c r="U44" s="42"/>
      <c r="V44" t="str">
        <f t="shared" si="7"/>
        <v/>
      </c>
      <c r="W44">
        <f t="shared" si="2"/>
        <v>2</v>
      </c>
      <c r="X44" s="29">
        <f t="shared" si="4"/>
        <v>125662.68481788933</v>
      </c>
      <c r="Y44" s="30">
        <f t="shared" si="5"/>
        <v>5.9100000000002595E-2</v>
      </c>
      <c r="Z44">
        <v>236</v>
      </c>
      <c r="AA44">
        <v>100</v>
      </c>
      <c r="AB44" t="s">
        <v>50</v>
      </c>
    </row>
    <row r="45" spans="2:37" ht="15">
      <c r="B45" s="36">
        <v>37</v>
      </c>
      <c r="C45" s="37">
        <f t="shared" si="0"/>
        <v>114688.9395407972</v>
      </c>
      <c r="D45" s="37"/>
      <c r="E45" s="36"/>
      <c r="F45" s="5">
        <v>43578</v>
      </c>
      <c r="G45" s="36" t="s">
        <v>49</v>
      </c>
      <c r="H45" s="38">
        <v>102.64700000000001</v>
      </c>
      <c r="I45" s="38"/>
      <c r="J45" s="36">
        <v>4.5</v>
      </c>
      <c r="K45" s="39">
        <f t="shared" si="3"/>
        <v>3440.6681862239161</v>
      </c>
      <c r="L45" s="40"/>
      <c r="M45" s="4">
        <f>IF(J45="","",(K45/J45)/LOOKUP(RIGHT($D$2,3),定数!$A$6:$A$13,定数!$B$6:$B$13))</f>
        <v>7.6459293027198134</v>
      </c>
      <c r="N45" s="36"/>
      <c r="O45" s="5"/>
      <c r="P45" s="38">
        <v>102.602</v>
      </c>
      <c r="Q45" s="38"/>
      <c r="R45" s="41">
        <f>IF(P45="","",T45*M45*LOOKUP(RIGHT($D$2,3),定数!$A$6:$A$13,定数!$B$6:$B$13))</f>
        <v>0</v>
      </c>
      <c r="S45" s="41"/>
      <c r="T45" s="42">
        <v>0</v>
      </c>
      <c r="U45" s="42"/>
      <c r="V45" t="str">
        <f t="shared" si="7"/>
        <v/>
      </c>
      <c r="W45">
        <f t="shared" si="2"/>
        <v>0</v>
      </c>
      <c r="X45" s="29">
        <f t="shared" si="4"/>
        <v>125662.68481788933</v>
      </c>
      <c r="Y45" s="30">
        <f t="shared" si="5"/>
        <v>8.7327000000002375E-2</v>
      </c>
      <c r="Z45">
        <v>618</v>
      </c>
      <c r="AA45" t="s">
        <v>56</v>
      </c>
      <c r="AB45" t="s">
        <v>53</v>
      </c>
      <c r="AC45">
        <v>26</v>
      </c>
      <c r="AD45">
        <v>43</v>
      </c>
      <c r="AJ45">
        <v>-1</v>
      </c>
      <c r="AK45">
        <v>-1</v>
      </c>
    </row>
    <row r="46" spans="2:37" ht="15">
      <c r="B46" s="36">
        <v>38</v>
      </c>
      <c r="C46" s="37">
        <f t="shared" si="0"/>
        <v>114688.9395407972</v>
      </c>
      <c r="D46" s="37"/>
      <c r="E46" s="36"/>
      <c r="F46" s="5">
        <v>43594</v>
      </c>
      <c r="G46" s="36" t="s">
        <v>51</v>
      </c>
      <c r="H46" s="38">
        <v>101.57599999999999</v>
      </c>
      <c r="I46" s="38"/>
      <c r="J46" s="36">
        <v>6.5</v>
      </c>
      <c r="K46" s="39">
        <f t="shared" si="3"/>
        <v>3440.6681862239161</v>
      </c>
      <c r="L46" s="40"/>
      <c r="M46" s="4">
        <f>IF(J46="","",(K46/J46)/LOOKUP(RIGHT($D$2,3),定数!$A$6:$A$13,定数!$B$6:$B$13))</f>
        <v>5.2933356711137174</v>
      </c>
      <c r="N46" s="36"/>
      <c r="O46" s="5"/>
      <c r="P46" s="38">
        <v>101.64100000000001</v>
      </c>
      <c r="Q46" s="38"/>
      <c r="R46" s="41">
        <f>IF(P46="","",T46*M46*LOOKUP(RIGHT($D$2,3),定数!$A$6:$A$13,定数!$B$6:$B$13))</f>
        <v>-3440.6681862245487</v>
      </c>
      <c r="S46" s="41"/>
      <c r="T46" s="42">
        <f t="shared" si="6"/>
        <v>-6.5000000000011937</v>
      </c>
      <c r="U46" s="42"/>
      <c r="V46" t="str">
        <f t="shared" si="7"/>
        <v/>
      </c>
      <c r="W46">
        <f t="shared" si="2"/>
        <v>1</v>
      </c>
      <c r="X46" s="29">
        <f t="shared" si="4"/>
        <v>125662.68481788933</v>
      </c>
      <c r="Y46" s="30">
        <f t="shared" si="5"/>
        <v>8.7327000000002375E-2</v>
      </c>
      <c r="Z46">
        <v>618</v>
      </c>
      <c r="AA46">
        <v>100</v>
      </c>
      <c r="AB46" t="s">
        <v>53</v>
      </c>
    </row>
    <row r="47" spans="2:37" ht="15">
      <c r="B47" s="36">
        <v>39</v>
      </c>
      <c r="C47" s="37">
        <f t="shared" si="0"/>
        <v>111248.27135457266</v>
      </c>
      <c r="D47" s="37"/>
      <c r="E47" s="36"/>
      <c r="F47" s="5">
        <v>43598</v>
      </c>
      <c r="G47" s="36" t="s">
        <v>49</v>
      </c>
      <c r="H47" s="38">
        <v>102.304</v>
      </c>
      <c r="I47" s="38"/>
      <c r="J47" s="36">
        <v>8.4</v>
      </c>
      <c r="K47" s="39">
        <f t="shared" si="3"/>
        <v>3337.4481406371797</v>
      </c>
      <c r="L47" s="40"/>
      <c r="M47" s="4">
        <f>IF(J47="","",(K47/J47)/LOOKUP(RIGHT($D$2,3),定数!$A$6:$A$13,定数!$B$6:$B$13))</f>
        <v>3.9731525483775947</v>
      </c>
      <c r="N47" s="36"/>
      <c r="O47" s="5"/>
      <c r="P47" s="38">
        <v>102.22</v>
      </c>
      <c r="Q47" s="38"/>
      <c r="R47" s="41">
        <f>IF(P47="","",T47*M47*LOOKUP(RIGHT($D$2,3),定数!$A$6:$A$13,定数!$B$6:$B$13))</f>
        <v>-3337.4481406373056</v>
      </c>
      <c r="S47" s="41"/>
      <c r="T47" s="42">
        <f t="shared" si="6"/>
        <v>-8.4000000000003183</v>
      </c>
      <c r="U47" s="42"/>
      <c r="V47" t="str">
        <f t="shared" si="7"/>
        <v/>
      </c>
      <c r="W47">
        <f t="shared" si="2"/>
        <v>2</v>
      </c>
      <c r="X47" s="29">
        <f t="shared" si="4"/>
        <v>125662.68481788933</v>
      </c>
      <c r="Y47" s="30">
        <f t="shared" si="5"/>
        <v>0.11470719000000729</v>
      </c>
      <c r="Z47">
        <v>236</v>
      </c>
      <c r="AB47" t="s">
        <v>50</v>
      </c>
    </row>
    <row r="48" spans="2:37" ht="15">
      <c r="B48" s="36">
        <v>40</v>
      </c>
      <c r="C48" s="37">
        <f t="shared" si="0"/>
        <v>107910.82321393535</v>
      </c>
      <c r="D48" s="37"/>
      <c r="E48" s="36"/>
      <c r="F48" s="5">
        <v>43599</v>
      </c>
      <c r="G48" s="36" t="s">
        <v>51</v>
      </c>
      <c r="H48" s="38">
        <v>102.218</v>
      </c>
      <c r="I48" s="38"/>
      <c r="J48" s="36">
        <v>5.2</v>
      </c>
      <c r="K48" s="39">
        <f t="shared" si="3"/>
        <v>3237.3246964180603</v>
      </c>
      <c r="L48" s="40"/>
      <c r="M48" s="4">
        <f>IF(J48="","",(K48/J48)/LOOKUP(RIGHT($D$2,3),定数!$A$6:$A$13,定数!$B$6:$B$13))</f>
        <v>6.2256244161885776</v>
      </c>
      <c r="N48" s="36"/>
      <c r="O48" s="5"/>
      <c r="P48" s="38">
        <v>102.27</v>
      </c>
      <c r="Q48" s="38"/>
      <c r="R48" s="41">
        <f>IF(P48="","",T48*M48*LOOKUP(RIGHT($D$2,3),定数!$A$6:$A$13,定数!$B$6:$B$13))</f>
        <v>9276.1803801209808</v>
      </c>
      <c r="S48" s="41"/>
      <c r="T48" s="42">
        <v>14.9</v>
      </c>
      <c r="U48" s="42"/>
      <c r="V48" t="str">
        <f t="shared" si="7"/>
        <v/>
      </c>
      <c r="W48">
        <f t="shared" si="2"/>
        <v>0</v>
      </c>
      <c r="X48" s="29">
        <f t="shared" si="4"/>
        <v>125662.68481788933</v>
      </c>
      <c r="Y48" s="30">
        <f t="shared" si="5"/>
        <v>0.1412659743000082</v>
      </c>
      <c r="Z48" t="s">
        <v>56</v>
      </c>
      <c r="AA48">
        <v>50</v>
      </c>
      <c r="AB48" t="s">
        <v>60</v>
      </c>
      <c r="AC48">
        <v>30</v>
      </c>
      <c r="AD48">
        <v>49</v>
      </c>
      <c r="AE48">
        <v>62</v>
      </c>
      <c r="AF48">
        <v>74</v>
      </c>
      <c r="AG48">
        <v>99</v>
      </c>
      <c r="AH48">
        <v>149</v>
      </c>
      <c r="AJ48">
        <v>-3</v>
      </c>
      <c r="AK48">
        <v>-3</v>
      </c>
    </row>
    <row r="49" spans="2:37" ht="15">
      <c r="B49" s="36">
        <v>41</v>
      </c>
      <c r="C49" s="37">
        <f t="shared" si="0"/>
        <v>117187.00359405632</v>
      </c>
      <c r="D49" s="37"/>
      <c r="E49" s="36"/>
      <c r="F49" s="5">
        <v>43600</v>
      </c>
      <c r="G49" s="36" t="s">
        <v>49</v>
      </c>
      <c r="H49" s="38">
        <v>101.88800000000001</v>
      </c>
      <c r="I49" s="38"/>
      <c r="J49" s="36">
        <v>7.5</v>
      </c>
      <c r="K49" s="39">
        <f t="shared" si="3"/>
        <v>3515.6101078216898</v>
      </c>
      <c r="L49" s="40"/>
      <c r="M49" s="4">
        <f>IF(J49="","",(K49/J49)/LOOKUP(RIGHT($D$2,3),定数!$A$6:$A$13,定数!$B$6:$B$13))</f>
        <v>4.6874801437622526</v>
      </c>
      <c r="N49" s="36"/>
      <c r="O49" s="5"/>
      <c r="P49" s="38">
        <v>101.813</v>
      </c>
      <c r="Q49" s="38"/>
      <c r="R49" s="41">
        <f>IF(P49="","",T49*M49*LOOKUP(RIGHT($D$2,3),定数!$A$6:$A$13,定数!$B$6:$B$13))</f>
        <v>10265.581514839332</v>
      </c>
      <c r="S49" s="41"/>
      <c r="T49" s="42">
        <v>21.9</v>
      </c>
      <c r="U49" s="42"/>
      <c r="V49" t="str">
        <f t="shared" si="7"/>
        <v/>
      </c>
      <c r="W49">
        <f t="shared" si="2"/>
        <v>0</v>
      </c>
      <c r="X49" s="29">
        <f t="shared" si="4"/>
        <v>125662.68481788933</v>
      </c>
      <c r="Y49" s="30">
        <f t="shared" si="5"/>
        <v>6.7447876321566569E-2</v>
      </c>
      <c r="Z49">
        <v>618</v>
      </c>
      <c r="AA49">
        <v>236</v>
      </c>
      <c r="AB49" t="s">
        <v>53</v>
      </c>
      <c r="AC49">
        <v>44</v>
      </c>
      <c r="AD49">
        <v>72</v>
      </c>
      <c r="AE49">
        <v>91</v>
      </c>
      <c r="AF49">
        <v>109</v>
      </c>
      <c r="AG49">
        <v>145</v>
      </c>
      <c r="AH49">
        <v>219</v>
      </c>
      <c r="AJ49">
        <v>-3</v>
      </c>
      <c r="AK49">
        <v>-3</v>
      </c>
    </row>
    <row r="50" spans="2:37" ht="15">
      <c r="B50" s="36">
        <v>42</v>
      </c>
      <c r="C50" s="37">
        <f t="shared" si="0"/>
        <v>127452.58510889566</v>
      </c>
      <c r="D50" s="37"/>
      <c r="E50" s="36"/>
      <c r="F50" s="5">
        <v>43601</v>
      </c>
      <c r="G50" s="36" t="s">
        <v>51</v>
      </c>
      <c r="H50" s="38">
        <v>101.485</v>
      </c>
      <c r="I50" s="38"/>
      <c r="J50" s="36">
        <v>7.6</v>
      </c>
      <c r="K50" s="39">
        <f t="shared" si="3"/>
        <v>3823.5775532668695</v>
      </c>
      <c r="L50" s="40"/>
      <c r="M50" s="4">
        <f>IF(J50="","",(K50/J50)/LOOKUP(RIGHT($D$2,3),定数!$A$6:$A$13,定数!$B$6:$B$13))</f>
        <v>5.0310230964037759</v>
      </c>
      <c r="N50" s="36"/>
      <c r="O50" s="5"/>
      <c r="P50" s="38">
        <v>101.56100000000001</v>
      </c>
      <c r="Q50" s="38"/>
      <c r="R50" s="41">
        <f>IF(P50="","",T50*M50*LOOKUP(RIGHT($D$2,3),定数!$A$6:$A$13,定数!$B$6:$B$13))</f>
        <v>0</v>
      </c>
      <c r="S50" s="41"/>
      <c r="T50" s="42">
        <v>0</v>
      </c>
      <c r="U50" s="42"/>
      <c r="V50" t="str">
        <f t="shared" si="7"/>
        <v/>
      </c>
      <c r="W50">
        <f t="shared" si="2"/>
        <v>0</v>
      </c>
      <c r="X50" s="29">
        <f t="shared" si="4"/>
        <v>127452.58510889566</v>
      </c>
      <c r="Y50" s="30">
        <f t="shared" si="5"/>
        <v>0</v>
      </c>
      <c r="Z50">
        <v>382</v>
      </c>
      <c r="AB50" t="s">
        <v>50</v>
      </c>
      <c r="AC50">
        <v>45</v>
      </c>
      <c r="AJ50">
        <v>618</v>
      </c>
      <c r="AK50">
        <v>618</v>
      </c>
    </row>
    <row r="51" spans="2:37" ht="15">
      <c r="B51" s="36">
        <v>43</v>
      </c>
      <c r="C51" s="37">
        <f t="shared" si="0"/>
        <v>127452.58510889566</v>
      </c>
      <c r="D51" s="37"/>
      <c r="E51" s="36"/>
      <c r="F51" s="5">
        <v>43604</v>
      </c>
      <c r="G51" s="36" t="s">
        <v>49</v>
      </c>
      <c r="H51" s="38">
        <v>101.562</v>
      </c>
      <c r="I51" s="38"/>
      <c r="J51" s="36">
        <v>7.9</v>
      </c>
      <c r="K51" s="39">
        <f t="shared" si="3"/>
        <v>3823.5775532668695</v>
      </c>
      <c r="L51" s="40"/>
      <c r="M51" s="4">
        <f>IF(J51="","",(K51/J51)/LOOKUP(RIGHT($D$2,3),定数!$A$6:$A$13,定数!$B$6:$B$13))</f>
        <v>4.8399715864137587</v>
      </c>
      <c r="N51" s="36"/>
      <c r="O51" s="5"/>
      <c r="P51" s="38">
        <v>101.483</v>
      </c>
      <c r="Q51" s="38"/>
      <c r="R51" s="41">
        <f>IF(P51="","",T51*M51*LOOKUP(RIGHT($D$2,3),定数!$A$6:$A$13,定数!$B$6:$B$13))</f>
        <v>-3823.5775532665557</v>
      </c>
      <c r="S51" s="41"/>
      <c r="T51" s="42">
        <f t="shared" si="6"/>
        <v>-7.899999999999352</v>
      </c>
      <c r="U51" s="42"/>
      <c r="V51" t="str">
        <f t="shared" si="7"/>
        <v/>
      </c>
      <c r="W51">
        <f t="shared" si="2"/>
        <v>1</v>
      </c>
      <c r="X51" s="29">
        <f t="shared" si="4"/>
        <v>127452.58510889566</v>
      </c>
      <c r="Y51" s="30">
        <f t="shared" si="5"/>
        <v>0</v>
      </c>
      <c r="Z51">
        <v>618</v>
      </c>
      <c r="AA51">
        <v>382</v>
      </c>
      <c r="AB51" t="s">
        <v>53</v>
      </c>
    </row>
    <row r="52" spans="2:37" ht="15">
      <c r="B52" s="36">
        <v>44</v>
      </c>
      <c r="C52" s="37">
        <f t="shared" si="0"/>
        <v>123629.0075556291</v>
      </c>
      <c r="D52" s="37"/>
      <c r="E52" s="36"/>
      <c r="F52" s="5">
        <v>43605</v>
      </c>
      <c r="G52" s="36" t="s">
        <v>49</v>
      </c>
      <c r="H52" s="38">
        <v>101.59399999999999</v>
      </c>
      <c r="I52" s="38"/>
      <c r="J52" s="36">
        <v>18.399999999999999</v>
      </c>
      <c r="K52" s="39">
        <f t="shared" si="3"/>
        <v>3708.8702266688729</v>
      </c>
      <c r="L52" s="40"/>
      <c r="M52" s="4">
        <f>IF(J52="","",(K52/J52)/LOOKUP(RIGHT($D$2,3),定数!$A$6:$A$13,定数!$B$6:$B$13))</f>
        <v>2.015690340580909</v>
      </c>
      <c r="N52" s="36"/>
      <c r="O52" s="5"/>
      <c r="P52" s="38">
        <v>101.41</v>
      </c>
      <c r="Q52" s="38"/>
      <c r="R52" s="41">
        <f>IF(P52="","",T52*M52*LOOKUP(RIGHT($D$2,3),定数!$A$6:$A$13,定数!$B$6:$B$13))</f>
        <v>-3708.8702266688224</v>
      </c>
      <c r="S52" s="41"/>
      <c r="T52" s="42">
        <f t="shared" si="6"/>
        <v>-18.39999999999975</v>
      </c>
      <c r="U52" s="42"/>
      <c r="V52" t="str">
        <f t="shared" si="7"/>
        <v/>
      </c>
      <c r="W52">
        <f t="shared" si="2"/>
        <v>2</v>
      </c>
      <c r="X52" s="29">
        <f t="shared" si="4"/>
        <v>127452.58510889566</v>
      </c>
      <c r="Y52" s="30">
        <f t="shared" si="5"/>
        <v>2.9999999999997584E-2</v>
      </c>
      <c r="Z52">
        <v>238</v>
      </c>
      <c r="AA52" t="s">
        <v>56</v>
      </c>
      <c r="AB52" t="s">
        <v>66</v>
      </c>
    </row>
    <row r="53" spans="2:37" ht="15">
      <c r="B53" s="36">
        <v>45</v>
      </c>
      <c r="C53" s="37">
        <f t="shared" si="0"/>
        <v>119920.13732896028</v>
      </c>
      <c r="D53" s="37"/>
      <c r="E53" s="36"/>
      <c r="F53" s="5">
        <v>43606</v>
      </c>
      <c r="G53" s="36" t="s">
        <v>51</v>
      </c>
      <c r="H53" s="38">
        <v>101.226</v>
      </c>
      <c r="I53" s="38"/>
      <c r="J53" s="36">
        <v>16.3</v>
      </c>
      <c r="K53" s="39">
        <f t="shared" si="3"/>
        <v>3597.6041198688081</v>
      </c>
      <c r="L53" s="40"/>
      <c r="M53" s="4">
        <f>IF(J53="","",(K53/J53)/LOOKUP(RIGHT($D$2,3),定数!$A$6:$A$13,定数!$B$6:$B$13))</f>
        <v>2.2071190919440538</v>
      </c>
      <c r="N53" s="36"/>
      <c r="O53" s="5"/>
      <c r="P53" s="38">
        <v>101.389</v>
      </c>
      <c r="Q53" s="38"/>
      <c r="R53" s="41">
        <f>IF(P53="","",T53*M53*LOOKUP(RIGHT($D$2,3),定数!$A$6:$A$13,定数!$B$6:$B$13))</f>
        <v>0</v>
      </c>
      <c r="S53" s="41"/>
      <c r="T53" s="42">
        <v>0</v>
      </c>
      <c r="U53" s="42"/>
      <c r="V53" t="str">
        <f t="shared" si="7"/>
        <v/>
      </c>
      <c r="W53">
        <f t="shared" si="2"/>
        <v>0</v>
      </c>
      <c r="X53" s="29">
        <f t="shared" si="4"/>
        <v>127452.58510889566</v>
      </c>
      <c r="Y53" s="30">
        <f t="shared" si="5"/>
        <v>5.9099999999997155E-2</v>
      </c>
      <c r="Z53" t="s">
        <v>56</v>
      </c>
      <c r="AA53" t="s">
        <v>56</v>
      </c>
      <c r="AB53" t="s">
        <v>67</v>
      </c>
      <c r="AC53">
        <v>98</v>
      </c>
      <c r="AD53">
        <v>16</v>
      </c>
      <c r="AE53">
        <v>203</v>
      </c>
      <c r="AF53">
        <v>24</v>
      </c>
      <c r="AG53">
        <v>320</v>
      </c>
      <c r="AJ53">
        <v>618</v>
      </c>
      <c r="AK53">
        <v>-2</v>
      </c>
    </row>
    <row r="54" spans="2:37" ht="15">
      <c r="B54" s="36">
        <v>46</v>
      </c>
      <c r="C54" s="37">
        <f t="shared" si="0"/>
        <v>119920.13732896028</v>
      </c>
      <c r="D54" s="37"/>
      <c r="E54" s="36"/>
      <c r="F54" s="5">
        <v>43607</v>
      </c>
      <c r="G54" s="36" t="s">
        <v>49</v>
      </c>
      <c r="H54" s="38">
        <v>101.486</v>
      </c>
      <c r="I54" s="38"/>
      <c r="J54" s="36">
        <v>13.4</v>
      </c>
      <c r="K54" s="39">
        <f t="shared" si="3"/>
        <v>3597.6041198688081</v>
      </c>
      <c r="L54" s="40"/>
      <c r="M54" s="4">
        <f>IF(J54="","",(K54/J54)/LOOKUP(RIGHT($D$2,3),定数!$A$6:$A$13,定数!$B$6:$B$13))</f>
        <v>2.6847791939319463</v>
      </c>
      <c r="N54" s="36"/>
      <c r="O54" s="5"/>
      <c r="P54" s="38">
        <v>101.352</v>
      </c>
      <c r="Q54" s="38"/>
      <c r="R54" s="41">
        <f>IF(P54="","",T54*M54*LOOKUP(RIGHT($D$2,3),定数!$A$6:$A$13,定数!$B$6:$B$13))</f>
        <v>0</v>
      </c>
      <c r="S54" s="41"/>
      <c r="T54" s="42">
        <v>0</v>
      </c>
      <c r="U54" s="42"/>
      <c r="V54" t="str">
        <f t="shared" si="7"/>
        <v/>
      </c>
      <c r="W54">
        <f t="shared" si="2"/>
        <v>0</v>
      </c>
      <c r="X54" s="29">
        <f t="shared" si="4"/>
        <v>127452.58510889566</v>
      </c>
      <c r="Y54" s="30">
        <f t="shared" si="5"/>
        <v>5.9099999999997155E-2</v>
      </c>
      <c r="Z54">
        <v>236</v>
      </c>
      <c r="AA54">
        <v>0</v>
      </c>
      <c r="AB54" t="s">
        <v>68</v>
      </c>
      <c r="AC54">
        <v>81</v>
      </c>
      <c r="AD54">
        <v>132</v>
      </c>
      <c r="AE54">
        <v>167</v>
      </c>
      <c r="AF54">
        <v>198</v>
      </c>
      <c r="AG54">
        <v>265</v>
      </c>
      <c r="AJ54">
        <v>-2</v>
      </c>
      <c r="AK54">
        <v>-2</v>
      </c>
    </row>
    <row r="55" spans="2:37" ht="15">
      <c r="B55" s="36">
        <v>47</v>
      </c>
      <c r="C55" s="37">
        <f t="shared" si="0"/>
        <v>119920.13732896028</v>
      </c>
      <c r="D55" s="37"/>
      <c r="E55" s="36"/>
      <c r="F55" s="5">
        <v>43611</v>
      </c>
      <c r="G55" s="36" t="s">
        <v>49</v>
      </c>
      <c r="H55" s="38">
        <v>101.995</v>
      </c>
      <c r="I55" s="38"/>
      <c r="J55" s="36">
        <v>5.9</v>
      </c>
      <c r="K55" s="39">
        <f t="shared" si="3"/>
        <v>3597.6041198688081</v>
      </c>
      <c r="L55" s="40"/>
      <c r="M55" s="4">
        <f>IF(J55="","",(K55/J55)/LOOKUP(RIGHT($D$2,3),定数!$A$6:$A$13,定数!$B$6:$B$13))</f>
        <v>6.0976341014725559</v>
      </c>
      <c r="N55" s="36"/>
      <c r="O55" s="5"/>
      <c r="P55" s="38">
        <v>101.93600000000001</v>
      </c>
      <c r="Q55" s="38"/>
      <c r="R55" s="41">
        <f>IF(P55="","",T55*M55*LOOKUP(RIGHT($D$2,3),定数!$A$6:$A$13,定数!$B$6:$B$13))</f>
        <v>0</v>
      </c>
      <c r="S55" s="41"/>
      <c r="T55" s="42">
        <v>0</v>
      </c>
      <c r="U55" s="42"/>
      <c r="V55" t="str">
        <f t="shared" si="7"/>
        <v/>
      </c>
      <c r="W55">
        <f t="shared" si="2"/>
        <v>0</v>
      </c>
      <c r="X55" s="29">
        <f t="shared" si="4"/>
        <v>127452.58510889566</v>
      </c>
      <c r="Y55" s="30">
        <f t="shared" si="5"/>
        <v>5.9099999999997155E-2</v>
      </c>
      <c r="Z55" t="s">
        <v>69</v>
      </c>
      <c r="AB55" t="s">
        <v>50</v>
      </c>
      <c r="AC55">
        <v>35</v>
      </c>
      <c r="AJ55">
        <v>35</v>
      </c>
      <c r="AK55">
        <v>35</v>
      </c>
    </row>
    <row r="56" spans="2:37">
      <c r="B56" s="36">
        <v>48</v>
      </c>
      <c r="C56" s="37">
        <f t="shared" si="0"/>
        <v>119920.13732896028</v>
      </c>
      <c r="D56" s="37"/>
      <c r="E56" s="36"/>
      <c r="F56" s="5">
        <v>43612</v>
      </c>
      <c r="G56" s="36" t="s">
        <v>49</v>
      </c>
      <c r="H56" s="38">
        <v>101.94</v>
      </c>
      <c r="I56" s="38"/>
      <c r="J56" s="36">
        <v>4.5</v>
      </c>
      <c r="K56" s="39">
        <f t="shared" si="3"/>
        <v>3597.6041198688081</v>
      </c>
      <c r="L56" s="40"/>
      <c r="M56" s="4">
        <f>IF(J56="","",(K56/J56)/LOOKUP(RIGHT($D$2,3),定数!$A$6:$A$13,定数!$B$6:$B$13))</f>
        <v>7.9946758219306844</v>
      </c>
      <c r="N56" s="36"/>
      <c r="O56" s="5"/>
      <c r="P56" s="38">
        <v>101.895</v>
      </c>
      <c r="Q56" s="38"/>
      <c r="R56" s="41">
        <f>IF(P56="","",T56*M56*LOOKUP(RIGHT($D$2,3),定数!$A$6:$A$13,定数!$B$6:$B$13))</f>
        <v>0</v>
      </c>
      <c r="S56" s="41"/>
      <c r="T56" s="42">
        <v>0</v>
      </c>
      <c r="U56" s="42"/>
      <c r="V56" t="str">
        <f t="shared" si="7"/>
        <v/>
      </c>
      <c r="W56">
        <f t="shared" si="2"/>
        <v>0</v>
      </c>
      <c r="X56" s="29">
        <f t="shared" si="4"/>
        <v>127452.58510889566</v>
      </c>
      <c r="Y56" s="30">
        <f t="shared" si="5"/>
        <v>5.9099999999997155E-2</v>
      </c>
      <c r="Z56">
        <v>382</v>
      </c>
      <c r="AA56">
        <v>50</v>
      </c>
      <c r="AB56" t="s">
        <v>70</v>
      </c>
      <c r="AC56">
        <v>27</v>
      </c>
      <c r="AD56">
        <v>43</v>
      </c>
      <c r="AJ56">
        <v>-1</v>
      </c>
      <c r="AK56">
        <v>-1</v>
      </c>
    </row>
    <row r="57" spans="2:37" ht="15" customHeight="1">
      <c r="B57" s="36">
        <v>49</v>
      </c>
      <c r="C57" s="37">
        <f t="shared" si="0"/>
        <v>119920.13732896028</v>
      </c>
      <c r="D57" s="37"/>
      <c r="E57" s="36"/>
      <c r="F57" s="5">
        <v>43614</v>
      </c>
      <c r="G57" s="36" t="s">
        <v>51</v>
      </c>
      <c r="H57" s="38">
        <v>101.654</v>
      </c>
      <c r="I57" s="38"/>
      <c r="J57" s="36">
        <v>9.4</v>
      </c>
      <c r="K57" s="39">
        <f t="shared" si="3"/>
        <v>3597.6041198688081</v>
      </c>
      <c r="L57" s="40"/>
      <c r="M57" s="4">
        <f>IF(J57="","",(K57/J57)/LOOKUP(RIGHT($D$2,3),定数!$A$6:$A$13,定数!$B$6:$B$13))</f>
        <v>3.8272384253923493</v>
      </c>
      <c r="N57" s="36"/>
      <c r="O57" s="5"/>
      <c r="P57" s="38">
        <v>101.748</v>
      </c>
      <c r="Q57" s="38"/>
      <c r="R57" s="41">
        <f>IF(P57="","",T57*M57*LOOKUP(RIGHT($D$2,3),定数!$A$6:$A$13,定数!$B$6:$B$13))</f>
        <v>0</v>
      </c>
      <c r="S57" s="41"/>
      <c r="T57" s="42">
        <v>0</v>
      </c>
      <c r="U57" s="42"/>
      <c r="V57" t="str">
        <f t="shared" si="7"/>
        <v/>
      </c>
      <c r="W57">
        <f t="shared" si="2"/>
        <v>0</v>
      </c>
      <c r="X57" s="29">
        <f t="shared" si="4"/>
        <v>127452.58510889566</v>
      </c>
      <c r="Y57" s="30">
        <f t="shared" si="5"/>
        <v>5.9099999999997155E-2</v>
      </c>
      <c r="Z57">
        <v>50</v>
      </c>
      <c r="AA57">
        <v>0</v>
      </c>
      <c r="AB57" t="s">
        <v>50</v>
      </c>
      <c r="AC57">
        <v>57</v>
      </c>
      <c r="AD57">
        <v>92</v>
      </c>
      <c r="AE57">
        <v>117</v>
      </c>
      <c r="AF57">
        <v>138</v>
      </c>
      <c r="AG57">
        <v>184</v>
      </c>
      <c r="AJ57">
        <v>-2</v>
      </c>
      <c r="AK57">
        <v>-2</v>
      </c>
    </row>
    <row r="58" spans="2:37">
      <c r="B58" s="36">
        <v>50</v>
      </c>
      <c r="C58" s="37">
        <f t="shared" si="0"/>
        <v>119920.13732896028</v>
      </c>
      <c r="D58" s="37"/>
      <c r="E58" s="36"/>
      <c r="F58" s="5">
        <v>43620</v>
      </c>
      <c r="G58" s="36" t="s">
        <v>49</v>
      </c>
      <c r="H58" s="38">
        <v>102.592</v>
      </c>
      <c r="I58" s="38"/>
      <c r="J58" s="36">
        <v>8.6999999999999993</v>
      </c>
      <c r="K58" s="39">
        <f t="shared" si="3"/>
        <v>3597.6041198688081</v>
      </c>
      <c r="L58" s="40"/>
      <c r="M58" s="4">
        <f>IF(J58="","",(K58/J58)/LOOKUP(RIGHT($D$2,3),定数!$A$6:$A$13,定数!$B$6:$B$13))</f>
        <v>4.135177149274492</v>
      </c>
      <c r="N58" s="36">
        <v>1.5</v>
      </c>
      <c r="O58" s="5"/>
      <c r="P58" s="38">
        <v>102.505</v>
      </c>
      <c r="Q58" s="38"/>
      <c r="R58" s="41">
        <f>IF(P58="","",T58*M58*LOOKUP(RIGHT($D$2,3),定数!$A$6:$A$13,定数!$B$6:$B$13))</f>
        <v>0</v>
      </c>
      <c r="S58" s="41"/>
      <c r="T58" s="42">
        <v>0</v>
      </c>
      <c r="U58" s="42"/>
      <c r="V58" t="str">
        <f t="shared" si="7"/>
        <v/>
      </c>
      <c r="W58">
        <f t="shared" si="2"/>
        <v>0</v>
      </c>
      <c r="X58" s="29">
        <f t="shared" si="4"/>
        <v>127452.58510889566</v>
      </c>
      <c r="Y58" s="30">
        <f t="shared" si="5"/>
        <v>5.9099999999997155E-2</v>
      </c>
      <c r="Z58">
        <v>0</v>
      </c>
      <c r="AA58">
        <v>100</v>
      </c>
      <c r="AB58" t="s">
        <v>50</v>
      </c>
      <c r="AC58">
        <v>51</v>
      </c>
      <c r="AD58">
        <v>84</v>
      </c>
      <c r="AE58">
        <v>107</v>
      </c>
      <c r="AF58">
        <v>128</v>
      </c>
      <c r="AG58">
        <v>170</v>
      </c>
      <c r="AJ58">
        <v>-2</v>
      </c>
      <c r="AK58">
        <v>-2</v>
      </c>
    </row>
    <row r="59" spans="2:37" ht="15">
      <c r="B59" s="36">
        <v>51</v>
      </c>
      <c r="C59" s="37">
        <f t="shared" si="0"/>
        <v>119920.13732896028</v>
      </c>
      <c r="D59" s="37"/>
      <c r="E59" s="36"/>
      <c r="F59" s="5">
        <v>43625</v>
      </c>
      <c r="G59" s="36" t="s">
        <v>49</v>
      </c>
      <c r="H59" s="38">
        <v>102.581</v>
      </c>
      <c r="I59" s="38"/>
      <c r="J59" s="36">
        <v>8.1</v>
      </c>
      <c r="K59" s="39">
        <f t="shared" si="3"/>
        <v>3597.6041198688081</v>
      </c>
      <c r="L59" s="40"/>
      <c r="M59" s="4">
        <f>IF(J59="","",(K59/J59)/LOOKUP(RIGHT($D$2,3),定数!$A$6:$A$13,定数!$B$6:$B$13))</f>
        <v>4.4414865677392692</v>
      </c>
      <c r="N59" s="36"/>
      <c r="O59" s="5"/>
      <c r="P59" s="38">
        <v>102.5</v>
      </c>
      <c r="Q59" s="38"/>
      <c r="R59" s="41">
        <f>IF(P59="","",T59*M59*LOOKUP(RIGHT($D$2,3),定数!$A$6:$A$13,定数!$B$6:$B$13))</f>
        <v>-3597.6041198689445</v>
      </c>
      <c r="S59" s="41"/>
      <c r="T59" s="42">
        <f t="shared" si="6"/>
        <v>-8.100000000000307</v>
      </c>
      <c r="U59" s="42"/>
      <c r="V59" t="str">
        <f t="shared" si="7"/>
        <v/>
      </c>
      <c r="W59">
        <f t="shared" si="2"/>
        <v>1</v>
      </c>
      <c r="X59" s="29">
        <f t="shared" si="4"/>
        <v>127452.58510889566</v>
      </c>
      <c r="Y59" s="30">
        <f t="shared" si="5"/>
        <v>5.9099999999997155E-2</v>
      </c>
      <c r="Z59">
        <v>618</v>
      </c>
      <c r="AA59" t="s">
        <v>56</v>
      </c>
      <c r="AB59" t="s">
        <v>71</v>
      </c>
    </row>
    <row r="60" spans="2:37" ht="15">
      <c r="B60" s="36">
        <v>52</v>
      </c>
      <c r="C60" s="37">
        <f t="shared" si="0"/>
        <v>116322.53320909133</v>
      </c>
      <c r="D60" s="37"/>
      <c r="E60" s="36"/>
      <c r="F60" s="5">
        <v>43628</v>
      </c>
      <c r="G60" s="36" t="s">
        <v>49</v>
      </c>
      <c r="H60" s="38">
        <v>102.087</v>
      </c>
      <c r="I60" s="38"/>
      <c r="J60" s="36">
        <v>5.5</v>
      </c>
      <c r="K60" s="39">
        <f t="shared" si="3"/>
        <v>3489.6759962727397</v>
      </c>
      <c r="L60" s="40"/>
      <c r="M60" s="4">
        <f>IF(J60="","",(K60/J60)/LOOKUP(RIGHT($D$2,3),定数!$A$6:$A$13,定数!$B$6:$B$13))</f>
        <v>6.3448654477686173</v>
      </c>
      <c r="N60" s="36"/>
      <c r="O60" s="5"/>
      <c r="P60" s="38">
        <v>102.032</v>
      </c>
      <c r="Q60" s="38"/>
      <c r="R60" s="41">
        <f>IF(P60="","",T60*M60*LOOKUP(RIGHT($D$2,3),定数!$A$6:$A$13,定数!$B$6:$B$13))</f>
        <v>-3489.6759962731721</v>
      </c>
      <c r="S60" s="41"/>
      <c r="T60" s="42">
        <f t="shared" si="6"/>
        <v>-5.5000000000006821</v>
      </c>
      <c r="U60" s="42"/>
      <c r="V60" t="str">
        <f t="shared" si="7"/>
        <v/>
      </c>
      <c r="W60">
        <f t="shared" si="2"/>
        <v>2</v>
      </c>
      <c r="X60" s="29">
        <f t="shared" si="4"/>
        <v>127452.58510889566</v>
      </c>
      <c r="Y60" s="30">
        <f t="shared" si="5"/>
        <v>8.7326999999998378E-2</v>
      </c>
      <c r="Z60">
        <v>382</v>
      </c>
      <c r="AA60">
        <v>50</v>
      </c>
      <c r="AB60" t="s">
        <v>72</v>
      </c>
    </row>
    <row r="61" spans="2:37" ht="15">
      <c r="B61" s="36">
        <v>53</v>
      </c>
      <c r="C61" s="37">
        <f t="shared" si="0"/>
        <v>112832.85721281815</v>
      </c>
      <c r="D61" s="37"/>
      <c r="E61" s="36"/>
      <c r="F61" s="5">
        <v>43629</v>
      </c>
      <c r="G61" s="36" t="s">
        <v>49</v>
      </c>
      <c r="H61" s="38">
        <v>101.85599999999999</v>
      </c>
      <c r="I61" s="38"/>
      <c r="J61" s="36">
        <v>8.8000000000000007</v>
      </c>
      <c r="K61" s="39">
        <f t="shared" si="3"/>
        <v>3384.9857163845445</v>
      </c>
      <c r="L61" s="40"/>
      <c r="M61" s="4">
        <f>IF(J61="","",(K61/J61)/LOOKUP(RIGHT($D$2,3),定数!$A$6:$A$13,定数!$B$6:$B$13))</f>
        <v>3.8465746777097092</v>
      </c>
      <c r="N61" s="36"/>
      <c r="O61" s="5"/>
      <c r="P61" s="38">
        <v>101.768</v>
      </c>
      <c r="Q61" s="38"/>
      <c r="R61" s="41">
        <f>IF(P61="","",T61*M61*LOOKUP(RIGHT($D$2,3),定数!$A$6:$A$13,定数!$B$6:$B$13))</f>
        <v>0</v>
      </c>
      <c r="S61" s="41"/>
      <c r="T61" s="42">
        <v>0</v>
      </c>
      <c r="U61" s="42"/>
      <c r="V61" t="str">
        <f t="shared" si="7"/>
        <v/>
      </c>
      <c r="W61">
        <f t="shared" si="2"/>
        <v>0</v>
      </c>
      <c r="X61" s="29">
        <f t="shared" si="4"/>
        <v>127452.58510889566</v>
      </c>
      <c r="Y61" s="30">
        <f t="shared" si="5"/>
        <v>0.11470719000000185</v>
      </c>
      <c r="AA61">
        <v>382</v>
      </c>
      <c r="AB61" t="s">
        <v>60</v>
      </c>
      <c r="AC61">
        <v>55</v>
      </c>
      <c r="AD61">
        <v>87</v>
      </c>
      <c r="AE61">
        <v>110</v>
      </c>
      <c r="AF61">
        <v>131</v>
      </c>
      <c r="AG61">
        <v>174</v>
      </c>
      <c r="AH61">
        <v>262</v>
      </c>
      <c r="AJ61">
        <v>1.5</v>
      </c>
      <c r="AK61">
        <v>-3</v>
      </c>
    </row>
    <row r="62" spans="2:37" ht="15">
      <c r="B62" s="36">
        <v>54</v>
      </c>
      <c r="C62" s="37">
        <f t="shared" si="0"/>
        <v>112832.85721281815</v>
      </c>
      <c r="D62" s="37"/>
      <c r="E62" s="36"/>
      <c r="F62" s="5">
        <v>43636</v>
      </c>
      <c r="G62" s="36" t="s">
        <v>51</v>
      </c>
      <c r="H62" s="38">
        <v>101.83</v>
      </c>
      <c r="I62" s="38"/>
      <c r="J62" s="36">
        <v>4.4000000000000004</v>
      </c>
      <c r="K62" s="39">
        <f t="shared" si="3"/>
        <v>3384.9857163845445</v>
      </c>
      <c r="L62" s="40"/>
      <c r="M62" s="4">
        <f>IF(J62="","",(K62/J62)/LOOKUP(RIGHT($D$2,3),定数!$A$6:$A$13,定数!$B$6:$B$13))</f>
        <v>7.6931493554194184</v>
      </c>
      <c r="N62" s="36"/>
      <c r="O62" s="5"/>
      <c r="P62" s="38">
        <v>101.874</v>
      </c>
      <c r="Q62" s="38"/>
      <c r="R62" s="41">
        <f>IF(P62="","",T62*M62*LOOKUP(RIGHT($D$2,3),定数!$A$6:$A$13,定数!$B$6:$B$13))</f>
        <v>-3384.9857163843076</v>
      </c>
      <c r="S62" s="41"/>
      <c r="T62" s="42">
        <f t="shared" si="6"/>
        <v>-4.399999999999693</v>
      </c>
      <c r="U62" s="42"/>
      <c r="V62" t="str">
        <f t="shared" si="7"/>
        <v/>
      </c>
      <c r="W62">
        <f t="shared" si="2"/>
        <v>1</v>
      </c>
      <c r="X62" s="29">
        <f t="shared" si="4"/>
        <v>127452.58510889566</v>
      </c>
      <c r="Y62" s="30">
        <f t="shared" si="5"/>
        <v>0.11470719000000185</v>
      </c>
      <c r="Z62">
        <v>382</v>
      </c>
      <c r="AA62">
        <v>618</v>
      </c>
      <c r="AB62" t="s">
        <v>66</v>
      </c>
    </row>
    <row r="63" spans="2:37" ht="15">
      <c r="B63" s="36">
        <v>55</v>
      </c>
      <c r="C63" s="37">
        <f t="shared" si="0"/>
        <v>109447.87149643384</v>
      </c>
      <c r="D63" s="37"/>
      <c r="E63" s="36"/>
      <c r="F63" s="5">
        <v>43641</v>
      </c>
      <c r="G63" s="36" t="s">
        <v>51</v>
      </c>
      <c r="H63" s="38">
        <v>101.87</v>
      </c>
      <c r="I63" s="38"/>
      <c r="J63" s="36">
        <v>6</v>
      </c>
      <c r="K63" s="39">
        <f t="shared" si="3"/>
        <v>3283.4361448930154</v>
      </c>
      <c r="L63" s="40"/>
      <c r="M63" s="4">
        <f>IF(J63="","",(K63/J63)/LOOKUP(RIGHT($D$2,3),定数!$A$6:$A$13,定数!$B$6:$B$13))</f>
        <v>5.4723935748216919</v>
      </c>
      <c r="N63" s="36"/>
      <c r="O63" s="5"/>
      <c r="P63" s="38">
        <v>101.93</v>
      </c>
      <c r="Q63" s="38"/>
      <c r="R63" s="41">
        <f>IF(P63="","",T63*M63*LOOKUP(RIGHT($D$2,3),定数!$A$6:$A$13,定数!$B$6:$B$13))</f>
        <v>-3283.4361448931395</v>
      </c>
      <c r="S63" s="41"/>
      <c r="T63" s="42">
        <f t="shared" si="6"/>
        <v>-6.0000000000002274</v>
      </c>
      <c r="U63" s="42"/>
      <c r="V63" t="str">
        <f t="shared" si="7"/>
        <v/>
      </c>
      <c r="W63">
        <f t="shared" si="2"/>
        <v>2</v>
      </c>
      <c r="X63" s="29">
        <f t="shared" si="4"/>
        <v>127452.58510889566</v>
      </c>
      <c r="Y63" s="30">
        <f t="shared" si="5"/>
        <v>0.14126597429999999</v>
      </c>
      <c r="Z63" t="s">
        <v>56</v>
      </c>
      <c r="AA63" t="s">
        <v>56</v>
      </c>
      <c r="AB63" t="s">
        <v>53</v>
      </c>
    </row>
    <row r="64" spans="2:37" ht="15">
      <c r="B64" s="36">
        <v>56</v>
      </c>
      <c r="C64" s="37">
        <f t="shared" si="0"/>
        <v>106164.4353515407</v>
      </c>
      <c r="D64" s="37"/>
      <c r="E64" s="36"/>
      <c r="F64" s="5">
        <v>43642</v>
      </c>
      <c r="G64" s="36" t="s">
        <v>51</v>
      </c>
      <c r="H64" s="38">
        <v>101.75</v>
      </c>
      <c r="I64" s="38"/>
      <c r="J64" s="36">
        <v>6.4</v>
      </c>
      <c r="K64" s="39">
        <f t="shared" si="3"/>
        <v>3184.933060546221</v>
      </c>
      <c r="L64" s="40"/>
      <c r="M64" s="4">
        <f>IF(J64="","",(K64/J64)/LOOKUP(RIGHT($D$2,3),定数!$A$6:$A$13,定数!$B$6:$B$13))</f>
        <v>4.9764579071034696</v>
      </c>
      <c r="N64" s="36"/>
      <c r="O64" s="5"/>
      <c r="P64" s="38">
        <v>101.81399999999999</v>
      </c>
      <c r="Q64" s="38"/>
      <c r="R64" s="41">
        <f>IF(P64="","",T64*M64*LOOKUP(RIGHT($D$2,3),定数!$A$6:$A$13,定数!$B$6:$B$13))</f>
        <v>0</v>
      </c>
      <c r="S64" s="41"/>
      <c r="T64" s="42">
        <v>0</v>
      </c>
      <c r="U64" s="42"/>
      <c r="V64" t="str">
        <f t="shared" si="7"/>
        <v/>
      </c>
      <c r="W64">
        <f t="shared" si="2"/>
        <v>0</v>
      </c>
      <c r="X64" s="29">
        <f t="shared" si="4"/>
        <v>127452.58510889566</v>
      </c>
      <c r="Y64" s="30">
        <f t="shared" si="5"/>
        <v>0.16702799507100097</v>
      </c>
      <c r="Z64" t="s">
        <v>73</v>
      </c>
      <c r="AA64">
        <v>618</v>
      </c>
      <c r="AB64" t="s">
        <v>74</v>
      </c>
      <c r="AC64">
        <v>37</v>
      </c>
      <c r="AD64">
        <v>61</v>
      </c>
      <c r="AE64">
        <v>79</v>
      </c>
      <c r="AF64">
        <v>95</v>
      </c>
      <c r="AG64">
        <v>127</v>
      </c>
      <c r="AH64">
        <v>191</v>
      </c>
      <c r="AJ64">
        <v>618</v>
      </c>
      <c r="AK64">
        <v>-3</v>
      </c>
    </row>
    <row r="65" spans="2:37" ht="15">
      <c r="B65" s="36">
        <v>57</v>
      </c>
      <c r="C65" s="37">
        <f t="shared" si="0"/>
        <v>106164.4353515407</v>
      </c>
      <c r="D65" s="37"/>
      <c r="E65" s="36"/>
      <c r="F65" s="5">
        <v>43649</v>
      </c>
      <c r="G65" s="36" t="s">
        <v>49</v>
      </c>
      <c r="H65" s="38">
        <v>101.849</v>
      </c>
      <c r="I65" s="38"/>
      <c r="J65" s="36">
        <v>7.2</v>
      </c>
      <c r="K65" s="39">
        <f t="shared" si="3"/>
        <v>3184.933060546221</v>
      </c>
      <c r="L65" s="40"/>
      <c r="M65" s="4">
        <f>IF(J65="","",(K65/J65)/LOOKUP(RIGHT($D$2,3),定数!$A$6:$A$13,定数!$B$6:$B$13))</f>
        <v>4.4235181396475296</v>
      </c>
      <c r="N65" s="36"/>
      <c r="O65" s="5"/>
      <c r="P65" s="38">
        <v>101.777</v>
      </c>
      <c r="Q65" s="38"/>
      <c r="R65" s="41">
        <f>IF(P65="","",T65*M65*LOOKUP(RIGHT($D$2,3),定数!$A$6:$A$13,定数!$B$6:$B$13))</f>
        <v>0</v>
      </c>
      <c r="S65" s="41"/>
      <c r="T65" s="42">
        <v>0</v>
      </c>
      <c r="U65" s="42"/>
      <c r="V65" t="str">
        <f t="shared" si="7"/>
        <v/>
      </c>
      <c r="W65">
        <f t="shared" si="2"/>
        <v>0</v>
      </c>
      <c r="X65" s="29">
        <f t="shared" si="4"/>
        <v>127452.58510889566</v>
      </c>
      <c r="Y65" s="30">
        <f t="shared" si="5"/>
        <v>0.16702799507100097</v>
      </c>
      <c r="Z65">
        <v>236</v>
      </c>
      <c r="AA65">
        <v>618</v>
      </c>
      <c r="AB65" t="s">
        <v>75</v>
      </c>
      <c r="AC65">
        <v>43</v>
      </c>
      <c r="AD65">
        <v>70</v>
      </c>
      <c r="AE65">
        <v>88</v>
      </c>
      <c r="AF65">
        <v>104</v>
      </c>
      <c r="AG65">
        <v>139</v>
      </c>
      <c r="AH65">
        <v>208</v>
      </c>
      <c r="AJ65">
        <v>127</v>
      </c>
      <c r="AK65">
        <v>-3</v>
      </c>
    </row>
    <row r="66" spans="2:37" ht="15">
      <c r="B66" s="36">
        <v>58</v>
      </c>
      <c r="C66" s="37">
        <f t="shared" si="0"/>
        <v>106164.4353515407</v>
      </c>
      <c r="D66" s="37"/>
      <c r="E66" s="36"/>
      <c r="F66" s="5">
        <v>43656</v>
      </c>
      <c r="G66" s="36" t="s">
        <v>51</v>
      </c>
      <c r="H66" s="38">
        <v>101.452</v>
      </c>
      <c r="I66" s="38"/>
      <c r="J66" s="36">
        <v>11.5</v>
      </c>
      <c r="K66" s="39">
        <f t="shared" si="3"/>
        <v>3184.933060546221</v>
      </c>
      <c r="L66" s="40"/>
      <c r="M66" s="4">
        <f>IF(J66="","",(K66/J66)/LOOKUP(RIGHT($D$2,3),定数!$A$6:$A$13,定数!$B$6:$B$13))</f>
        <v>2.7695070091706269</v>
      </c>
      <c r="N66" s="36"/>
      <c r="O66" s="5"/>
      <c r="P66" s="38">
        <v>101.56699999999999</v>
      </c>
      <c r="Q66" s="38"/>
      <c r="R66" s="41">
        <f>IF(P66="","",T66*M66*LOOKUP(RIGHT($D$2,3),定数!$A$6:$A$13,定数!$B$6:$B$13))</f>
        <v>9333.2386209050128</v>
      </c>
      <c r="S66" s="41"/>
      <c r="T66" s="42">
        <v>33.700000000000003</v>
      </c>
      <c r="U66" s="42"/>
      <c r="V66" t="str">
        <f t="shared" si="7"/>
        <v/>
      </c>
      <c r="W66">
        <f t="shared" si="2"/>
        <v>0</v>
      </c>
      <c r="X66" s="29">
        <f t="shared" si="4"/>
        <v>127452.58510889566</v>
      </c>
      <c r="Y66" s="30">
        <f t="shared" si="5"/>
        <v>0.16702799507100097</v>
      </c>
      <c r="Z66">
        <v>0</v>
      </c>
      <c r="AA66">
        <v>618</v>
      </c>
      <c r="AB66" t="s">
        <v>63</v>
      </c>
      <c r="AC66">
        <v>70</v>
      </c>
      <c r="AD66">
        <v>114</v>
      </c>
      <c r="AE66">
        <v>145</v>
      </c>
      <c r="AF66">
        <v>168</v>
      </c>
      <c r="AG66">
        <v>228</v>
      </c>
      <c r="AH66">
        <v>337</v>
      </c>
      <c r="AJ66">
        <v>-3</v>
      </c>
      <c r="AK66">
        <v>-3</v>
      </c>
    </row>
    <row r="67" spans="2:37" ht="15">
      <c r="B67" s="36">
        <v>59</v>
      </c>
      <c r="C67" s="37">
        <f t="shared" si="0"/>
        <v>115497.67397244571</v>
      </c>
      <c r="D67" s="37"/>
      <c r="E67" s="36"/>
      <c r="F67" s="5">
        <v>43663</v>
      </c>
      <c r="G67" s="36" t="s">
        <v>51</v>
      </c>
      <c r="H67" s="38">
        <v>101.539</v>
      </c>
      <c r="I67" s="38"/>
      <c r="J67" s="36">
        <v>12</v>
      </c>
      <c r="K67" s="39">
        <f t="shared" si="3"/>
        <v>3464.9302191733714</v>
      </c>
      <c r="L67" s="40"/>
      <c r="M67" s="4">
        <f>IF(J67="","",(K67/J67)/LOOKUP(RIGHT($D$2,3),定数!$A$6:$A$13,定数!$B$6:$B$13))</f>
        <v>2.8874418493111427</v>
      </c>
      <c r="N67" s="36"/>
      <c r="O67" s="5"/>
      <c r="P67" s="38">
        <v>101.65900000000001</v>
      </c>
      <c r="Q67" s="38"/>
      <c r="R67" s="41">
        <f>IF(P67="","",T67*M67*LOOKUP(RIGHT($D$2,3),定数!$A$6:$A$13,定数!$B$6:$B$13))</f>
        <v>0</v>
      </c>
      <c r="S67" s="41"/>
      <c r="T67" s="42">
        <v>0</v>
      </c>
      <c r="U67" s="42"/>
      <c r="V67" t="str">
        <f t="shared" si="7"/>
        <v/>
      </c>
      <c r="W67">
        <f t="shared" si="2"/>
        <v>0</v>
      </c>
      <c r="X67" s="29">
        <f t="shared" si="4"/>
        <v>127452.58510889566</v>
      </c>
      <c r="Y67" s="30">
        <f t="shared" si="5"/>
        <v>9.3798890985503758E-2</v>
      </c>
      <c r="AA67">
        <v>618</v>
      </c>
      <c r="AB67" t="s">
        <v>76</v>
      </c>
      <c r="AC67">
        <v>72</v>
      </c>
      <c r="AD67">
        <v>118</v>
      </c>
      <c r="AE67">
        <v>151</v>
      </c>
      <c r="AF67">
        <v>176</v>
      </c>
      <c r="AG67">
        <v>237</v>
      </c>
      <c r="AH67">
        <v>355</v>
      </c>
      <c r="AJ67">
        <v>-1</v>
      </c>
      <c r="AK67">
        <v>-3</v>
      </c>
    </row>
    <row r="68" spans="2:37" ht="15">
      <c r="B68" s="36">
        <v>60</v>
      </c>
      <c r="C68" s="37">
        <f t="shared" si="0"/>
        <v>115497.67397244571</v>
      </c>
      <c r="D68" s="37"/>
      <c r="E68" s="36"/>
      <c r="F68" s="5">
        <v>43668</v>
      </c>
      <c r="G68" s="36" t="s">
        <v>49</v>
      </c>
      <c r="H68" s="38">
        <v>101.428</v>
      </c>
      <c r="I68" s="38"/>
      <c r="J68" s="36">
        <v>5.8</v>
      </c>
      <c r="K68" s="39">
        <f t="shared" si="3"/>
        <v>3464.9302191733714</v>
      </c>
      <c r="L68" s="40"/>
      <c r="M68" s="4">
        <f>IF(J68="","",(K68/J68)/LOOKUP(RIGHT($D$2,3),定数!$A$6:$A$13,定数!$B$6:$B$13))</f>
        <v>5.9740176192644334</v>
      </c>
      <c r="N68" s="36"/>
      <c r="O68" s="5"/>
      <c r="P68" s="38">
        <v>101.37</v>
      </c>
      <c r="Q68" s="38"/>
      <c r="R68" s="41">
        <f>IF(P68="","",T68*M68*LOOKUP(RIGHT($D$2,3),定数!$A$6:$A$13,定数!$B$6:$B$13))</f>
        <v>10215.570128942181</v>
      </c>
      <c r="S68" s="41"/>
      <c r="T68" s="42">
        <v>17.100000000000001</v>
      </c>
      <c r="U68" s="42"/>
      <c r="V68" t="str">
        <f t="shared" si="7"/>
        <v/>
      </c>
      <c r="W68">
        <f t="shared" si="2"/>
        <v>0</v>
      </c>
      <c r="X68" s="29">
        <f t="shared" si="4"/>
        <v>127452.58510889566</v>
      </c>
      <c r="Y68" s="30">
        <f t="shared" si="5"/>
        <v>9.3798890985503758E-2</v>
      </c>
      <c r="Z68">
        <v>618</v>
      </c>
      <c r="AA68">
        <v>50</v>
      </c>
      <c r="AB68" t="s">
        <v>60</v>
      </c>
      <c r="AC68">
        <v>35</v>
      </c>
      <c r="AD68">
        <v>57</v>
      </c>
      <c r="AE68">
        <v>72</v>
      </c>
      <c r="AF68">
        <v>85</v>
      </c>
      <c r="AG68">
        <v>114</v>
      </c>
      <c r="AH68">
        <v>171</v>
      </c>
      <c r="AJ68">
        <v>-3</v>
      </c>
      <c r="AK68">
        <v>-3</v>
      </c>
    </row>
    <row r="69" spans="2:37" ht="15">
      <c r="B69" s="36">
        <v>61</v>
      </c>
      <c r="C69" s="37">
        <f t="shared" si="0"/>
        <v>125713.2441013879</v>
      </c>
      <c r="D69" s="37"/>
      <c r="E69" s="36"/>
      <c r="F69" s="5">
        <v>43676</v>
      </c>
      <c r="G69" s="36" t="s">
        <v>49</v>
      </c>
      <c r="H69" s="38">
        <v>102.13</v>
      </c>
      <c r="I69" s="38"/>
      <c r="J69" s="36">
        <v>5.4</v>
      </c>
      <c r="K69" s="39">
        <f t="shared" si="3"/>
        <v>3771.3973230416368</v>
      </c>
      <c r="L69" s="40"/>
      <c r="M69" s="4">
        <f>IF(J69="","",(K69/J69)/LOOKUP(RIGHT($D$2,3),定数!$A$6:$A$13,定数!$B$6:$B$13))</f>
        <v>6.9840691167437718</v>
      </c>
      <c r="N69" s="36"/>
      <c r="O69" s="5"/>
      <c r="P69" s="38">
        <v>102.07599999999999</v>
      </c>
      <c r="Q69" s="38"/>
      <c r="R69" s="41">
        <f>IF(P69="","",T69*M69*LOOKUP(RIGHT($D$2,3),定数!$A$6:$A$13,定数!$B$6:$B$13))</f>
        <v>11104.669895622597</v>
      </c>
      <c r="S69" s="41"/>
      <c r="T69" s="42">
        <v>15.9</v>
      </c>
      <c r="U69" s="42"/>
      <c r="V69" t="str">
        <f t="shared" si="7"/>
        <v/>
      </c>
      <c r="W69">
        <f t="shared" si="2"/>
        <v>0</v>
      </c>
      <c r="X69" s="29">
        <f t="shared" si="4"/>
        <v>127452.58510889566</v>
      </c>
      <c r="Y69" s="30">
        <f t="shared" si="5"/>
        <v>1.3646965308876657E-2</v>
      </c>
      <c r="Z69" t="s">
        <v>77</v>
      </c>
      <c r="AA69">
        <v>618</v>
      </c>
      <c r="AB69" t="s">
        <v>50</v>
      </c>
      <c r="AC69">
        <v>32</v>
      </c>
      <c r="AD69">
        <v>53</v>
      </c>
      <c r="AE69">
        <v>67</v>
      </c>
      <c r="AF69">
        <v>79</v>
      </c>
      <c r="AG69">
        <v>109</v>
      </c>
      <c r="AH69">
        <v>159</v>
      </c>
      <c r="AJ69">
        <v>-3</v>
      </c>
      <c r="AK69">
        <v>-3</v>
      </c>
    </row>
    <row r="70" spans="2:37" ht="15">
      <c r="B70" s="36">
        <v>62</v>
      </c>
      <c r="C70" s="37">
        <f t="shared" si="0"/>
        <v>136817.9139970105</v>
      </c>
      <c r="D70" s="37"/>
      <c r="E70" s="36"/>
      <c r="F70" s="5">
        <v>43682</v>
      </c>
      <c r="G70" s="36" t="s">
        <v>49</v>
      </c>
      <c r="H70" s="38">
        <v>102.611</v>
      </c>
      <c r="I70" s="38"/>
      <c r="J70" s="36">
        <v>8.6999999999999993</v>
      </c>
      <c r="K70" s="39">
        <f t="shared" si="3"/>
        <v>4104.5374199103153</v>
      </c>
      <c r="L70" s="40"/>
      <c r="M70" s="4">
        <f>IF(J70="","",(K70/J70)/LOOKUP(RIGHT($D$2,3),定数!$A$6:$A$13,定数!$B$6:$B$13))</f>
        <v>4.71785910334519</v>
      </c>
      <c r="N70" s="36"/>
      <c r="O70" s="5"/>
      <c r="P70" s="38">
        <v>102.524</v>
      </c>
      <c r="Q70" s="38"/>
      <c r="R70" s="41">
        <f>IF(P70="","",T70*M70*LOOKUP(RIGHT($D$2,3),定数!$A$6:$A$13,定数!$B$6:$B$13))</f>
        <v>-4104.5374199104708</v>
      </c>
      <c r="S70" s="41"/>
      <c r="T70" s="42">
        <f t="shared" si="6"/>
        <v>-8.7000000000003297</v>
      </c>
      <c r="U70" s="42"/>
      <c r="V70" t="str">
        <f t="shared" si="7"/>
        <v/>
      </c>
      <c r="W70">
        <f t="shared" si="2"/>
        <v>1</v>
      </c>
      <c r="X70" s="29">
        <f t="shared" si="4"/>
        <v>136817.9139970105</v>
      </c>
      <c r="Y70" s="30">
        <f t="shared" si="5"/>
        <v>0</v>
      </c>
      <c r="Z70" t="s">
        <v>56</v>
      </c>
      <c r="AA70">
        <v>50</v>
      </c>
      <c r="AB70" t="s">
        <v>60</v>
      </c>
    </row>
    <row r="71" spans="2:37" ht="15">
      <c r="B71" s="36">
        <v>63</v>
      </c>
      <c r="C71" s="37">
        <f t="shared" si="0"/>
        <v>132713.37657710002</v>
      </c>
      <c r="D71" s="37"/>
      <c r="E71" s="36"/>
      <c r="F71" s="5">
        <v>43683</v>
      </c>
      <c r="G71" s="36" t="s">
        <v>51</v>
      </c>
      <c r="H71" s="38">
        <v>102.574</v>
      </c>
      <c r="I71" s="38"/>
      <c r="J71" s="36">
        <v>6.3</v>
      </c>
      <c r="K71" s="39">
        <f t="shared" si="3"/>
        <v>3981.4012973130002</v>
      </c>
      <c r="L71" s="40"/>
      <c r="M71" s="4">
        <f>IF(J71="","",(K71/J71)/LOOKUP(RIGHT($D$2,3),定数!$A$6:$A$13,定数!$B$6:$B$13))</f>
        <v>6.3196845989095243</v>
      </c>
      <c r="N71" s="36"/>
      <c r="O71" s="5"/>
      <c r="P71" s="38">
        <v>102.637</v>
      </c>
      <c r="Q71" s="38"/>
      <c r="R71" s="41">
        <f>IF(P71="","",T71*M71*LOOKUP(RIGHT($D$2,3),定数!$A$6:$A$13,定数!$B$6:$B$13))</f>
        <v>0</v>
      </c>
      <c r="S71" s="41"/>
      <c r="T71" s="42">
        <v>0</v>
      </c>
      <c r="U71" s="42"/>
      <c r="V71" t="str">
        <f t="shared" si="7"/>
        <v/>
      </c>
      <c r="W71">
        <f t="shared" si="2"/>
        <v>0</v>
      </c>
      <c r="X71" s="29">
        <f t="shared" si="4"/>
        <v>136817.9139970105</v>
      </c>
      <c r="Y71" s="30">
        <f t="shared" si="5"/>
        <v>3.0000000000001248E-2</v>
      </c>
      <c r="Z71" t="s">
        <v>56</v>
      </c>
      <c r="AA71">
        <v>618</v>
      </c>
      <c r="AB71" t="s">
        <v>53</v>
      </c>
      <c r="AC71">
        <v>38</v>
      </c>
      <c r="AD71">
        <v>62</v>
      </c>
      <c r="AE71">
        <v>78</v>
      </c>
      <c r="AF71">
        <v>93</v>
      </c>
      <c r="AG71">
        <v>123</v>
      </c>
      <c r="AH71">
        <v>186</v>
      </c>
      <c r="AJ71">
        <v>618</v>
      </c>
      <c r="AK71">
        <v>-3</v>
      </c>
    </row>
    <row r="72" spans="2:37" ht="15">
      <c r="B72" s="36">
        <v>64</v>
      </c>
      <c r="C72" s="37">
        <f t="shared" si="0"/>
        <v>132713.37657710002</v>
      </c>
      <c r="D72" s="37"/>
      <c r="E72" s="36"/>
      <c r="F72" s="5">
        <v>43684</v>
      </c>
      <c r="G72" s="36" t="s">
        <v>49</v>
      </c>
      <c r="H72" s="38">
        <v>102.223</v>
      </c>
      <c r="I72" s="38"/>
      <c r="J72" s="36">
        <v>7.6</v>
      </c>
      <c r="K72" s="39">
        <f t="shared" si="3"/>
        <v>3981.4012973130002</v>
      </c>
      <c r="L72" s="40"/>
      <c r="M72" s="4">
        <f>IF(J72="","",(K72/J72)/LOOKUP(RIGHT($D$2,3),定数!$A$6:$A$13,定数!$B$6:$B$13))</f>
        <v>5.2386859175171061</v>
      </c>
      <c r="N72" s="36"/>
      <c r="O72" s="5"/>
      <c r="P72" s="38">
        <v>102.14700000000001</v>
      </c>
      <c r="Q72" s="38"/>
      <c r="R72" s="41">
        <f>IF(P72="","",T72*M72*LOOKUP(RIGHT($D$2,3),定数!$A$6:$A$13,定数!$B$6:$B$13))</f>
        <v>11629.882736887976</v>
      </c>
      <c r="S72" s="41"/>
      <c r="T72" s="42">
        <v>22.2</v>
      </c>
      <c r="U72" s="42"/>
      <c r="V72" t="str">
        <f t="shared" si="7"/>
        <v/>
      </c>
      <c r="W72">
        <f t="shared" si="2"/>
        <v>0</v>
      </c>
      <c r="X72" s="29">
        <f t="shared" si="4"/>
        <v>136817.9139970105</v>
      </c>
      <c r="Y72" s="30">
        <f t="shared" si="5"/>
        <v>3.0000000000001248E-2</v>
      </c>
      <c r="Z72">
        <v>0</v>
      </c>
      <c r="AA72">
        <v>382</v>
      </c>
      <c r="AB72" t="s">
        <v>50</v>
      </c>
      <c r="AC72">
        <v>45</v>
      </c>
      <c r="AD72">
        <v>74</v>
      </c>
      <c r="AE72">
        <v>93</v>
      </c>
      <c r="AF72">
        <v>111</v>
      </c>
      <c r="AG72">
        <v>148</v>
      </c>
      <c r="AH72">
        <v>222</v>
      </c>
      <c r="AJ72">
        <v>-3</v>
      </c>
      <c r="AK72">
        <v>-3</v>
      </c>
    </row>
    <row r="73" spans="2:37" ht="15">
      <c r="B73" s="36">
        <v>65</v>
      </c>
      <c r="C73" s="37">
        <f t="shared" si="0"/>
        <v>144343.259313988</v>
      </c>
      <c r="D73" s="37"/>
      <c r="E73" s="36"/>
      <c r="F73" s="5">
        <v>43688</v>
      </c>
      <c r="G73" s="36" t="s">
        <v>49</v>
      </c>
      <c r="H73" s="38">
        <v>102.137</v>
      </c>
      <c r="I73" s="38"/>
      <c r="J73" s="36">
        <v>9</v>
      </c>
      <c r="K73" s="39">
        <f t="shared" si="3"/>
        <v>4330.2977794196404</v>
      </c>
      <c r="L73" s="40"/>
      <c r="M73" s="4">
        <f>IF(J73="","",(K73/J73)/LOOKUP(RIGHT($D$2,3),定数!$A$6:$A$13,定数!$B$6:$B$13))</f>
        <v>4.8114419771329331</v>
      </c>
      <c r="N73" s="36"/>
      <c r="O73" s="5"/>
      <c r="P73" s="38">
        <v>102.047</v>
      </c>
      <c r="Q73" s="38"/>
      <c r="R73" s="41">
        <f>IF(P73="","",T73*M73*LOOKUP(RIGHT($D$2,3),定数!$A$6:$A$13,定数!$B$6:$B$13))</f>
        <v>-4330.2977794198032</v>
      </c>
      <c r="S73" s="41"/>
      <c r="T73" s="42">
        <f t="shared" si="6"/>
        <v>-9.0000000000003411</v>
      </c>
      <c r="U73" s="42"/>
      <c r="V73" t="str">
        <f t="shared" si="7"/>
        <v/>
      </c>
      <c r="W73">
        <f t="shared" si="2"/>
        <v>1</v>
      </c>
      <c r="X73" s="29">
        <f t="shared" si="4"/>
        <v>144343.259313988</v>
      </c>
      <c r="Y73" s="30">
        <f t="shared" si="5"/>
        <v>0</v>
      </c>
      <c r="Z73">
        <v>618</v>
      </c>
      <c r="AA73">
        <v>618</v>
      </c>
      <c r="AB73" t="s">
        <v>50</v>
      </c>
    </row>
    <row r="74" spans="2:37" ht="15">
      <c r="B74" s="36">
        <v>66</v>
      </c>
      <c r="C74" s="37">
        <f t="shared" ref="C74:C108" si="8">IF(R73="","",C73+R73)</f>
        <v>140012.9615345682</v>
      </c>
      <c r="D74" s="37"/>
      <c r="E74" s="36"/>
      <c r="F74" s="5">
        <v>43689</v>
      </c>
      <c r="G74" s="36" t="s">
        <v>49</v>
      </c>
      <c r="H74" s="38">
        <v>102.298</v>
      </c>
      <c r="I74" s="38"/>
      <c r="J74" s="36">
        <v>9.1</v>
      </c>
      <c r="K74" s="39">
        <f t="shared" si="3"/>
        <v>4200.3888460370454</v>
      </c>
      <c r="L74" s="40"/>
      <c r="M74" s="4">
        <f>IF(J74="","",(K74/J74)/LOOKUP(RIGHT($D$2,3),定数!$A$6:$A$13,定数!$B$6:$B$13))</f>
        <v>4.6158119187220281</v>
      </c>
      <c r="N74" s="36"/>
      <c r="O74" s="5"/>
      <c r="P74" s="38">
        <v>102.20699999999999</v>
      </c>
      <c r="Q74" s="38"/>
      <c r="R74" s="41">
        <f>IF(P74="","",T74*M74*LOOKUP(RIGHT($D$2,3),定数!$A$6:$A$13,定数!$B$6:$B$13))</f>
        <v>0</v>
      </c>
      <c r="S74" s="41"/>
      <c r="T74" s="42">
        <v>0</v>
      </c>
      <c r="U74" s="42"/>
      <c r="V74" t="str">
        <f t="shared" si="7"/>
        <v/>
      </c>
      <c r="W74">
        <f t="shared" si="7"/>
        <v>0</v>
      </c>
      <c r="X74" s="29">
        <f t="shared" si="4"/>
        <v>144343.259313988</v>
      </c>
      <c r="Y74" s="30">
        <f t="shared" si="5"/>
        <v>3.0000000000001137E-2</v>
      </c>
      <c r="Z74">
        <v>238</v>
      </c>
      <c r="AA74">
        <v>618</v>
      </c>
      <c r="AB74" t="s">
        <v>50</v>
      </c>
      <c r="AC74">
        <v>55</v>
      </c>
      <c r="AJ74">
        <v>618</v>
      </c>
      <c r="AK74">
        <v>618</v>
      </c>
    </row>
    <row r="75" spans="2:37" ht="15">
      <c r="B75" s="36">
        <v>67</v>
      </c>
      <c r="C75" s="37">
        <f t="shared" si="8"/>
        <v>140012.9615345682</v>
      </c>
      <c r="D75" s="37"/>
      <c r="E75" s="36"/>
      <c r="F75" s="5">
        <v>43691</v>
      </c>
      <c r="G75" s="36" t="s">
        <v>49</v>
      </c>
      <c r="H75" s="38">
        <v>102.55800000000001</v>
      </c>
      <c r="I75" s="38"/>
      <c r="J75" s="36">
        <v>16.5</v>
      </c>
      <c r="K75" s="39">
        <f t="shared" ref="K75:K108" si="9">IF(J75="","",C75*0.03)</f>
        <v>4200.3888460370454</v>
      </c>
      <c r="L75" s="40"/>
      <c r="M75" s="4">
        <f>IF(J75="","",(K75/J75)/LOOKUP(RIGHT($D$2,3),定数!$A$6:$A$13,定数!$B$6:$B$13))</f>
        <v>2.5456902097194214</v>
      </c>
      <c r="N75" s="36"/>
      <c r="O75" s="5"/>
      <c r="P75" s="38">
        <v>102.393</v>
      </c>
      <c r="Q75" s="38"/>
      <c r="R75" s="41">
        <f>IF(P75="","",T75*M75*LOOKUP(RIGHT($D$2,3),定数!$A$6:$A$13,定数!$B$6:$B$13))</f>
        <v>-4200.3888460372045</v>
      </c>
      <c r="S75" s="41"/>
      <c r="T75" s="42">
        <f t="shared" si="6"/>
        <v>-16.500000000000625</v>
      </c>
      <c r="U75" s="42"/>
      <c r="V75" t="str">
        <f t="shared" ref="V75:W90" si="10">IF(S75&lt;&gt;"",IF(S75&lt;0,1+V74,0),"")</f>
        <v/>
      </c>
      <c r="W75">
        <f t="shared" si="10"/>
        <v>1</v>
      </c>
      <c r="X75" s="29">
        <f t="shared" si="4"/>
        <v>144343.259313988</v>
      </c>
      <c r="Y75" s="30">
        <f t="shared" si="5"/>
        <v>3.0000000000001137E-2</v>
      </c>
      <c r="Z75">
        <v>382</v>
      </c>
      <c r="AA75">
        <v>100</v>
      </c>
      <c r="AB75" t="s">
        <v>50</v>
      </c>
    </row>
    <row r="76" spans="2:37" ht="15">
      <c r="B76" s="36">
        <v>68</v>
      </c>
      <c r="C76" s="37">
        <f t="shared" si="8"/>
        <v>135812.57268853099</v>
      </c>
      <c r="D76" s="37"/>
      <c r="E76" s="36"/>
      <c r="F76" s="5">
        <v>43697</v>
      </c>
      <c r="G76" s="36" t="s">
        <v>49</v>
      </c>
      <c r="H76" s="38">
        <v>102.94799999999999</v>
      </c>
      <c r="I76" s="38"/>
      <c r="J76" s="36">
        <v>5</v>
      </c>
      <c r="K76" s="39">
        <f t="shared" si="9"/>
        <v>4074.3771806559294</v>
      </c>
      <c r="L76" s="40"/>
      <c r="M76" s="4">
        <f>IF(J76="","",(K76/J76)/LOOKUP(RIGHT($D$2,3),定数!$A$6:$A$13,定数!$B$6:$B$13))</f>
        <v>8.1487543613118589</v>
      </c>
      <c r="N76" s="36"/>
      <c r="O76" s="5"/>
      <c r="P76" s="38">
        <v>102.898</v>
      </c>
      <c r="Q76" s="38"/>
      <c r="R76" s="41">
        <f>IF(P76="","",T76*M76*LOOKUP(RIGHT($D$2,3),定数!$A$6:$A$13,定数!$B$6:$B$13))</f>
        <v>11652.718736675959</v>
      </c>
      <c r="S76" s="41"/>
      <c r="T76" s="42">
        <v>14.3</v>
      </c>
      <c r="U76" s="42"/>
      <c r="V76" t="str">
        <f t="shared" si="10"/>
        <v/>
      </c>
      <c r="W76">
        <f t="shared" si="10"/>
        <v>0</v>
      </c>
      <c r="X76" s="29">
        <f t="shared" ref="X76:X108" si="11">IF(C76&lt;&gt;"",MAX(X75,C76),"")</f>
        <v>144343.259313988</v>
      </c>
      <c r="Y76" s="30">
        <f t="shared" ref="Y76:Y108" si="12">IF(X76&lt;&gt;"",1-(C76/X76),"")</f>
        <v>5.9100000000002262E-2</v>
      </c>
      <c r="Z76">
        <v>236</v>
      </c>
      <c r="AB76" t="s">
        <v>50</v>
      </c>
      <c r="AC76">
        <v>29</v>
      </c>
      <c r="AD76">
        <v>47</v>
      </c>
      <c r="AE76">
        <v>60</v>
      </c>
      <c r="AF76">
        <v>7</v>
      </c>
      <c r="AG76">
        <v>95</v>
      </c>
      <c r="AH76">
        <v>143</v>
      </c>
      <c r="AJ76">
        <v>-3</v>
      </c>
      <c r="AK76">
        <v>-3</v>
      </c>
    </row>
    <row r="77" spans="2:37" ht="15">
      <c r="B77" s="36">
        <v>69</v>
      </c>
      <c r="C77" s="37">
        <f t="shared" si="8"/>
        <v>147465.29142520693</v>
      </c>
      <c r="D77" s="37"/>
      <c r="E77" s="36"/>
      <c r="F77" s="5">
        <v>43699</v>
      </c>
      <c r="G77" s="36" t="s">
        <v>51</v>
      </c>
      <c r="H77" s="38">
        <v>103.708</v>
      </c>
      <c r="I77" s="38"/>
      <c r="J77" s="36">
        <v>11</v>
      </c>
      <c r="K77" s="39">
        <f t="shared" si="9"/>
        <v>4423.9587427562074</v>
      </c>
      <c r="L77" s="40"/>
      <c r="M77" s="4">
        <f>IF(J77="","",(K77/J77)/LOOKUP(RIGHT($D$2,3),定数!$A$6:$A$13,定数!$B$6:$B$13))</f>
        <v>4.0217806752329155</v>
      </c>
      <c r="N77" s="36"/>
      <c r="O77" s="5"/>
      <c r="P77" s="38">
        <v>103.818</v>
      </c>
      <c r="Q77" s="38"/>
      <c r="R77" s="41">
        <f>IF(P77="","",T77*M77*LOOKUP(RIGHT($D$2,3),定数!$A$6:$A$13,定数!$B$6:$B$13))</f>
        <v>0</v>
      </c>
      <c r="S77" s="41"/>
      <c r="T77" s="42">
        <v>0</v>
      </c>
      <c r="U77" s="42"/>
      <c r="V77" t="str">
        <f t="shared" si="10"/>
        <v/>
      </c>
      <c r="W77">
        <f t="shared" si="10"/>
        <v>0</v>
      </c>
      <c r="X77" s="29">
        <f t="shared" si="11"/>
        <v>147465.29142520693</v>
      </c>
      <c r="Y77" s="30">
        <f t="shared" si="12"/>
        <v>0</v>
      </c>
      <c r="Z77">
        <v>100</v>
      </c>
      <c r="AA77">
        <v>618</v>
      </c>
      <c r="AB77" t="s">
        <v>60</v>
      </c>
      <c r="AC77">
        <v>66</v>
      </c>
      <c r="AD77">
        <v>108</v>
      </c>
      <c r="AE77">
        <v>136</v>
      </c>
      <c r="AF77">
        <v>161</v>
      </c>
      <c r="AJ77">
        <v>1.5</v>
      </c>
      <c r="AK77">
        <v>1.5</v>
      </c>
    </row>
    <row r="78" spans="2:37" ht="15">
      <c r="B78" s="36">
        <v>70</v>
      </c>
      <c r="C78" s="37">
        <f t="shared" si="8"/>
        <v>147465.29142520693</v>
      </c>
      <c r="D78" s="37"/>
      <c r="E78" s="36"/>
      <c r="F78" s="5">
        <v>43706</v>
      </c>
      <c r="G78" s="36" t="s">
        <v>51</v>
      </c>
      <c r="H78" s="38">
        <v>103.7</v>
      </c>
      <c r="I78" s="38"/>
      <c r="J78" s="36">
        <v>3</v>
      </c>
      <c r="K78" s="39">
        <f t="shared" si="9"/>
        <v>4423.9587427562074</v>
      </c>
      <c r="L78" s="40"/>
      <c r="M78" s="4">
        <f>IF(J78="","",(K78/J78)/LOOKUP(RIGHT($D$2,3),定数!$A$6:$A$13,定数!$B$6:$B$13))</f>
        <v>14.746529142520693</v>
      </c>
      <c r="N78" s="36"/>
      <c r="O78" s="5"/>
      <c r="P78" s="38">
        <v>103.73</v>
      </c>
      <c r="Q78" s="38"/>
      <c r="R78" s="41">
        <f>IF(P78="","",T78*M78*LOOKUP(RIGHT($D$2,3),定数!$A$6:$A$13,定数!$B$6:$B$13))</f>
        <v>-4423.9587427563756</v>
      </c>
      <c r="S78" s="41"/>
      <c r="T78" s="42">
        <f t="shared" ref="T78:T110" si="13">IF(P78="","",IF(G78="買",(P78-H78),(H78-P78))*IF(RIGHT($D$2,3)="JPY",100,10000))</f>
        <v>-3.0000000000001137</v>
      </c>
      <c r="U78" s="42"/>
      <c r="V78" t="str">
        <f t="shared" si="10"/>
        <v/>
      </c>
      <c r="W78">
        <f t="shared" si="10"/>
        <v>1</v>
      </c>
      <c r="X78" s="29">
        <f t="shared" si="11"/>
        <v>147465.29142520693</v>
      </c>
      <c r="Y78" s="30">
        <f t="shared" si="12"/>
        <v>0</v>
      </c>
      <c r="Z78">
        <v>50</v>
      </c>
      <c r="AA78">
        <v>618</v>
      </c>
      <c r="AB78" t="s">
        <v>50</v>
      </c>
    </row>
    <row r="79" spans="2:37" ht="15">
      <c r="B79" s="36">
        <v>71</v>
      </c>
      <c r="C79" s="37">
        <f t="shared" si="8"/>
        <v>143041.33268245056</v>
      </c>
      <c r="D79" s="37"/>
      <c r="E79" s="36"/>
      <c r="F79" s="5">
        <v>43710</v>
      </c>
      <c r="G79" s="36" t="s">
        <v>49</v>
      </c>
      <c r="H79" s="38">
        <v>104.36499999999999</v>
      </c>
      <c r="I79" s="38"/>
      <c r="J79" s="36">
        <v>7.2</v>
      </c>
      <c r="K79" s="39">
        <f t="shared" si="9"/>
        <v>4291.2399804735169</v>
      </c>
      <c r="L79" s="40"/>
      <c r="M79" s="4">
        <f>IF(J79="","",(K79/J79)/LOOKUP(RIGHT($D$2,3),定数!$A$6:$A$13,定数!$B$6:$B$13))</f>
        <v>5.96005552843544</v>
      </c>
      <c r="N79" s="36"/>
      <c r="O79" s="5"/>
      <c r="P79" s="38">
        <v>104.29300000000001</v>
      </c>
      <c r="Q79" s="38"/>
      <c r="R79" s="41">
        <f>IF(P79="","",T79*M79*LOOKUP(RIGHT($D$2,3),定数!$A$6:$A$13,定数!$B$6:$B$13))</f>
        <v>0</v>
      </c>
      <c r="S79" s="41"/>
      <c r="T79" s="42">
        <v>0</v>
      </c>
      <c r="U79" s="42"/>
      <c r="V79" t="str">
        <f t="shared" si="10"/>
        <v/>
      </c>
      <c r="W79">
        <f t="shared" si="10"/>
        <v>0</v>
      </c>
      <c r="X79" s="29">
        <f t="shared" si="11"/>
        <v>147465.29142520693</v>
      </c>
      <c r="Y79" s="30">
        <f t="shared" si="12"/>
        <v>3.0000000000001137E-2</v>
      </c>
      <c r="Z79">
        <v>382</v>
      </c>
      <c r="AB79" t="s">
        <v>50</v>
      </c>
      <c r="AC79">
        <v>24</v>
      </c>
      <c r="AD79">
        <v>40</v>
      </c>
      <c r="AE79">
        <v>50</v>
      </c>
      <c r="AF79">
        <v>59</v>
      </c>
      <c r="AG79">
        <v>79</v>
      </c>
      <c r="AH79">
        <v>120</v>
      </c>
      <c r="AJ79">
        <v>618</v>
      </c>
      <c r="AK79">
        <v>-3</v>
      </c>
    </row>
    <row r="80" spans="2:37" ht="15">
      <c r="B80" s="36">
        <v>72</v>
      </c>
      <c r="C80" s="37">
        <f t="shared" si="8"/>
        <v>143041.33268245056</v>
      </c>
      <c r="D80" s="37"/>
      <c r="E80" s="36"/>
      <c r="F80" s="5">
        <v>43718</v>
      </c>
      <c r="G80" s="36" t="s">
        <v>49</v>
      </c>
      <c r="H80" s="38">
        <v>106.343</v>
      </c>
      <c r="I80" s="38"/>
      <c r="J80" s="36">
        <v>10</v>
      </c>
      <c r="K80" s="39">
        <f t="shared" si="9"/>
        <v>4291.2399804735169</v>
      </c>
      <c r="L80" s="40"/>
      <c r="M80" s="4">
        <f>IF(J80="","",(K80/J80)/LOOKUP(RIGHT($D$2,3),定数!$A$6:$A$13,定数!$B$6:$B$13))</f>
        <v>4.2912399804735166</v>
      </c>
      <c r="N80" s="36"/>
      <c r="O80" s="5"/>
      <c r="P80" s="38">
        <v>106.24299999999999</v>
      </c>
      <c r="Q80" s="38"/>
      <c r="R80" s="41">
        <f>IF(P80="","",T80*M80*LOOKUP(RIGHT($D$2,3),定数!$A$6:$A$13,定数!$B$6:$B$13))</f>
        <v>0</v>
      </c>
      <c r="S80" s="41"/>
      <c r="T80" s="42">
        <v>0</v>
      </c>
      <c r="U80" s="42"/>
      <c r="V80" t="str">
        <f t="shared" si="10"/>
        <v/>
      </c>
      <c r="W80">
        <f t="shared" si="10"/>
        <v>0</v>
      </c>
      <c r="X80" s="29">
        <f t="shared" si="11"/>
        <v>147465.29142520693</v>
      </c>
      <c r="Y80" s="30">
        <f t="shared" si="12"/>
        <v>3.0000000000001137E-2</v>
      </c>
      <c r="Z80">
        <v>236</v>
      </c>
      <c r="AA80">
        <v>618</v>
      </c>
      <c r="AB80" t="s">
        <v>50</v>
      </c>
      <c r="AC80">
        <v>61</v>
      </c>
      <c r="AD80">
        <v>98</v>
      </c>
      <c r="AE80">
        <v>125</v>
      </c>
      <c r="AF80">
        <v>148</v>
      </c>
      <c r="AG80">
        <v>198</v>
      </c>
      <c r="AH80">
        <v>294</v>
      </c>
      <c r="AJ80">
        <v>-2</v>
      </c>
      <c r="AK80">
        <v>-3</v>
      </c>
    </row>
    <row r="81" spans="2:37" ht="15">
      <c r="B81" s="36">
        <v>73</v>
      </c>
      <c r="C81" s="37">
        <f t="shared" si="8"/>
        <v>143041.33268245056</v>
      </c>
      <c r="D81" s="37"/>
      <c r="E81" s="36"/>
      <c r="F81" s="5">
        <v>43724</v>
      </c>
      <c r="G81" s="36" t="s">
        <v>51</v>
      </c>
      <c r="H81" s="38">
        <v>107.09399999999999</v>
      </c>
      <c r="I81" s="38"/>
      <c r="J81" s="36">
        <v>9.1999999999999993</v>
      </c>
      <c r="K81" s="39">
        <f t="shared" si="9"/>
        <v>4291.2399804735169</v>
      </c>
      <c r="L81" s="40"/>
      <c r="M81" s="4">
        <f>IF(J81="","",(K81/J81)/LOOKUP(RIGHT($D$2,3),定数!$A$6:$A$13,定数!$B$6:$B$13))</f>
        <v>4.664391283123388</v>
      </c>
      <c r="N81" s="36"/>
      <c r="O81" s="5"/>
      <c r="P81" s="38">
        <v>107.18600000000001</v>
      </c>
      <c r="Q81" s="38"/>
      <c r="R81" s="41">
        <f>IF(P81="","",T81*M81*LOOKUP(RIGHT($D$2,3),定数!$A$6:$A$13,定数!$B$6:$B$13))</f>
        <v>0</v>
      </c>
      <c r="S81" s="41"/>
      <c r="T81" s="42">
        <v>0</v>
      </c>
      <c r="U81" s="42"/>
      <c r="V81" t="str">
        <f t="shared" si="10"/>
        <v/>
      </c>
      <c r="W81">
        <f t="shared" si="10"/>
        <v>0</v>
      </c>
      <c r="X81" s="29">
        <f t="shared" si="11"/>
        <v>147465.29142520693</v>
      </c>
      <c r="Y81" s="30">
        <f t="shared" si="12"/>
        <v>3.0000000000001137E-2</v>
      </c>
      <c r="Z81">
        <v>618</v>
      </c>
      <c r="AA81">
        <v>50</v>
      </c>
      <c r="AB81" t="s">
        <v>53</v>
      </c>
      <c r="AC81">
        <v>55</v>
      </c>
      <c r="AD81">
        <v>91</v>
      </c>
      <c r="AE81">
        <v>114</v>
      </c>
      <c r="AF81">
        <v>135</v>
      </c>
      <c r="AJ81">
        <v>1.5</v>
      </c>
      <c r="AK81">
        <v>1.5</v>
      </c>
    </row>
    <row r="82" spans="2:37" ht="15">
      <c r="B82" s="36">
        <v>74</v>
      </c>
      <c r="C82" s="37">
        <f t="shared" si="8"/>
        <v>143041.33268245056</v>
      </c>
      <c r="D82" s="37"/>
      <c r="E82" s="36"/>
      <c r="F82" s="5">
        <v>43727</v>
      </c>
      <c r="G82" s="36" t="s">
        <v>49</v>
      </c>
      <c r="H82" s="38">
        <v>108.827</v>
      </c>
      <c r="I82" s="38"/>
      <c r="J82" s="36">
        <v>9.4</v>
      </c>
      <c r="K82" s="39">
        <f t="shared" si="9"/>
        <v>4291.2399804735169</v>
      </c>
      <c r="L82" s="40"/>
      <c r="M82" s="4">
        <f>IF(J82="","",(K82/J82)/LOOKUP(RIGHT($D$2,3),定数!$A$6:$A$13,定数!$B$6:$B$13))</f>
        <v>4.5651489153973577</v>
      </c>
      <c r="N82" s="36"/>
      <c r="O82" s="5"/>
      <c r="P82" s="38">
        <v>108.733</v>
      </c>
      <c r="Q82" s="38"/>
      <c r="R82" s="41">
        <f>IF(P82="","",T82*M82*LOOKUP(RIGHT($D$2,3),定数!$A$6:$A$13,定数!$B$6:$B$13))</f>
        <v>12554.159517342734</v>
      </c>
      <c r="S82" s="41"/>
      <c r="T82" s="42">
        <v>27.5</v>
      </c>
      <c r="U82" s="42"/>
      <c r="V82" t="str">
        <f t="shared" si="10"/>
        <v/>
      </c>
      <c r="W82">
        <f t="shared" si="10"/>
        <v>0</v>
      </c>
      <c r="X82" s="29">
        <f t="shared" si="11"/>
        <v>147465.29142520693</v>
      </c>
      <c r="Y82" s="30">
        <f t="shared" si="12"/>
        <v>3.0000000000001137E-2</v>
      </c>
      <c r="Z82">
        <v>618</v>
      </c>
      <c r="AA82">
        <v>618</v>
      </c>
      <c r="AB82" t="s">
        <v>50</v>
      </c>
      <c r="AC82">
        <v>56</v>
      </c>
      <c r="AD82">
        <v>92</v>
      </c>
      <c r="AE82">
        <v>118</v>
      </c>
      <c r="AF82">
        <v>137</v>
      </c>
      <c r="AG82">
        <v>185</v>
      </c>
      <c r="AH82">
        <v>275</v>
      </c>
      <c r="AJ82">
        <v>-3</v>
      </c>
      <c r="AK82">
        <v>-3</v>
      </c>
    </row>
    <row r="83" spans="2:37" ht="15">
      <c r="B83" s="36">
        <v>75</v>
      </c>
      <c r="C83" s="37">
        <f t="shared" si="8"/>
        <v>155595.49219979328</v>
      </c>
      <c r="D83" s="37"/>
      <c r="E83" s="36"/>
      <c r="F83" s="5">
        <v>43731</v>
      </c>
      <c r="G83" s="36" t="s">
        <v>51</v>
      </c>
      <c r="H83" s="38">
        <v>108.721</v>
      </c>
      <c r="I83" s="38"/>
      <c r="J83" s="36">
        <v>12.6</v>
      </c>
      <c r="K83" s="39">
        <f t="shared" si="9"/>
        <v>4667.8647659937988</v>
      </c>
      <c r="L83" s="40"/>
      <c r="M83" s="4">
        <f>IF(J83="","",(K83/J83)/LOOKUP(RIGHT($D$2,3),定数!$A$6:$A$13,定数!$B$6:$B$13))</f>
        <v>3.7046545761855549</v>
      </c>
      <c r="N83" s="36"/>
      <c r="O83" s="5"/>
      <c r="P83" s="38">
        <v>108.84699999999999</v>
      </c>
      <c r="Q83" s="38"/>
      <c r="R83" s="41">
        <f>IF(P83="","",T83*M83*LOOKUP(RIGHT($D$2,3),定数!$A$6:$A$13,定数!$B$6:$B$13))</f>
        <v>14003.594297981397</v>
      </c>
      <c r="S83" s="41"/>
      <c r="T83" s="42">
        <v>37.799999999999997</v>
      </c>
      <c r="U83" s="42"/>
      <c r="V83" t="str">
        <f t="shared" si="10"/>
        <v/>
      </c>
      <c r="W83">
        <f t="shared" si="10"/>
        <v>0</v>
      </c>
      <c r="X83" s="29">
        <f t="shared" si="11"/>
        <v>155595.49219979328</v>
      </c>
      <c r="Y83" s="30">
        <f t="shared" si="12"/>
        <v>0</v>
      </c>
      <c r="Z83">
        <v>618</v>
      </c>
      <c r="AA83">
        <v>100</v>
      </c>
      <c r="AB83" t="s">
        <v>60</v>
      </c>
      <c r="AC83">
        <v>78</v>
      </c>
      <c r="AD83">
        <v>126</v>
      </c>
      <c r="AE83">
        <v>160</v>
      </c>
      <c r="AF83">
        <v>190</v>
      </c>
      <c r="AG83">
        <v>252</v>
      </c>
      <c r="AH83">
        <v>378</v>
      </c>
      <c r="AJ83">
        <v>-3</v>
      </c>
      <c r="AK83">
        <v>-3</v>
      </c>
    </row>
    <row r="84" spans="2:37" ht="15">
      <c r="B84" s="36">
        <v>76</v>
      </c>
      <c r="C84" s="37">
        <f t="shared" si="8"/>
        <v>169599.08649777467</v>
      </c>
      <c r="D84" s="37"/>
      <c r="E84" s="36"/>
      <c r="F84" s="5">
        <v>43732</v>
      </c>
      <c r="G84" s="36" t="s">
        <v>51</v>
      </c>
      <c r="H84" s="38">
        <v>108.625</v>
      </c>
      <c r="I84" s="38"/>
      <c r="J84" s="36">
        <v>15.6</v>
      </c>
      <c r="K84" s="39">
        <f t="shared" si="9"/>
        <v>5087.9725949332396</v>
      </c>
      <c r="L84" s="40"/>
      <c r="M84" s="4">
        <f>IF(J84="","",(K84/J84)/LOOKUP(RIGHT($D$2,3),定数!$A$6:$A$13,定数!$B$6:$B$13))</f>
        <v>3.2615208941879739</v>
      </c>
      <c r="N84" s="36"/>
      <c r="O84" s="5"/>
      <c r="P84" s="38">
        <v>108.78100000000001</v>
      </c>
      <c r="Q84" s="38"/>
      <c r="R84" s="41">
        <f>IF(P84="","",T84*M84*LOOKUP(RIGHT($D$2,3),定数!$A$6:$A$13,定数!$B$6:$B$13))</f>
        <v>0</v>
      </c>
      <c r="S84" s="41"/>
      <c r="T84" s="42">
        <v>0</v>
      </c>
      <c r="U84" s="42"/>
      <c r="V84" t="str">
        <f t="shared" si="10"/>
        <v/>
      </c>
      <c r="W84">
        <f t="shared" si="10"/>
        <v>0</v>
      </c>
      <c r="X84" s="29">
        <f t="shared" si="11"/>
        <v>169599.08649777467</v>
      </c>
      <c r="Y84" s="30">
        <f t="shared" si="12"/>
        <v>0</v>
      </c>
      <c r="Z84" t="s">
        <v>56</v>
      </c>
      <c r="AA84">
        <v>618</v>
      </c>
      <c r="AB84" t="s">
        <v>78</v>
      </c>
      <c r="AC84">
        <v>95</v>
      </c>
      <c r="AJ84">
        <v>618</v>
      </c>
      <c r="AK84">
        <v>618</v>
      </c>
    </row>
    <row r="85" spans="2:37" ht="15">
      <c r="B85" s="36">
        <v>77</v>
      </c>
      <c r="C85" s="37">
        <f t="shared" si="8"/>
        <v>169599.08649777467</v>
      </c>
      <c r="D85" s="37"/>
      <c r="E85" s="36"/>
      <c r="F85" s="5">
        <v>43733</v>
      </c>
      <c r="G85" s="36" t="s">
        <v>49</v>
      </c>
      <c r="H85" s="38">
        <v>109.17700000000001</v>
      </c>
      <c r="I85" s="38"/>
      <c r="J85" s="36">
        <v>10.5</v>
      </c>
      <c r="K85" s="39">
        <f t="shared" si="9"/>
        <v>5087.9725949332396</v>
      </c>
      <c r="L85" s="40"/>
      <c r="M85" s="4">
        <f>IF(J85="","",(K85/J85)/LOOKUP(RIGHT($D$2,3),定数!$A$6:$A$13,定数!$B$6:$B$13))</f>
        <v>4.8456881856507046</v>
      </c>
      <c r="N85" s="36">
        <v>0</v>
      </c>
      <c r="O85" s="5"/>
      <c r="P85" s="38">
        <v>109.072</v>
      </c>
      <c r="Q85" s="38"/>
      <c r="R85" s="41">
        <f>IF(P85="","",T85*M85*LOOKUP(RIGHT($D$2,3),定数!$A$6:$A$13,定数!$B$6:$B$13))</f>
        <v>0</v>
      </c>
      <c r="S85" s="41"/>
      <c r="T85" s="42">
        <v>0</v>
      </c>
      <c r="U85" s="42"/>
      <c r="V85" t="str">
        <f t="shared" si="10"/>
        <v/>
      </c>
      <c r="W85">
        <f t="shared" si="10"/>
        <v>0</v>
      </c>
      <c r="X85" s="29">
        <f t="shared" si="11"/>
        <v>169599.08649777467</v>
      </c>
      <c r="Y85" s="30">
        <f t="shared" si="12"/>
        <v>0</v>
      </c>
      <c r="Z85">
        <v>618</v>
      </c>
      <c r="AA85" t="s">
        <v>56</v>
      </c>
      <c r="AB85" t="s">
        <v>50</v>
      </c>
      <c r="AC85">
        <v>63</v>
      </c>
      <c r="AD85">
        <v>102</v>
      </c>
      <c r="AE85">
        <v>130</v>
      </c>
      <c r="AF85">
        <v>152</v>
      </c>
      <c r="AJ85">
        <v>618</v>
      </c>
      <c r="AK85">
        <v>1.5</v>
      </c>
    </row>
    <row r="86" spans="2:37" ht="15">
      <c r="B86" s="36">
        <v>78</v>
      </c>
      <c r="C86" s="37">
        <f t="shared" si="8"/>
        <v>169599.08649777467</v>
      </c>
      <c r="D86" s="37"/>
      <c r="E86" s="36"/>
      <c r="F86" s="5">
        <v>43737</v>
      </c>
      <c r="G86" s="36" t="s">
        <v>49</v>
      </c>
      <c r="H86" s="38">
        <v>109.414</v>
      </c>
      <c r="I86" s="38"/>
      <c r="J86" s="36">
        <v>15.2</v>
      </c>
      <c r="K86" s="39">
        <f t="shared" si="9"/>
        <v>5087.9725949332396</v>
      </c>
      <c r="L86" s="40"/>
      <c r="M86" s="4">
        <f>IF(J86="","",(K86/J86)/LOOKUP(RIGHT($D$2,3),定数!$A$6:$A$13,定数!$B$6:$B$13))</f>
        <v>3.347350391403447</v>
      </c>
      <c r="N86" s="36"/>
      <c r="O86" s="5"/>
      <c r="P86" s="38">
        <v>109.262</v>
      </c>
      <c r="Q86" s="38"/>
      <c r="R86" s="41">
        <f>IF(P86="","",T86*M86*LOOKUP(RIGHT($D$2,3),定数!$A$6:$A$13,定数!$B$6:$B$13))</f>
        <v>0</v>
      </c>
      <c r="S86" s="41"/>
      <c r="T86" s="42">
        <v>0</v>
      </c>
      <c r="U86" s="42"/>
      <c r="V86" t="str">
        <f t="shared" si="10"/>
        <v/>
      </c>
      <c r="W86">
        <f t="shared" si="10"/>
        <v>0</v>
      </c>
      <c r="X86" s="29">
        <f t="shared" si="11"/>
        <v>169599.08649777467</v>
      </c>
      <c r="Y86" s="30">
        <f t="shared" si="12"/>
        <v>0</v>
      </c>
      <c r="Z86">
        <v>236</v>
      </c>
      <c r="AA86">
        <v>100</v>
      </c>
      <c r="AB86" t="s">
        <v>50</v>
      </c>
      <c r="AC86">
        <v>91</v>
      </c>
      <c r="AD86">
        <v>148</v>
      </c>
      <c r="AE86">
        <v>188</v>
      </c>
      <c r="AF86">
        <v>223</v>
      </c>
      <c r="AG86">
        <v>299</v>
      </c>
      <c r="AJ86">
        <v>-2</v>
      </c>
      <c r="AK86">
        <v>-2</v>
      </c>
    </row>
    <row r="87" spans="2:37" ht="15">
      <c r="B87" s="36">
        <v>79</v>
      </c>
      <c r="C87" s="37">
        <f t="shared" si="8"/>
        <v>169599.08649777467</v>
      </c>
      <c r="D87" s="37"/>
      <c r="E87" s="36"/>
      <c r="F87" s="5">
        <v>43740</v>
      </c>
      <c r="G87" s="36" t="s">
        <v>51</v>
      </c>
      <c r="H87" s="38">
        <v>108.91200000000001</v>
      </c>
      <c r="I87" s="38"/>
      <c r="J87" s="36">
        <v>16.600000000000001</v>
      </c>
      <c r="K87" s="39">
        <f t="shared" si="9"/>
        <v>5087.9725949332396</v>
      </c>
      <c r="L87" s="40"/>
      <c r="M87" s="4">
        <f>IF(J87="","",(K87/J87)/LOOKUP(RIGHT($D$2,3),定数!$A$6:$A$13,定数!$B$6:$B$13))</f>
        <v>3.0650437318874935</v>
      </c>
      <c r="N87" s="36"/>
      <c r="O87" s="5"/>
      <c r="P87" s="38">
        <v>109.078</v>
      </c>
      <c r="Q87" s="38"/>
      <c r="R87" s="41">
        <f>IF(P87="","",T87*M87*LOOKUP(RIGHT($D$2,3),定数!$A$6:$A$13,定数!$B$6:$B$13))</f>
        <v>0</v>
      </c>
      <c r="S87" s="41"/>
      <c r="T87" s="42">
        <v>0</v>
      </c>
      <c r="U87" s="42"/>
      <c r="V87" t="str">
        <f t="shared" si="10"/>
        <v/>
      </c>
      <c r="W87">
        <f t="shared" si="10"/>
        <v>0</v>
      </c>
      <c r="X87" s="29">
        <f t="shared" si="11"/>
        <v>169599.08649777467</v>
      </c>
      <c r="Y87" s="30">
        <f t="shared" si="12"/>
        <v>0</v>
      </c>
      <c r="Z87">
        <v>50</v>
      </c>
      <c r="AA87" t="s">
        <v>56</v>
      </c>
      <c r="AB87" t="s">
        <v>50</v>
      </c>
      <c r="AC87">
        <v>101</v>
      </c>
      <c r="AD87">
        <v>163</v>
      </c>
      <c r="AE87">
        <v>206</v>
      </c>
      <c r="AF87">
        <v>242</v>
      </c>
      <c r="AG87">
        <v>326</v>
      </c>
      <c r="AH87">
        <v>485</v>
      </c>
      <c r="AJ87">
        <v>-2</v>
      </c>
      <c r="AK87">
        <v>-3</v>
      </c>
    </row>
    <row r="88" spans="2:37" ht="15">
      <c r="B88" s="36">
        <v>80</v>
      </c>
      <c r="C88" s="37">
        <f t="shared" si="8"/>
        <v>169599.08649777467</v>
      </c>
      <c r="D88" s="37"/>
      <c r="E88" s="36"/>
      <c r="F88" s="5">
        <v>43746</v>
      </c>
      <c r="G88" s="36" t="s">
        <v>49</v>
      </c>
      <c r="H88" s="38">
        <v>108.423</v>
      </c>
      <c r="I88" s="38"/>
      <c r="J88" s="36">
        <v>13.3</v>
      </c>
      <c r="K88" s="39">
        <f t="shared" si="9"/>
        <v>5087.9725949332396</v>
      </c>
      <c r="L88" s="40"/>
      <c r="M88" s="4">
        <f>IF(J88="","",(K88/J88)/LOOKUP(RIGHT($D$2,3),定数!$A$6:$A$13,定数!$B$6:$B$13))</f>
        <v>3.8255433044610823</v>
      </c>
      <c r="N88" s="36"/>
      <c r="O88" s="5"/>
      <c r="P88" s="38">
        <v>108.29</v>
      </c>
      <c r="Q88" s="38"/>
      <c r="R88" s="41">
        <f>IF(P88="","",T88*M88*LOOKUP(RIGHT($D$2,3),定数!$A$6:$A$13,定数!$B$6:$B$13))</f>
        <v>0</v>
      </c>
      <c r="S88" s="41"/>
      <c r="T88" s="42">
        <v>0</v>
      </c>
      <c r="U88" s="42"/>
      <c r="V88" t="str">
        <f t="shared" si="10"/>
        <v/>
      </c>
      <c r="W88">
        <f t="shared" si="10"/>
        <v>0</v>
      </c>
      <c r="X88" s="29">
        <f t="shared" si="11"/>
        <v>169599.08649777467</v>
      </c>
      <c r="Y88" s="30">
        <f t="shared" si="12"/>
        <v>0</v>
      </c>
      <c r="Z88">
        <v>236</v>
      </c>
      <c r="AA88">
        <v>618</v>
      </c>
      <c r="AB88" t="s">
        <v>60</v>
      </c>
      <c r="AC88">
        <v>83</v>
      </c>
      <c r="AJ88">
        <v>618</v>
      </c>
      <c r="AK88">
        <v>618</v>
      </c>
    </row>
    <row r="89" spans="2:37" ht="15">
      <c r="B89" s="36">
        <v>81</v>
      </c>
      <c r="C89" s="37">
        <f t="shared" si="8"/>
        <v>169599.08649777467</v>
      </c>
      <c r="D89" s="37"/>
      <c r="E89" s="36"/>
      <c r="F89" s="5">
        <v>43747</v>
      </c>
      <c r="G89" s="36" t="s">
        <v>51</v>
      </c>
      <c r="H89" s="38">
        <v>108.124</v>
      </c>
      <c r="I89" s="38"/>
      <c r="J89" s="36">
        <v>19.399999999999999</v>
      </c>
      <c r="K89" s="39">
        <f t="shared" si="9"/>
        <v>5087.9725949332396</v>
      </c>
      <c r="L89" s="40"/>
      <c r="M89" s="4">
        <f>IF(J89="","",(K89/J89)/LOOKUP(RIGHT($D$2,3),定数!$A$6:$A$13,定数!$B$6:$B$13))</f>
        <v>2.6226662860480614</v>
      </c>
      <c r="N89" s="36"/>
      <c r="O89" s="5"/>
      <c r="P89" s="38">
        <v>108.318</v>
      </c>
      <c r="Q89" s="38"/>
      <c r="R89" s="41">
        <f>IF(P89="","",T89*M89*LOOKUP(RIGHT($D$2,3),定数!$A$6:$A$13,定数!$B$6:$B$13))</f>
        <v>0</v>
      </c>
      <c r="S89" s="41"/>
      <c r="T89" s="42">
        <v>0</v>
      </c>
      <c r="U89" s="42"/>
      <c r="V89" t="str">
        <f t="shared" si="10"/>
        <v/>
      </c>
      <c r="W89">
        <f t="shared" si="10"/>
        <v>0</v>
      </c>
      <c r="X89" s="29">
        <f t="shared" si="11"/>
        <v>169599.08649777467</v>
      </c>
      <c r="Y89" s="30">
        <f t="shared" si="12"/>
        <v>0</v>
      </c>
      <c r="Z89">
        <v>618</v>
      </c>
      <c r="AA89">
        <v>618</v>
      </c>
      <c r="AB89" t="s">
        <v>50</v>
      </c>
      <c r="AC89">
        <v>119</v>
      </c>
      <c r="AD89">
        <v>192</v>
      </c>
      <c r="AE89">
        <v>244</v>
      </c>
      <c r="AF89">
        <v>288</v>
      </c>
      <c r="AG89">
        <v>384</v>
      </c>
      <c r="AH89">
        <v>576</v>
      </c>
      <c r="AJ89">
        <v>618</v>
      </c>
      <c r="AK89">
        <v>-3</v>
      </c>
    </row>
    <row r="90" spans="2:37" ht="15">
      <c r="B90" s="36">
        <v>82</v>
      </c>
      <c r="C90" s="37">
        <f t="shared" si="8"/>
        <v>169599.08649777467</v>
      </c>
      <c r="D90" s="37"/>
      <c r="E90" s="36"/>
      <c r="F90" s="5">
        <v>43753</v>
      </c>
      <c r="G90" s="36" t="s">
        <v>49</v>
      </c>
      <c r="H90" s="38">
        <v>107.267</v>
      </c>
      <c r="I90" s="38"/>
      <c r="J90" s="36">
        <v>22</v>
      </c>
      <c r="K90" s="39">
        <f t="shared" si="9"/>
        <v>5087.9725949332396</v>
      </c>
      <c r="L90" s="40"/>
      <c r="M90" s="4">
        <f>IF(J90="","",(K90/J90)/LOOKUP(RIGHT($D$2,3),定数!$A$6:$A$13,定数!$B$6:$B$13))</f>
        <v>2.3127148158787452</v>
      </c>
      <c r="N90" s="36"/>
      <c r="O90" s="5"/>
      <c r="P90" s="38">
        <v>107.047</v>
      </c>
      <c r="Q90" s="38"/>
      <c r="R90" s="41">
        <f>IF(P90="","",T90*M90*LOOKUP(RIGHT($D$2,3),定数!$A$6:$A$13,定数!$B$6:$B$13))</f>
        <v>0</v>
      </c>
      <c r="S90" s="41"/>
      <c r="T90" s="42">
        <v>0</v>
      </c>
      <c r="U90" s="42"/>
      <c r="V90" t="str">
        <f t="shared" si="10"/>
        <v/>
      </c>
      <c r="W90">
        <f t="shared" si="10"/>
        <v>0</v>
      </c>
      <c r="X90" s="29">
        <f t="shared" si="11"/>
        <v>169599.08649777467</v>
      </c>
      <c r="Y90" s="30">
        <f t="shared" si="12"/>
        <v>0</v>
      </c>
      <c r="Z90" t="s">
        <v>79</v>
      </c>
      <c r="AA90">
        <v>618</v>
      </c>
      <c r="AB90" t="s">
        <v>60</v>
      </c>
      <c r="AC90">
        <v>134</v>
      </c>
      <c r="AD90">
        <v>217</v>
      </c>
      <c r="AJ90">
        <v>-1</v>
      </c>
      <c r="AK90">
        <v>-1</v>
      </c>
    </row>
    <row r="91" spans="2:37" ht="15">
      <c r="B91" s="36">
        <v>83</v>
      </c>
      <c r="C91" s="37">
        <f t="shared" si="8"/>
        <v>169599.08649777467</v>
      </c>
      <c r="D91" s="37"/>
      <c r="E91" s="36"/>
      <c r="F91" s="5">
        <v>43761</v>
      </c>
      <c r="G91" s="36" t="s">
        <v>49</v>
      </c>
      <c r="H91" s="38">
        <v>107.262</v>
      </c>
      <c r="I91" s="38"/>
      <c r="J91" s="36">
        <v>7.4</v>
      </c>
      <c r="K91" s="39">
        <f t="shared" si="9"/>
        <v>5087.9725949332396</v>
      </c>
      <c r="L91" s="40"/>
      <c r="M91" s="4">
        <f>IF(J91="","",(K91/J91)/LOOKUP(RIGHT($D$2,3),定数!$A$6:$A$13,定数!$B$6:$B$13))</f>
        <v>6.8756386418016744</v>
      </c>
      <c r="N91" s="36"/>
      <c r="O91" s="5"/>
      <c r="P91" s="38">
        <v>107.188</v>
      </c>
      <c r="Q91" s="38"/>
      <c r="R91" s="41">
        <f>IF(P91="","",T91*M91*LOOKUP(RIGHT($D$2,3),定数!$A$6:$A$13,定数!$B$6:$B$13))</f>
        <v>0</v>
      </c>
      <c r="S91" s="41"/>
      <c r="T91" s="42">
        <v>0</v>
      </c>
      <c r="U91" s="42"/>
      <c r="V91" t="str">
        <f t="shared" ref="V91:W106" si="14">IF(S91&lt;&gt;"",IF(S91&lt;0,1+V90,0),"")</f>
        <v/>
      </c>
      <c r="W91">
        <f t="shared" si="14"/>
        <v>0</v>
      </c>
      <c r="X91" s="29">
        <f t="shared" si="11"/>
        <v>169599.08649777467</v>
      </c>
      <c r="Y91" s="30">
        <f t="shared" si="12"/>
        <v>0</v>
      </c>
      <c r="Z91">
        <v>382</v>
      </c>
      <c r="AA91">
        <v>100</v>
      </c>
      <c r="AB91" t="s">
        <v>50</v>
      </c>
      <c r="AC91">
        <v>44</v>
      </c>
      <c r="AJ91">
        <v>618</v>
      </c>
      <c r="AK91">
        <v>618</v>
      </c>
    </row>
    <row r="92" spans="2:37" ht="15">
      <c r="B92" s="36">
        <v>84</v>
      </c>
      <c r="C92" s="37">
        <f t="shared" si="8"/>
        <v>169599.08649777467</v>
      </c>
      <c r="D92" s="37"/>
      <c r="E92" s="36"/>
      <c r="F92" s="5">
        <v>43762</v>
      </c>
      <c r="G92" s="36" t="s">
        <v>51</v>
      </c>
      <c r="H92" s="38">
        <v>107.94499999999999</v>
      </c>
      <c r="I92" s="38"/>
      <c r="J92" s="36">
        <v>11.1</v>
      </c>
      <c r="K92" s="39">
        <f t="shared" si="9"/>
        <v>5087.9725949332396</v>
      </c>
      <c r="L92" s="40"/>
      <c r="M92" s="4">
        <f>IF(J92="","",(K92/J92)/LOOKUP(RIGHT($D$2,3),定数!$A$6:$A$13,定数!$B$6:$B$13))</f>
        <v>4.5837590945344502</v>
      </c>
      <c r="N92" s="36"/>
      <c r="O92" s="5"/>
      <c r="P92" s="38">
        <v>108.056</v>
      </c>
      <c r="Q92" s="38"/>
      <c r="R92" s="41">
        <f>IF(P92="","",T92*M92*LOOKUP(RIGHT($D$2,3),定数!$A$6:$A$13,定数!$B$6:$B$13))</f>
        <v>-5087.9725949334324</v>
      </c>
      <c r="S92" s="41"/>
      <c r="T92" s="42">
        <f t="shared" si="13"/>
        <v>-11.100000000000421</v>
      </c>
      <c r="U92" s="42"/>
      <c r="V92" t="str">
        <f t="shared" si="14"/>
        <v/>
      </c>
      <c r="W92">
        <f t="shared" si="14"/>
        <v>1</v>
      </c>
      <c r="X92" s="29">
        <f t="shared" si="11"/>
        <v>169599.08649777467</v>
      </c>
      <c r="Y92" s="30">
        <f t="shared" si="12"/>
        <v>0</v>
      </c>
      <c r="Z92">
        <v>382</v>
      </c>
      <c r="AA92">
        <v>382</v>
      </c>
      <c r="AB92" t="s">
        <v>60</v>
      </c>
    </row>
    <row r="93" spans="2:37" ht="15">
      <c r="B93" s="36">
        <v>85</v>
      </c>
      <c r="C93" s="37">
        <f t="shared" si="8"/>
        <v>164511.11390284123</v>
      </c>
      <c r="D93" s="37"/>
      <c r="E93" s="36"/>
      <c r="F93" s="5">
        <v>43766</v>
      </c>
      <c r="G93" s="36" t="s">
        <v>49</v>
      </c>
      <c r="H93" s="38">
        <v>107.976</v>
      </c>
      <c r="I93" s="38"/>
      <c r="J93" s="36">
        <v>16.2</v>
      </c>
      <c r="K93" s="39">
        <f t="shared" si="9"/>
        <v>4935.3334170852368</v>
      </c>
      <c r="L93" s="40"/>
      <c r="M93" s="4">
        <f>IF(J93="","",(K93/J93)/LOOKUP(RIGHT($D$2,3),定数!$A$6:$A$13,定数!$B$6:$B$13))</f>
        <v>3.0465021093118749</v>
      </c>
      <c r="N93" s="36"/>
      <c r="O93" s="5"/>
      <c r="P93" s="38">
        <v>107.81399999999999</v>
      </c>
      <c r="Q93" s="38"/>
      <c r="R93" s="41">
        <f>IF(P93="","",T93*M93*LOOKUP(RIGHT($D$2,3),定数!$A$6:$A$13,定数!$B$6:$B$13))</f>
        <v>-4935.333417085425</v>
      </c>
      <c r="S93" s="41"/>
      <c r="T93" s="42">
        <f t="shared" si="13"/>
        <v>-16.200000000000614</v>
      </c>
      <c r="U93" s="42"/>
      <c r="V93" t="str">
        <f t="shared" si="14"/>
        <v/>
      </c>
      <c r="W93">
        <f t="shared" si="14"/>
        <v>2</v>
      </c>
      <c r="X93" s="29">
        <f t="shared" si="11"/>
        <v>169599.08649777467</v>
      </c>
      <c r="Y93" s="30">
        <f t="shared" si="12"/>
        <v>3.0000000000001137E-2</v>
      </c>
      <c r="Z93">
        <v>618</v>
      </c>
      <c r="AA93">
        <v>50</v>
      </c>
      <c r="AB93" t="s">
        <v>50</v>
      </c>
    </row>
    <row r="94" spans="2:37" ht="15">
      <c r="B94" s="36">
        <v>86</v>
      </c>
      <c r="C94" s="37">
        <f t="shared" si="8"/>
        <v>159575.78048575579</v>
      </c>
      <c r="D94" s="37"/>
      <c r="E94" s="36"/>
      <c r="F94" s="5">
        <v>43769</v>
      </c>
      <c r="G94" s="36" t="s">
        <v>49</v>
      </c>
      <c r="H94" s="38">
        <v>109.355</v>
      </c>
      <c r="I94" s="38"/>
      <c r="J94" s="36">
        <v>11.1</v>
      </c>
      <c r="K94" s="39">
        <f t="shared" si="9"/>
        <v>4787.2734145726736</v>
      </c>
      <c r="L94" s="40"/>
      <c r="M94" s="4">
        <f>IF(J94="","",(K94/J94)/LOOKUP(RIGHT($D$2,3),定数!$A$6:$A$13,定数!$B$6:$B$13))</f>
        <v>4.3128589320474537</v>
      </c>
      <c r="N94" s="36"/>
      <c r="O94" s="5"/>
      <c r="P94" s="38">
        <v>109.244</v>
      </c>
      <c r="Q94" s="38"/>
      <c r="R94" s="41">
        <f>IF(P94="","",T94*M94*LOOKUP(RIGHT($D$2,3),定数!$A$6:$A$13,定数!$B$6:$B$13))</f>
        <v>0</v>
      </c>
      <c r="S94" s="41"/>
      <c r="T94" s="42">
        <v>0</v>
      </c>
      <c r="U94" s="42"/>
      <c r="V94" t="str">
        <f t="shared" si="14"/>
        <v/>
      </c>
      <c r="W94">
        <f t="shared" si="14"/>
        <v>0</v>
      </c>
      <c r="X94" s="29">
        <f t="shared" si="11"/>
        <v>169599.08649777467</v>
      </c>
      <c r="Y94" s="30">
        <f t="shared" si="12"/>
        <v>5.9100000000002262E-2</v>
      </c>
      <c r="Z94">
        <v>382</v>
      </c>
      <c r="AA94">
        <v>618</v>
      </c>
      <c r="AB94" t="s">
        <v>50</v>
      </c>
      <c r="AC94">
        <v>68</v>
      </c>
      <c r="AD94">
        <v>110</v>
      </c>
      <c r="AE94">
        <v>138</v>
      </c>
      <c r="AF94">
        <v>162</v>
      </c>
      <c r="AG94">
        <v>216</v>
      </c>
      <c r="AH94">
        <v>329</v>
      </c>
      <c r="AJ94">
        <v>618</v>
      </c>
      <c r="AK94">
        <v>-3</v>
      </c>
    </row>
    <row r="95" spans="2:37" ht="15">
      <c r="B95" s="36">
        <v>87</v>
      </c>
      <c r="C95" s="37">
        <f t="shared" si="8"/>
        <v>159575.78048575579</v>
      </c>
      <c r="D95" s="37"/>
      <c r="E95" s="36"/>
      <c r="F95" s="5">
        <v>43775</v>
      </c>
      <c r="G95" s="36" t="s">
        <v>49</v>
      </c>
      <c r="H95" s="38">
        <v>115.11799999999999</v>
      </c>
      <c r="I95" s="38"/>
      <c r="J95" s="36">
        <v>43.8</v>
      </c>
      <c r="K95" s="39">
        <f t="shared" si="9"/>
        <v>4787.2734145726736</v>
      </c>
      <c r="L95" s="40"/>
      <c r="M95" s="4">
        <f>IF(J95="","",(K95/J95)/LOOKUP(RIGHT($D$2,3),定数!$A$6:$A$13,定数!$B$6:$B$13))</f>
        <v>1.0929847978476424</v>
      </c>
      <c r="N95" s="36"/>
      <c r="O95" s="5"/>
      <c r="P95" s="38">
        <v>114.68</v>
      </c>
      <c r="Q95" s="38"/>
      <c r="R95" s="41">
        <f>IF(P95="","",T95*M95*LOOKUP(RIGHT($D$2,3),定数!$A$6:$A$13,定数!$B$6:$B$13))</f>
        <v>0</v>
      </c>
      <c r="S95" s="41"/>
      <c r="T95" s="42">
        <v>0</v>
      </c>
      <c r="U95" s="42"/>
      <c r="V95" t="str">
        <f t="shared" si="14"/>
        <v/>
      </c>
      <c r="W95">
        <f t="shared" si="14"/>
        <v>0</v>
      </c>
      <c r="X95" s="29">
        <f t="shared" si="11"/>
        <v>169599.08649777467</v>
      </c>
      <c r="Y95" s="30">
        <f t="shared" si="12"/>
        <v>5.9100000000002262E-2</v>
      </c>
      <c r="Z95">
        <v>236</v>
      </c>
      <c r="AA95">
        <v>100</v>
      </c>
      <c r="AB95" t="s">
        <v>50</v>
      </c>
      <c r="AC95">
        <v>272</v>
      </c>
      <c r="AJ95">
        <v>618</v>
      </c>
      <c r="AK95">
        <v>618</v>
      </c>
    </row>
    <row r="96" spans="2:37" ht="15">
      <c r="B96" s="36">
        <v>88</v>
      </c>
      <c r="C96" s="37">
        <f t="shared" si="8"/>
        <v>159575.78048575579</v>
      </c>
      <c r="D96" s="37"/>
      <c r="E96" s="36"/>
      <c r="F96" s="5">
        <v>43776</v>
      </c>
      <c r="G96" s="36" t="s">
        <v>49</v>
      </c>
      <c r="H96" s="38">
        <v>115.26</v>
      </c>
      <c r="I96" s="38"/>
      <c r="J96" s="36">
        <v>12</v>
      </c>
      <c r="K96" s="39">
        <f t="shared" si="9"/>
        <v>4787.2734145726736</v>
      </c>
      <c r="L96" s="40"/>
      <c r="M96" s="4">
        <f>IF(J96="","",(K96/J96)/LOOKUP(RIGHT($D$2,3),定数!$A$6:$A$13,定数!$B$6:$B$13))</f>
        <v>3.9893945121438947</v>
      </c>
      <c r="N96" s="36"/>
      <c r="O96" s="5"/>
      <c r="P96" s="38">
        <v>115.14</v>
      </c>
      <c r="Q96" s="38"/>
      <c r="R96" s="41">
        <f>IF(P96="","",T96*M96*LOOKUP(RIGHT($D$2,3),定数!$A$6:$A$13,定数!$B$6:$B$13))</f>
        <v>0</v>
      </c>
      <c r="S96" s="41"/>
      <c r="T96" s="42">
        <v>0</v>
      </c>
      <c r="U96" s="42"/>
      <c r="V96" t="str">
        <f t="shared" si="14"/>
        <v/>
      </c>
      <c r="W96">
        <f t="shared" si="14"/>
        <v>0</v>
      </c>
      <c r="X96" s="29">
        <f t="shared" si="11"/>
        <v>169599.08649777467</v>
      </c>
      <c r="Y96" s="30">
        <f t="shared" si="12"/>
        <v>5.9100000000002262E-2</v>
      </c>
      <c r="Z96" t="s">
        <v>80</v>
      </c>
      <c r="AA96" t="s">
        <v>56</v>
      </c>
      <c r="AB96" t="s">
        <v>50</v>
      </c>
      <c r="AC96">
        <v>72</v>
      </c>
      <c r="AD96">
        <v>117</v>
      </c>
      <c r="AE96">
        <v>15</v>
      </c>
      <c r="AF96">
        <v>178</v>
      </c>
      <c r="AJ96">
        <v>1.5</v>
      </c>
      <c r="AK96">
        <v>1.5</v>
      </c>
    </row>
    <row r="97" spans="2:37" ht="15">
      <c r="B97" s="36">
        <v>89</v>
      </c>
      <c r="C97" s="37">
        <f t="shared" si="8"/>
        <v>159575.78048575579</v>
      </c>
      <c r="D97" s="37"/>
      <c r="E97" s="36"/>
      <c r="F97" s="5">
        <v>43780</v>
      </c>
      <c r="G97" s="36" t="s">
        <v>49</v>
      </c>
      <c r="H97" s="38">
        <v>114.84099999999999</v>
      </c>
      <c r="I97" s="38"/>
      <c r="J97" s="36">
        <v>13.1</v>
      </c>
      <c r="K97" s="39">
        <f t="shared" si="9"/>
        <v>4787.2734145726736</v>
      </c>
      <c r="L97" s="40"/>
      <c r="M97" s="4">
        <f>IF(J97="","",(K97/J97)/LOOKUP(RIGHT($D$2,3),定数!$A$6:$A$13,定数!$B$6:$B$13))</f>
        <v>3.6544071866966976</v>
      </c>
      <c r="N97" s="36"/>
      <c r="O97" s="5"/>
      <c r="P97" s="38">
        <v>114.71</v>
      </c>
      <c r="Q97" s="38"/>
      <c r="R97" s="41">
        <f>IF(P97="","",T97*M97*LOOKUP(RIGHT($D$2,3),定数!$A$6:$A$13,定数!$B$6:$B$13))</f>
        <v>0</v>
      </c>
      <c r="S97" s="41"/>
      <c r="T97" s="42">
        <v>0</v>
      </c>
      <c r="U97" s="42"/>
      <c r="V97" t="str">
        <f t="shared" si="14"/>
        <v/>
      </c>
      <c r="W97">
        <f t="shared" si="14"/>
        <v>0</v>
      </c>
      <c r="X97" s="29">
        <f t="shared" si="11"/>
        <v>169599.08649777467</v>
      </c>
      <c r="Y97" s="30">
        <f t="shared" si="12"/>
        <v>5.9100000000002262E-2</v>
      </c>
      <c r="Z97">
        <v>236</v>
      </c>
      <c r="AA97">
        <v>618</v>
      </c>
      <c r="AB97" t="s">
        <v>53</v>
      </c>
      <c r="AC97">
        <v>79</v>
      </c>
      <c r="AD97">
        <v>128</v>
      </c>
      <c r="AE97">
        <v>162</v>
      </c>
      <c r="AJ97">
        <v>127</v>
      </c>
      <c r="AK97">
        <v>127</v>
      </c>
    </row>
    <row r="98" spans="2:37" ht="15">
      <c r="B98" s="36">
        <v>90</v>
      </c>
      <c r="C98" s="37">
        <f t="shared" si="8"/>
        <v>159575.78048575579</v>
      </c>
      <c r="D98" s="37"/>
      <c r="E98" s="36"/>
      <c r="F98" s="5">
        <v>43782</v>
      </c>
      <c r="G98" s="36" t="s">
        <v>49</v>
      </c>
      <c r="H98" s="38">
        <v>115.642</v>
      </c>
      <c r="I98" s="38"/>
      <c r="J98" s="36">
        <v>16</v>
      </c>
      <c r="K98" s="39">
        <f t="shared" si="9"/>
        <v>4787.2734145726736</v>
      </c>
      <c r="L98" s="40"/>
      <c r="M98" s="4">
        <f>IF(J98="","",(K98/J98)/LOOKUP(RIGHT($D$2,3),定数!$A$6:$A$13,定数!$B$6:$B$13))</f>
        <v>2.9920458841079212</v>
      </c>
      <c r="N98" s="36"/>
      <c r="O98" s="5"/>
      <c r="P98" s="38">
        <v>115.482</v>
      </c>
      <c r="Q98" s="38"/>
      <c r="R98" s="41">
        <f>IF(P98="","",T98*M98*LOOKUP(RIGHT($D$2,3),定数!$A$6:$A$13,定数!$B$6:$B$13))</f>
        <v>-4787.2734145725717</v>
      </c>
      <c r="S98" s="41"/>
      <c r="T98" s="42">
        <f t="shared" si="13"/>
        <v>-15.999999999999659</v>
      </c>
      <c r="U98" s="42"/>
      <c r="V98" t="str">
        <f t="shared" si="14"/>
        <v/>
      </c>
      <c r="W98">
        <f t="shared" si="14"/>
        <v>1</v>
      </c>
      <c r="X98" s="29">
        <f t="shared" si="11"/>
        <v>169599.08649777467</v>
      </c>
      <c r="Y98" s="30">
        <f t="shared" si="12"/>
        <v>5.9100000000002262E-2</v>
      </c>
      <c r="Z98">
        <v>50</v>
      </c>
      <c r="AA98" t="s">
        <v>56</v>
      </c>
      <c r="AB98" t="s">
        <v>81</v>
      </c>
    </row>
    <row r="99" spans="2:37" ht="15">
      <c r="B99" s="36">
        <v>91</v>
      </c>
      <c r="C99" s="37">
        <f t="shared" si="8"/>
        <v>154788.50707118321</v>
      </c>
      <c r="D99" s="37"/>
      <c r="E99" s="36"/>
      <c r="F99" s="5">
        <v>43795</v>
      </c>
      <c r="G99" s="36" t="s">
        <v>51</v>
      </c>
      <c r="H99" s="38">
        <v>117.863</v>
      </c>
      <c r="I99" s="38"/>
      <c r="J99" s="36">
        <v>13</v>
      </c>
      <c r="K99" s="39">
        <f t="shared" si="9"/>
        <v>4643.6552121354962</v>
      </c>
      <c r="L99" s="40"/>
      <c r="M99" s="4">
        <f>IF(J99="","",(K99/J99)/LOOKUP(RIGHT($D$2,3),定数!$A$6:$A$13,定数!$B$6:$B$13))</f>
        <v>3.5720424708734582</v>
      </c>
      <c r="N99" s="36"/>
      <c r="O99" s="5"/>
      <c r="P99" s="38">
        <v>117.99299999999999</v>
      </c>
      <c r="Q99" s="38"/>
      <c r="R99" s="41">
        <f>IF(P99="","",T99*M99*LOOKUP(RIGHT($D$2,3),定数!$A$6:$A$13,定数!$B$6:$B$13))</f>
        <v>0</v>
      </c>
      <c r="S99" s="41"/>
      <c r="T99" s="42">
        <v>0</v>
      </c>
      <c r="U99" s="42"/>
      <c r="V99" t="str">
        <f t="shared" si="14"/>
        <v/>
      </c>
      <c r="W99">
        <f t="shared" si="14"/>
        <v>0</v>
      </c>
      <c r="X99" s="29">
        <f t="shared" si="11"/>
        <v>169599.08649777467</v>
      </c>
      <c r="Y99" s="30">
        <f t="shared" si="12"/>
        <v>8.7327000000001709E-2</v>
      </c>
      <c r="Z99">
        <v>618</v>
      </c>
      <c r="AA99">
        <v>100</v>
      </c>
      <c r="AB99" t="s">
        <v>53</v>
      </c>
      <c r="AC99">
        <v>76</v>
      </c>
      <c r="AD99">
        <v>125</v>
      </c>
      <c r="AE99">
        <v>159</v>
      </c>
      <c r="AF99">
        <v>19</v>
      </c>
      <c r="AG99">
        <v>255</v>
      </c>
      <c r="AH99">
        <v>382</v>
      </c>
      <c r="AJ99">
        <v>1.5</v>
      </c>
      <c r="AK99">
        <v>-3</v>
      </c>
    </row>
    <row r="100" spans="2:37" ht="15">
      <c r="B100" s="36">
        <v>92</v>
      </c>
      <c r="C100" s="37">
        <f t="shared" si="8"/>
        <v>154788.50707118321</v>
      </c>
      <c r="D100" s="37"/>
      <c r="E100" s="36"/>
      <c r="F100" s="5">
        <v>43797</v>
      </c>
      <c r="G100" s="36" t="s">
        <v>49</v>
      </c>
      <c r="H100" s="38">
        <v>118.23699999999999</v>
      </c>
      <c r="I100" s="38"/>
      <c r="J100" s="36">
        <v>41</v>
      </c>
      <c r="K100" s="39">
        <f t="shared" si="9"/>
        <v>4643.6552121354962</v>
      </c>
      <c r="L100" s="40"/>
      <c r="M100" s="4">
        <f>IF(J100="","",(K100/J100)/LOOKUP(RIGHT($D$2,3),定数!$A$6:$A$13,定数!$B$6:$B$13))</f>
        <v>1.1325988322281697</v>
      </c>
      <c r="N100" s="36"/>
      <c r="O100" s="5"/>
      <c r="P100" s="38">
        <v>117.827</v>
      </c>
      <c r="Q100" s="38"/>
      <c r="R100" s="41">
        <f>IF(P100="","",T100*M100*LOOKUP(RIGHT($D$2,3),定数!$A$6:$A$13,定数!$B$6:$B$13))</f>
        <v>0</v>
      </c>
      <c r="S100" s="41"/>
      <c r="T100" s="42">
        <v>0</v>
      </c>
      <c r="U100" s="42"/>
      <c r="V100" t="str">
        <f t="shared" si="14"/>
        <v/>
      </c>
      <c r="W100">
        <f t="shared" si="14"/>
        <v>0</v>
      </c>
      <c r="X100" s="29">
        <f t="shared" si="11"/>
        <v>169599.08649777467</v>
      </c>
      <c r="Y100" s="30">
        <f t="shared" si="12"/>
        <v>8.7327000000001709E-2</v>
      </c>
      <c r="Z100">
        <v>236</v>
      </c>
      <c r="AA100">
        <v>618</v>
      </c>
      <c r="AB100" t="s">
        <v>53</v>
      </c>
      <c r="AC100">
        <v>250</v>
      </c>
      <c r="AD100">
        <v>405</v>
      </c>
      <c r="AE100">
        <v>514</v>
      </c>
      <c r="AF100">
        <v>608</v>
      </c>
      <c r="AJ100">
        <v>1.5</v>
      </c>
      <c r="AK100">
        <v>1.5</v>
      </c>
    </row>
    <row r="101" spans="2:37" ht="15">
      <c r="B101" s="36">
        <v>93</v>
      </c>
      <c r="C101" s="37">
        <f t="shared" si="8"/>
        <v>154788.50707118321</v>
      </c>
      <c r="D101" s="37"/>
      <c r="E101" s="36"/>
      <c r="F101" s="5">
        <v>43801</v>
      </c>
      <c r="G101" s="36" t="s">
        <v>49</v>
      </c>
      <c r="H101" s="38">
        <v>118.46599999999999</v>
      </c>
      <c r="I101" s="38"/>
      <c r="J101" s="36">
        <v>13</v>
      </c>
      <c r="K101" s="39">
        <f t="shared" si="9"/>
        <v>4643.6552121354962</v>
      </c>
      <c r="L101" s="40"/>
      <c r="M101" s="4">
        <f>IF(J101="","",(K101/J101)/LOOKUP(RIGHT($D$2,3),定数!$A$6:$A$13,定数!$B$6:$B$13))</f>
        <v>3.5720424708734582</v>
      </c>
      <c r="N101" s="36"/>
      <c r="O101" s="5"/>
      <c r="P101" s="38">
        <v>118.336</v>
      </c>
      <c r="Q101" s="38"/>
      <c r="R101" s="41">
        <f>IF(P101="","",T101*M101*LOOKUP(RIGHT($D$2,3),定数!$A$6:$A$13,定数!$B$6:$B$13))</f>
        <v>13716.643088154078</v>
      </c>
      <c r="S101" s="41"/>
      <c r="T101" s="42">
        <v>38.4</v>
      </c>
      <c r="U101" s="42"/>
      <c r="V101" t="str">
        <f t="shared" si="14"/>
        <v/>
      </c>
      <c r="W101">
        <f t="shared" si="14"/>
        <v>0</v>
      </c>
      <c r="X101" s="29">
        <f t="shared" si="11"/>
        <v>169599.08649777467</v>
      </c>
      <c r="Y101" s="30">
        <f t="shared" si="12"/>
        <v>8.7327000000001709E-2</v>
      </c>
      <c r="Z101">
        <v>618</v>
      </c>
      <c r="AA101">
        <v>50</v>
      </c>
      <c r="AB101" t="s">
        <v>50</v>
      </c>
      <c r="AC101">
        <v>79</v>
      </c>
      <c r="AD101">
        <v>129</v>
      </c>
      <c r="AE101">
        <v>163</v>
      </c>
      <c r="AF101">
        <v>192</v>
      </c>
      <c r="AG101">
        <v>259</v>
      </c>
      <c r="AH101">
        <v>384</v>
      </c>
      <c r="AJ101">
        <v>-3</v>
      </c>
      <c r="AK101">
        <v>-3</v>
      </c>
    </row>
    <row r="102" spans="2:37" ht="15">
      <c r="B102" s="36">
        <v>94</v>
      </c>
      <c r="C102" s="37">
        <f t="shared" si="8"/>
        <v>168505.1501593373</v>
      </c>
      <c r="D102" s="37"/>
      <c r="E102" s="36"/>
      <c r="F102" s="5">
        <v>43802</v>
      </c>
      <c r="G102" s="36" t="s">
        <v>49</v>
      </c>
      <c r="H102" s="38">
        <v>119.336</v>
      </c>
      <c r="I102" s="38"/>
      <c r="J102" s="36">
        <v>20.6</v>
      </c>
      <c r="K102" s="39">
        <f t="shared" si="9"/>
        <v>5055.1545047801183</v>
      </c>
      <c r="L102" s="40"/>
      <c r="M102" s="4">
        <f>IF(J102="","",(K102/J102)/LOOKUP(RIGHT($D$2,3),定数!$A$6:$A$13,定数!$B$6:$B$13))</f>
        <v>2.4539584974660769</v>
      </c>
      <c r="N102" s="36"/>
      <c r="O102" s="5"/>
      <c r="P102" s="38">
        <v>119.13</v>
      </c>
      <c r="Q102" s="38"/>
      <c r="R102" s="41">
        <f>IF(P102="","",T102*M102*LOOKUP(RIGHT($D$2,3),定数!$A$6:$A$13,定数!$B$6:$B$13))</f>
        <v>-5055.1545047801937</v>
      </c>
      <c r="S102" s="41"/>
      <c r="T102" s="42">
        <f t="shared" si="13"/>
        <v>-20.600000000000307</v>
      </c>
      <c r="U102" s="42"/>
      <c r="V102" t="str">
        <f t="shared" si="14"/>
        <v/>
      </c>
      <c r="W102">
        <f t="shared" si="14"/>
        <v>1</v>
      </c>
      <c r="X102" s="29">
        <f t="shared" si="11"/>
        <v>169599.08649777467</v>
      </c>
      <c r="Y102" s="30">
        <f t="shared" si="12"/>
        <v>6.4501310769249365E-3</v>
      </c>
      <c r="Z102">
        <v>236</v>
      </c>
      <c r="AB102" t="s">
        <v>50</v>
      </c>
    </row>
    <row r="103" spans="2:37" ht="15">
      <c r="B103" s="36">
        <v>95</v>
      </c>
      <c r="C103" s="37">
        <f t="shared" si="8"/>
        <v>163449.9956545571</v>
      </c>
      <c r="D103" s="37"/>
      <c r="E103" s="36"/>
      <c r="F103" s="5">
        <v>43803</v>
      </c>
      <c r="G103" s="36" t="s">
        <v>49</v>
      </c>
      <c r="H103" s="38">
        <v>119.928</v>
      </c>
      <c r="I103" s="38"/>
      <c r="J103" s="36">
        <v>18.399999999999999</v>
      </c>
      <c r="K103" s="39">
        <f t="shared" si="9"/>
        <v>4903.4998696367129</v>
      </c>
      <c r="L103" s="40"/>
      <c r="M103" s="4">
        <f>IF(J103="","",(K103/J103)/LOOKUP(RIGHT($D$2,3),定数!$A$6:$A$13,定数!$B$6:$B$13))</f>
        <v>2.664945581324301</v>
      </c>
      <c r="N103" s="36"/>
      <c r="O103" s="5"/>
      <c r="P103" s="38">
        <v>119.744</v>
      </c>
      <c r="Q103" s="38"/>
      <c r="R103" s="41">
        <f>IF(P103="","",T103*M103*LOOKUP(RIGHT($D$2,3),定数!$A$6:$A$13,定数!$B$6:$B$13))</f>
        <v>0</v>
      </c>
      <c r="S103" s="41"/>
      <c r="T103" s="42">
        <v>0</v>
      </c>
      <c r="U103" s="42"/>
      <c r="V103" t="str">
        <f t="shared" si="14"/>
        <v/>
      </c>
      <c r="W103">
        <f t="shared" si="14"/>
        <v>0</v>
      </c>
      <c r="X103" s="29">
        <f t="shared" si="11"/>
        <v>169599.08649777467</v>
      </c>
      <c r="Y103" s="30">
        <f t="shared" si="12"/>
        <v>3.6256627144617637E-2</v>
      </c>
      <c r="Z103">
        <v>236</v>
      </c>
      <c r="AB103" t="s">
        <v>50</v>
      </c>
      <c r="AC103">
        <v>66</v>
      </c>
      <c r="AD103">
        <v>106</v>
      </c>
      <c r="AJ103">
        <v>618</v>
      </c>
      <c r="AK103">
        <v>-1</v>
      </c>
    </row>
    <row r="104" spans="2:37" ht="15">
      <c r="B104" s="36">
        <v>96</v>
      </c>
      <c r="C104" s="37">
        <f t="shared" si="8"/>
        <v>163449.9956545571</v>
      </c>
      <c r="D104" s="37"/>
      <c r="E104" s="36"/>
      <c r="F104" s="5">
        <v>43815</v>
      </c>
      <c r="G104" s="36" t="s">
        <v>51</v>
      </c>
      <c r="H104" s="38">
        <v>117.77200000000001</v>
      </c>
      <c r="I104" s="38"/>
      <c r="J104" s="36">
        <v>23.3</v>
      </c>
      <c r="K104" s="39">
        <f t="shared" si="9"/>
        <v>4903.4998696367129</v>
      </c>
      <c r="L104" s="40"/>
      <c r="M104" s="4">
        <f>IF(J104="","",(K104/J104)/LOOKUP(RIGHT($D$2,3),定数!$A$6:$A$13,定数!$B$6:$B$13))</f>
        <v>2.1045063818183318</v>
      </c>
      <c r="N104" s="36"/>
      <c r="O104" s="5"/>
      <c r="P104" s="38">
        <v>118.005</v>
      </c>
      <c r="Q104" s="38"/>
      <c r="R104" s="41">
        <f>IF(P104="","",T104*M104*LOOKUP(RIGHT($D$2,3),定数!$A$6:$A$13,定数!$B$6:$B$13))</f>
        <v>14626.319353637407</v>
      </c>
      <c r="S104" s="41"/>
      <c r="T104" s="42">
        <v>69.5</v>
      </c>
      <c r="U104" s="42"/>
      <c r="V104" t="str">
        <f t="shared" si="14"/>
        <v/>
      </c>
      <c r="W104">
        <f t="shared" si="14"/>
        <v>0</v>
      </c>
      <c r="X104" s="29">
        <f t="shared" si="11"/>
        <v>169599.08649777467</v>
      </c>
      <c r="Y104" s="30">
        <f t="shared" si="12"/>
        <v>3.6256627144617637E-2</v>
      </c>
      <c r="Z104">
        <v>618</v>
      </c>
      <c r="AB104" t="s">
        <v>50</v>
      </c>
      <c r="AC104">
        <v>135</v>
      </c>
      <c r="AD104">
        <v>223</v>
      </c>
      <c r="AE104">
        <v>293</v>
      </c>
      <c r="AF104">
        <v>346</v>
      </c>
      <c r="AG104">
        <v>465</v>
      </c>
      <c r="AH104">
        <v>695</v>
      </c>
      <c r="AJ104">
        <v>-3</v>
      </c>
      <c r="AK104">
        <v>-3</v>
      </c>
    </row>
    <row r="105" spans="2:37" ht="15">
      <c r="B105" s="36">
        <v>97</v>
      </c>
      <c r="C105" s="37">
        <f t="shared" si="8"/>
        <v>178076.31500819451</v>
      </c>
      <c r="D105" s="37"/>
      <c r="E105" s="36"/>
      <c r="F105" s="5">
        <v>43822</v>
      </c>
      <c r="G105" s="36" t="s">
        <v>49</v>
      </c>
      <c r="H105" s="38">
        <v>120.078</v>
      </c>
      <c r="I105" s="38"/>
      <c r="J105" s="36">
        <v>12.1</v>
      </c>
      <c r="K105" s="39">
        <f t="shared" si="9"/>
        <v>5342.2894502458348</v>
      </c>
      <c r="L105" s="40"/>
      <c r="M105" s="4">
        <f>IF(J105="","",(K105/J105)/LOOKUP(RIGHT($D$2,3),定数!$A$6:$A$13,定数!$B$6:$B$13))</f>
        <v>4.4151152481370532</v>
      </c>
      <c r="N105" s="36"/>
      <c r="O105" s="5"/>
      <c r="P105" s="38">
        <v>119.95699999999999</v>
      </c>
      <c r="Q105" s="38"/>
      <c r="R105" s="41">
        <f>IF(P105="","",T105*M105*LOOKUP(RIGHT($D$2,3),定数!$A$6:$A$13,定数!$B$6:$B$13))</f>
        <v>0</v>
      </c>
      <c r="S105" s="41"/>
      <c r="T105" s="42">
        <v>0</v>
      </c>
      <c r="U105" s="42"/>
      <c r="V105" t="str">
        <f t="shared" si="14"/>
        <v/>
      </c>
      <c r="W105">
        <f t="shared" si="14"/>
        <v>0</v>
      </c>
      <c r="X105" s="29">
        <f t="shared" si="11"/>
        <v>178076.31500819451</v>
      </c>
      <c r="Y105" s="30">
        <f t="shared" si="12"/>
        <v>0</v>
      </c>
      <c r="Z105">
        <v>236</v>
      </c>
      <c r="AB105" t="s">
        <v>50</v>
      </c>
      <c r="AC105">
        <v>74</v>
      </c>
      <c r="AD105">
        <v>119</v>
      </c>
      <c r="AE105">
        <v>151</v>
      </c>
      <c r="AF105">
        <v>177</v>
      </c>
      <c r="AG105">
        <v>238</v>
      </c>
      <c r="AH105">
        <v>358</v>
      </c>
      <c r="AJ105">
        <v>618</v>
      </c>
      <c r="AK105">
        <v>-3</v>
      </c>
    </row>
    <row r="106" spans="2:37" ht="15">
      <c r="B106" s="36">
        <v>98</v>
      </c>
      <c r="C106" s="37">
        <f t="shared" si="8"/>
        <v>178076.31500819451</v>
      </c>
      <c r="D106" s="37"/>
      <c r="E106" s="36">
        <v>2015</v>
      </c>
      <c r="F106" s="5">
        <v>43473</v>
      </c>
      <c r="G106" s="36" t="s">
        <v>49</v>
      </c>
      <c r="H106" s="38">
        <v>119.476</v>
      </c>
      <c r="I106" s="38"/>
      <c r="J106" s="36">
        <v>32.5</v>
      </c>
      <c r="K106" s="39">
        <f t="shared" si="9"/>
        <v>5342.2894502458348</v>
      </c>
      <c r="L106" s="40"/>
      <c r="M106" s="4">
        <f>IF(J106="","",(K106/J106)/LOOKUP(RIGHT($D$2,3),定数!$A$6:$A$13,定数!$B$6:$B$13))</f>
        <v>1.6437813693064107</v>
      </c>
      <c r="N106" s="36"/>
      <c r="O106" s="5"/>
      <c r="P106" s="38">
        <v>119.151</v>
      </c>
      <c r="Q106" s="38"/>
      <c r="R106" s="41">
        <f>IF(P106="","",T106*M106*LOOKUP(RIGHT($D$2,3),定数!$A$6:$A$13,定数!$B$6:$B$13))</f>
        <v>0</v>
      </c>
      <c r="S106" s="41"/>
      <c r="T106" s="42">
        <v>0</v>
      </c>
      <c r="U106" s="42"/>
      <c r="V106" t="str">
        <f t="shared" si="14"/>
        <v/>
      </c>
      <c r="W106">
        <f t="shared" si="14"/>
        <v>0</v>
      </c>
      <c r="X106" s="29">
        <f t="shared" si="11"/>
        <v>178076.31500819451</v>
      </c>
      <c r="Y106" s="30">
        <f t="shared" si="12"/>
        <v>0</v>
      </c>
      <c r="Z106" t="s">
        <v>56</v>
      </c>
      <c r="AA106">
        <v>618</v>
      </c>
      <c r="AB106" t="s">
        <v>50</v>
      </c>
      <c r="AC106">
        <v>199</v>
      </c>
      <c r="AD106">
        <v>320</v>
      </c>
      <c r="AE106">
        <v>410</v>
      </c>
      <c r="AJ106">
        <v>127</v>
      </c>
      <c r="AK106">
        <v>127</v>
      </c>
    </row>
    <row r="107" spans="2:37" ht="15">
      <c r="B107" s="36">
        <v>99</v>
      </c>
      <c r="C107" s="37">
        <f t="shared" si="8"/>
        <v>178076.31500819451</v>
      </c>
      <c r="D107" s="37"/>
      <c r="E107" s="36"/>
      <c r="F107" s="5">
        <v>43477</v>
      </c>
      <c r="G107" s="36" t="s">
        <v>51</v>
      </c>
      <c r="H107" s="38">
        <v>118.345</v>
      </c>
      <c r="I107" s="38"/>
      <c r="J107" s="36">
        <v>16</v>
      </c>
      <c r="K107" s="39">
        <f t="shared" si="9"/>
        <v>5342.2894502458348</v>
      </c>
      <c r="L107" s="40"/>
      <c r="M107" s="4">
        <f>IF(J107="","",(K107/J107)/LOOKUP(RIGHT($D$2,3),定数!$A$6:$A$13,定数!$B$6:$B$13))</f>
        <v>3.3389309064036468</v>
      </c>
      <c r="N107" s="36"/>
      <c r="O107" s="5"/>
      <c r="P107" s="38">
        <v>118.505</v>
      </c>
      <c r="Q107" s="38"/>
      <c r="R107" s="41">
        <f>IF(P107="","",T107*M107*LOOKUP(RIGHT($D$2,3),定数!$A$6:$A$13,定数!$B$6:$B$13))</f>
        <v>0</v>
      </c>
      <c r="S107" s="41"/>
      <c r="T107" s="42">
        <v>0</v>
      </c>
      <c r="U107" s="42"/>
      <c r="V107" t="str">
        <f>IF(S107&lt;&gt;"",IF(S107&lt;0,1+V106,0),"")</f>
        <v/>
      </c>
      <c r="W107">
        <f>IF(T107&lt;&gt;"",IF(T107&lt;0,1+W106,0),"")</f>
        <v>0</v>
      </c>
      <c r="X107" s="29">
        <f t="shared" si="11"/>
        <v>178076.31500819451</v>
      </c>
      <c r="Y107" s="30">
        <f t="shared" si="12"/>
        <v>0</v>
      </c>
      <c r="Z107">
        <v>236</v>
      </c>
      <c r="AA107">
        <v>618</v>
      </c>
      <c r="AB107" t="s">
        <v>50</v>
      </c>
      <c r="AC107">
        <v>97</v>
      </c>
      <c r="AD107">
        <v>158</v>
      </c>
      <c r="AE107">
        <v>200</v>
      </c>
      <c r="AF107">
        <v>236</v>
      </c>
      <c r="AJ107">
        <v>1.5</v>
      </c>
      <c r="AK107">
        <v>1.5</v>
      </c>
    </row>
    <row r="108" spans="2:37" ht="15">
      <c r="B108" s="36">
        <v>100</v>
      </c>
      <c r="C108" s="37">
        <f t="shared" si="8"/>
        <v>178076.31500819451</v>
      </c>
      <c r="D108" s="37"/>
      <c r="E108" s="36"/>
      <c r="F108" s="5">
        <v>43478</v>
      </c>
      <c r="G108" s="36" t="s">
        <v>51</v>
      </c>
      <c r="H108" s="38">
        <v>118.30200000000001</v>
      </c>
      <c r="I108" s="38"/>
      <c r="J108" s="36">
        <v>18</v>
      </c>
      <c r="K108" s="39">
        <f t="shared" si="9"/>
        <v>5342.2894502458348</v>
      </c>
      <c r="L108" s="40"/>
      <c r="M108" s="4">
        <f>IF(J108="","",(K108/J108)/LOOKUP(RIGHT($D$2,3),定数!$A$6:$A$13,定数!$B$6:$B$13))</f>
        <v>2.9679385834699081</v>
      </c>
      <c r="N108" s="36"/>
      <c r="O108" s="5"/>
      <c r="P108" s="38">
        <v>118.482</v>
      </c>
      <c r="Q108" s="38"/>
      <c r="R108" s="41">
        <f>IF(P108="","",T108*M108*LOOKUP(RIGHT($D$2,3),定数!$A$6:$A$13,定数!$B$6:$B$13))</f>
        <v>15908.150807398706</v>
      </c>
      <c r="S108" s="41"/>
      <c r="T108" s="42">
        <v>53.6</v>
      </c>
      <c r="U108" s="42"/>
      <c r="V108" t="str">
        <f>IF(S108&lt;&gt;"",IF(S108&lt;0,1+V107,0),"")</f>
        <v/>
      </c>
      <c r="W108">
        <f>IF(T108&lt;&gt;"",IF(T108&lt;0,1+W107,0),"")</f>
        <v>0</v>
      </c>
      <c r="X108" s="29">
        <f t="shared" si="11"/>
        <v>178076.31500819451</v>
      </c>
      <c r="Y108" s="30">
        <f t="shared" si="12"/>
        <v>0</v>
      </c>
      <c r="Z108">
        <v>618</v>
      </c>
      <c r="AB108" t="s">
        <v>50</v>
      </c>
      <c r="AC108">
        <v>11</v>
      </c>
      <c r="AD108">
        <v>18</v>
      </c>
      <c r="AE108">
        <v>228</v>
      </c>
      <c r="AF108">
        <v>268</v>
      </c>
      <c r="AG108">
        <v>356</v>
      </c>
      <c r="AH108">
        <v>536</v>
      </c>
      <c r="AJ108">
        <v>-3</v>
      </c>
      <c r="AK108">
        <v>-3</v>
      </c>
    </row>
    <row r="109" spans="2:3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AC109">
        <f>SUM(AC9:AC108)</f>
        <v>5968</v>
      </c>
      <c r="AD109">
        <f>SUM(AD9:AD108)</f>
        <v>8117</v>
      </c>
      <c r="AE109">
        <f>SUM(AE9:AE108)</f>
        <v>8806</v>
      </c>
      <c r="AF109">
        <f>SUM(AF9:AF108)</f>
        <v>9313</v>
      </c>
      <c r="AG109">
        <f>SUM(AG9:AG108)</f>
        <v>9821</v>
      </c>
      <c r="AH109">
        <f>SUM(AH9:AH108)</f>
        <v>11391</v>
      </c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92977FA6-7D04-4710-9E23-930C0DAF83C5}">
      <formula1>"買,売"</formula1>
    </dataValidation>
  </dataValidation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524A4-F74E-458D-81CF-8BD2738A90FF}">
  <dimension ref="A1"/>
  <sheetViews>
    <sheetView workbookViewId="0" xr3:uid="{13ECAD0E-29DE-5D72-ACB0-D0F006505C2F}"/>
  </sheetViews>
  <sheetFormatPr defaultRowHeight="13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topLeftCell="A2" zoomScale="145" zoomScaleNormal="145" zoomScaleSheetLayoutView="100" workbookViewId="0" xr3:uid="{78B4E459-6924-5F8B-B7BA-2DD04133E49E}">
      <selection activeCell="A30" sqref="A30"/>
    </sheetView>
  </sheetViews>
  <sheetFormatPr defaultColWidth="9" defaultRowHeight="13.5"/>
  <sheetData>
    <row r="1" spans="1:10">
      <c r="A1" t="s">
        <v>84</v>
      </c>
    </row>
    <row r="2" spans="1:10">
      <c r="A2" s="77" t="s">
        <v>85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>
      <c r="A11" t="s">
        <v>86</v>
      </c>
    </row>
    <row r="12" spans="1:10">
      <c r="A12" s="79" t="s">
        <v>87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>
      <c r="A21" t="s">
        <v>88</v>
      </c>
    </row>
    <row r="22" spans="1:10">
      <c r="A22" s="79" t="s">
        <v>89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 xr3:uid="{9B253EF2-77E0-53E3-AE26-4D66ECD923F3}">
      <selection activeCell="E27" sqref="E27"/>
    </sheetView>
  </sheetViews>
  <sheetFormatPr defaultColWidth="8.85546875" defaultRowHeight="17.25"/>
  <cols>
    <col min="1" max="1" width="3.140625" style="20" customWidth="1"/>
    <col min="2" max="2" width="13.28515625" style="17" customWidth="1"/>
    <col min="3" max="3" width="15.7109375" style="19" customWidth="1"/>
    <col min="4" max="4" width="13" style="19" customWidth="1"/>
    <col min="5" max="5" width="15.85546875" style="25" customWidth="1"/>
    <col min="6" max="6" width="15.85546875" style="19" customWidth="1"/>
    <col min="7" max="7" width="15.85546875" style="25" customWidth="1"/>
    <col min="8" max="8" width="15.85546875" style="19" customWidth="1"/>
    <col min="9" max="9" width="15.85546875" style="25" customWidth="1"/>
    <col min="10" max="16384" width="8.85546875" style="20"/>
  </cols>
  <sheetData>
    <row r="2" spans="2:9">
      <c r="B2" s="18" t="s">
        <v>90</v>
      </c>
      <c r="C2" s="20"/>
    </row>
    <row r="4" spans="2:9">
      <c r="B4" s="23" t="s">
        <v>91</v>
      </c>
      <c r="C4" s="23" t="s">
        <v>92</v>
      </c>
      <c r="D4" s="23" t="s">
        <v>93</v>
      </c>
      <c r="E4" s="24" t="s">
        <v>94</v>
      </c>
      <c r="F4" s="23" t="s">
        <v>95</v>
      </c>
      <c r="G4" s="24" t="s">
        <v>94</v>
      </c>
      <c r="H4" s="23" t="s">
        <v>96</v>
      </c>
      <c r="I4" s="24" t="s">
        <v>94</v>
      </c>
    </row>
    <row r="5" spans="2:9">
      <c r="B5" s="21" t="s">
        <v>97</v>
      </c>
      <c r="C5" s="22" t="s">
        <v>98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97</v>
      </c>
      <c r="C6" s="22" t="s">
        <v>99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97</v>
      </c>
      <c r="C7" s="22"/>
      <c r="D7" s="22"/>
      <c r="E7" s="27"/>
      <c r="F7" s="22"/>
      <c r="G7" s="27"/>
      <c r="H7" s="22"/>
      <c r="I7" s="27"/>
    </row>
    <row r="8" spans="2:9">
      <c r="B8" s="21" t="s">
        <v>97</v>
      </c>
      <c r="C8" s="22"/>
      <c r="D8" s="22"/>
      <c r="E8" s="27"/>
      <c r="F8" s="22"/>
      <c r="G8" s="27"/>
      <c r="H8" s="22"/>
      <c r="I8" s="27"/>
    </row>
    <row r="9" spans="2:9">
      <c r="B9" s="21" t="s">
        <v>97</v>
      </c>
      <c r="C9" s="22"/>
      <c r="D9" s="22"/>
      <c r="E9" s="27"/>
      <c r="F9" s="22"/>
      <c r="G9" s="27"/>
      <c r="H9" s="22"/>
      <c r="I9" s="27"/>
    </row>
    <row r="10" spans="2:9">
      <c r="B10" s="21" t="s">
        <v>97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97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97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 xr3:uid="{85D5C41F-068E-5C55-9968-509E7C2A5619}">
      <pane ySplit="8" topLeftCell="A9" activePane="bottomLeft" state="frozen"/>
      <selection pane="bottomLeft" activeCell="C7" sqref="C7:D8"/>
    </sheetView>
  </sheetViews>
  <sheetFormatPr defaultRowHeight="13.5"/>
  <cols>
    <col min="1" max="1" width="2.85546875" customWidth="1"/>
    <col min="2" max="18" width="6.5703125" customWidth="1"/>
    <col min="22" max="22" width="10.85546875" style="16" bestFit="1" customWidth="1"/>
  </cols>
  <sheetData>
    <row r="2" spans="2:21" ht="15">
      <c r="B2" s="60" t="s">
        <v>10</v>
      </c>
      <c r="C2" s="60"/>
      <c r="D2" s="63"/>
      <c r="E2" s="63"/>
      <c r="F2" s="60" t="s">
        <v>12</v>
      </c>
      <c r="G2" s="60"/>
      <c r="H2" s="63" t="s">
        <v>100</v>
      </c>
      <c r="I2" s="63"/>
      <c r="J2" s="60" t="s">
        <v>14</v>
      </c>
      <c r="K2" s="60"/>
      <c r="L2" s="72">
        <f>C9</f>
        <v>1000000</v>
      </c>
      <c r="M2" s="63"/>
      <c r="N2" s="60" t="s">
        <v>15</v>
      </c>
      <c r="O2" s="60"/>
      <c r="P2" s="72" t="e">
        <f>C108+R108</f>
        <v>#VALUE!</v>
      </c>
      <c r="Q2" s="63"/>
      <c r="R2" s="1"/>
      <c r="S2" s="1"/>
      <c r="T2" s="1"/>
    </row>
    <row r="3" spans="2:21" ht="57" customHeight="1">
      <c r="B3" s="60" t="s">
        <v>16</v>
      </c>
      <c r="C3" s="60"/>
      <c r="D3" s="73" t="s">
        <v>101</v>
      </c>
      <c r="E3" s="73"/>
      <c r="F3" s="73"/>
      <c r="G3" s="73"/>
      <c r="H3" s="73"/>
      <c r="I3" s="73"/>
      <c r="J3" s="60" t="s">
        <v>18</v>
      </c>
      <c r="K3" s="60"/>
      <c r="L3" s="73" t="s">
        <v>102</v>
      </c>
      <c r="M3" s="74"/>
      <c r="N3" s="74"/>
      <c r="O3" s="74"/>
      <c r="P3" s="74"/>
      <c r="Q3" s="74"/>
      <c r="R3" s="1"/>
      <c r="S3" s="1"/>
    </row>
    <row r="4" spans="2:21" ht="15">
      <c r="B4" s="60" t="s">
        <v>20</v>
      </c>
      <c r="C4" s="60"/>
      <c r="D4" s="68">
        <f>SUM($R$9:$S$993)</f>
        <v>153684.21052631587</v>
      </c>
      <c r="E4" s="68"/>
      <c r="F4" s="60" t="s">
        <v>21</v>
      </c>
      <c r="G4" s="60"/>
      <c r="H4" s="69">
        <f>SUM($T$9:$U$108)</f>
        <v>292.00000000000017</v>
      </c>
      <c r="I4" s="63"/>
      <c r="J4" s="75" t="s">
        <v>103</v>
      </c>
      <c r="K4" s="75"/>
      <c r="L4" s="72">
        <f>MAX($C$9:$D$990)-C9</f>
        <v>153684.21052631596</v>
      </c>
      <c r="M4" s="72"/>
      <c r="N4" s="75" t="s">
        <v>104</v>
      </c>
      <c r="O4" s="75"/>
      <c r="P4" s="68">
        <f>MIN($C$9:$D$990)-C9</f>
        <v>0</v>
      </c>
      <c r="Q4" s="68"/>
      <c r="R4" s="1"/>
      <c r="S4" s="1"/>
      <c r="T4" s="1"/>
    </row>
    <row r="5" spans="2:21" ht="15">
      <c r="B5" s="34" t="s">
        <v>23</v>
      </c>
      <c r="C5" s="32">
        <f>COUNTIF($R$9:$R$990,"&gt;0")</f>
        <v>1</v>
      </c>
      <c r="D5" s="31" t="s">
        <v>24</v>
      </c>
      <c r="E5" s="12">
        <f>COUNTIF($R$9:$R$990,"&lt;0")</f>
        <v>0</v>
      </c>
      <c r="F5" s="31" t="s">
        <v>25</v>
      </c>
      <c r="G5" s="32">
        <f>COUNTIF($R$9:$R$990,"=0")</f>
        <v>0</v>
      </c>
      <c r="H5" s="31" t="s">
        <v>26</v>
      </c>
      <c r="I5" s="33">
        <f>C5/SUM(C5,E5,G5)</f>
        <v>1</v>
      </c>
      <c r="J5" s="59" t="s">
        <v>27</v>
      </c>
      <c r="K5" s="60"/>
      <c r="L5" s="61"/>
      <c r="M5" s="62"/>
      <c r="N5" s="14" t="s">
        <v>28</v>
      </c>
      <c r="O5" s="6"/>
      <c r="P5" s="61"/>
      <c r="Q5" s="62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5"/>
      <c r="R6" s="1"/>
      <c r="S6" s="1"/>
      <c r="T6" s="1"/>
    </row>
    <row r="7" spans="2:21" ht="15">
      <c r="B7" s="43" t="s">
        <v>30</v>
      </c>
      <c r="C7" s="45" t="s">
        <v>31</v>
      </c>
      <c r="D7" s="46"/>
      <c r="E7" s="49" t="s">
        <v>32</v>
      </c>
      <c r="F7" s="50"/>
      <c r="G7" s="50"/>
      <c r="H7" s="50"/>
      <c r="I7" s="51"/>
      <c r="J7" s="52" t="s">
        <v>33</v>
      </c>
      <c r="K7" s="53"/>
      <c r="L7" s="54"/>
      <c r="M7" s="55" t="s">
        <v>34</v>
      </c>
      <c r="N7" s="56" t="s">
        <v>35</v>
      </c>
      <c r="O7" s="57"/>
      <c r="P7" s="57"/>
      <c r="Q7" s="58"/>
      <c r="R7" s="64" t="s">
        <v>36</v>
      </c>
      <c r="S7" s="64"/>
      <c r="T7" s="64"/>
      <c r="U7" s="64"/>
    </row>
    <row r="8" spans="2:21" ht="15">
      <c r="B8" s="44"/>
      <c r="C8" s="47"/>
      <c r="D8" s="48"/>
      <c r="E8" s="15" t="s">
        <v>38</v>
      </c>
      <c r="F8" s="15" t="s">
        <v>39</v>
      </c>
      <c r="G8" s="15" t="s">
        <v>40</v>
      </c>
      <c r="H8" s="65" t="s">
        <v>41</v>
      </c>
      <c r="I8" s="51"/>
      <c r="J8" s="2" t="s">
        <v>42</v>
      </c>
      <c r="K8" s="66" t="s">
        <v>43</v>
      </c>
      <c r="L8" s="54"/>
      <c r="M8" s="55"/>
      <c r="N8" s="3" t="s">
        <v>38</v>
      </c>
      <c r="O8" s="3" t="s">
        <v>39</v>
      </c>
      <c r="P8" s="67" t="s">
        <v>41</v>
      </c>
      <c r="Q8" s="58"/>
      <c r="R8" s="64" t="s">
        <v>44</v>
      </c>
      <c r="S8" s="64"/>
      <c r="T8" s="64" t="s">
        <v>42</v>
      </c>
      <c r="U8" s="64"/>
    </row>
    <row r="9" spans="2:21" ht="15">
      <c r="B9" s="36">
        <v>1</v>
      </c>
      <c r="C9" s="37">
        <v>1000000</v>
      </c>
      <c r="D9" s="37"/>
      <c r="E9" s="36">
        <v>2001</v>
      </c>
      <c r="F9" s="5">
        <v>42111</v>
      </c>
      <c r="G9" s="36" t="s">
        <v>49</v>
      </c>
      <c r="H9" s="38">
        <v>105.33</v>
      </c>
      <c r="I9" s="38"/>
      <c r="J9" s="36">
        <v>57</v>
      </c>
      <c r="K9" s="37">
        <f t="shared" ref="K9:K72" si="0">IF(F9="","",C9*0.03)</f>
        <v>30000</v>
      </c>
      <c r="L9" s="37"/>
      <c r="M9" s="4">
        <f>IF(J9="","",(K9/J9)/1000)</f>
        <v>0.52631578947368418</v>
      </c>
      <c r="N9" s="36">
        <v>2001</v>
      </c>
      <c r="O9" s="5">
        <v>42111</v>
      </c>
      <c r="P9" s="38">
        <v>108.25</v>
      </c>
      <c r="Q9" s="38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5">
      <c r="B10" s="36">
        <v>2</v>
      </c>
      <c r="C10" s="37">
        <f t="shared" ref="C10:C73" si="1">IF(R9="","",C9+R9)</f>
        <v>1153684.210526316</v>
      </c>
      <c r="D10" s="37"/>
      <c r="E10" s="36"/>
      <c r="F10" s="5"/>
      <c r="G10" s="36" t="s">
        <v>49</v>
      </c>
      <c r="H10" s="38"/>
      <c r="I10" s="38"/>
      <c r="J10" s="36"/>
      <c r="K10" s="37" t="str">
        <f t="shared" si="0"/>
        <v/>
      </c>
      <c r="L10" s="37"/>
      <c r="M10" s="4" t="str">
        <f t="shared" ref="M10:M73" si="2">IF(J10="","",(K10/J10)/1000)</f>
        <v/>
      </c>
      <c r="N10" s="36"/>
      <c r="O10" s="5"/>
      <c r="P10" s="38"/>
      <c r="Q10" s="38"/>
      <c r="R10" s="41" t="str">
        <f t="shared" ref="R10:R73" si="3">IF(O10="","",(IF(G10="売",H10-P10,P10-H10))*M10*100000)</f>
        <v/>
      </c>
      <c r="S10" s="41"/>
      <c r="T10" s="42" t="str">
        <f t="shared" ref="T10:T73" si="4">IF(O10="","",IF(R10&lt;0,J10*(-1),IF(G10="買",(P10-H10)*100,(H10-P10)*100)))</f>
        <v/>
      </c>
      <c r="U10" s="42"/>
    </row>
    <row r="11" spans="2:21" ht="15">
      <c r="B11" s="36">
        <v>3</v>
      </c>
      <c r="C11" s="37" t="str">
        <f t="shared" si="1"/>
        <v/>
      </c>
      <c r="D11" s="37"/>
      <c r="E11" s="36"/>
      <c r="F11" s="5"/>
      <c r="G11" s="36" t="s">
        <v>49</v>
      </c>
      <c r="H11" s="38"/>
      <c r="I11" s="38"/>
      <c r="J11" s="36"/>
      <c r="K11" s="37" t="str">
        <f t="shared" si="0"/>
        <v/>
      </c>
      <c r="L11" s="37"/>
      <c r="M11" s="4" t="str">
        <f t="shared" si="2"/>
        <v/>
      </c>
      <c r="N11" s="36"/>
      <c r="O11" s="5"/>
      <c r="P11" s="38"/>
      <c r="Q11" s="38"/>
      <c r="R11" s="41" t="str">
        <f t="shared" si="3"/>
        <v/>
      </c>
      <c r="S11" s="41"/>
      <c r="T11" s="42" t="str">
        <f t="shared" si="4"/>
        <v/>
      </c>
      <c r="U11" s="42"/>
    </row>
    <row r="12" spans="2:21" ht="15">
      <c r="B12" s="36">
        <v>4</v>
      </c>
      <c r="C12" s="37" t="str">
        <f t="shared" si="1"/>
        <v/>
      </c>
      <c r="D12" s="37"/>
      <c r="E12" s="36"/>
      <c r="F12" s="5"/>
      <c r="G12" s="36" t="s">
        <v>51</v>
      </c>
      <c r="H12" s="38"/>
      <c r="I12" s="38"/>
      <c r="J12" s="36"/>
      <c r="K12" s="37" t="str">
        <f t="shared" si="0"/>
        <v/>
      </c>
      <c r="L12" s="37"/>
      <c r="M12" s="4" t="str">
        <f t="shared" si="2"/>
        <v/>
      </c>
      <c r="N12" s="36"/>
      <c r="O12" s="5"/>
      <c r="P12" s="38"/>
      <c r="Q12" s="38"/>
      <c r="R12" s="41" t="str">
        <f t="shared" si="3"/>
        <v/>
      </c>
      <c r="S12" s="41"/>
      <c r="T12" s="42" t="str">
        <f t="shared" si="4"/>
        <v/>
      </c>
      <c r="U12" s="42"/>
    </row>
    <row r="13" spans="2:21" ht="15">
      <c r="B13" s="36">
        <v>5</v>
      </c>
      <c r="C13" s="37" t="str">
        <f t="shared" si="1"/>
        <v/>
      </c>
      <c r="D13" s="37"/>
      <c r="E13" s="36"/>
      <c r="F13" s="5"/>
      <c r="G13" s="36" t="s">
        <v>51</v>
      </c>
      <c r="H13" s="38"/>
      <c r="I13" s="38"/>
      <c r="J13" s="36"/>
      <c r="K13" s="37" t="str">
        <f t="shared" si="0"/>
        <v/>
      </c>
      <c r="L13" s="37"/>
      <c r="M13" s="4" t="str">
        <f t="shared" si="2"/>
        <v/>
      </c>
      <c r="N13" s="36"/>
      <c r="O13" s="5"/>
      <c r="P13" s="38"/>
      <c r="Q13" s="38"/>
      <c r="R13" s="41" t="str">
        <f t="shared" si="3"/>
        <v/>
      </c>
      <c r="S13" s="41"/>
      <c r="T13" s="42" t="str">
        <f t="shared" si="4"/>
        <v/>
      </c>
      <c r="U13" s="42"/>
    </row>
    <row r="14" spans="2:21" ht="15">
      <c r="B14" s="36">
        <v>6</v>
      </c>
      <c r="C14" s="37" t="str">
        <f t="shared" si="1"/>
        <v/>
      </c>
      <c r="D14" s="37"/>
      <c r="E14" s="36"/>
      <c r="F14" s="5"/>
      <c r="G14" s="36" t="s">
        <v>49</v>
      </c>
      <c r="H14" s="38"/>
      <c r="I14" s="38"/>
      <c r="J14" s="36"/>
      <c r="K14" s="37" t="str">
        <f t="shared" si="0"/>
        <v/>
      </c>
      <c r="L14" s="37"/>
      <c r="M14" s="4" t="str">
        <f t="shared" si="2"/>
        <v/>
      </c>
      <c r="N14" s="36"/>
      <c r="O14" s="5"/>
      <c r="P14" s="38"/>
      <c r="Q14" s="38"/>
      <c r="R14" s="41" t="str">
        <f t="shared" si="3"/>
        <v/>
      </c>
      <c r="S14" s="41"/>
      <c r="T14" s="42" t="str">
        <f t="shared" si="4"/>
        <v/>
      </c>
      <c r="U14" s="42"/>
    </row>
    <row r="15" spans="2:21" ht="15">
      <c r="B15" s="36">
        <v>7</v>
      </c>
      <c r="C15" s="37" t="str">
        <f t="shared" si="1"/>
        <v/>
      </c>
      <c r="D15" s="37"/>
      <c r="E15" s="36"/>
      <c r="F15" s="5"/>
      <c r="G15" s="36" t="s">
        <v>49</v>
      </c>
      <c r="H15" s="38"/>
      <c r="I15" s="38"/>
      <c r="J15" s="36"/>
      <c r="K15" s="37" t="str">
        <f t="shared" si="0"/>
        <v/>
      </c>
      <c r="L15" s="37"/>
      <c r="M15" s="4" t="str">
        <f t="shared" si="2"/>
        <v/>
      </c>
      <c r="N15" s="36"/>
      <c r="O15" s="5"/>
      <c r="P15" s="38"/>
      <c r="Q15" s="38"/>
      <c r="R15" s="41" t="str">
        <f t="shared" si="3"/>
        <v/>
      </c>
      <c r="S15" s="41"/>
      <c r="T15" s="42" t="str">
        <f t="shared" si="4"/>
        <v/>
      </c>
      <c r="U15" s="42"/>
    </row>
    <row r="16" spans="2:21" ht="15">
      <c r="B16" s="36">
        <v>8</v>
      </c>
      <c r="C16" s="37" t="str">
        <f t="shared" si="1"/>
        <v/>
      </c>
      <c r="D16" s="37"/>
      <c r="E16" s="36"/>
      <c r="F16" s="5"/>
      <c r="G16" s="36" t="s">
        <v>49</v>
      </c>
      <c r="H16" s="38"/>
      <c r="I16" s="38"/>
      <c r="J16" s="36"/>
      <c r="K16" s="37" t="str">
        <f t="shared" si="0"/>
        <v/>
      </c>
      <c r="L16" s="37"/>
      <c r="M16" s="4" t="str">
        <f t="shared" si="2"/>
        <v/>
      </c>
      <c r="N16" s="36"/>
      <c r="O16" s="5"/>
      <c r="P16" s="38"/>
      <c r="Q16" s="38"/>
      <c r="R16" s="41" t="str">
        <f t="shared" si="3"/>
        <v/>
      </c>
      <c r="S16" s="41"/>
      <c r="T16" s="42" t="str">
        <f t="shared" si="4"/>
        <v/>
      </c>
      <c r="U16" s="42"/>
    </row>
    <row r="17" spans="2:21" ht="15">
      <c r="B17" s="36">
        <v>9</v>
      </c>
      <c r="C17" s="37" t="str">
        <f t="shared" si="1"/>
        <v/>
      </c>
      <c r="D17" s="37"/>
      <c r="E17" s="36"/>
      <c r="F17" s="5"/>
      <c r="G17" s="36" t="s">
        <v>49</v>
      </c>
      <c r="H17" s="38"/>
      <c r="I17" s="38"/>
      <c r="J17" s="36"/>
      <c r="K17" s="37" t="str">
        <f t="shared" si="0"/>
        <v/>
      </c>
      <c r="L17" s="37"/>
      <c r="M17" s="4" t="str">
        <f t="shared" si="2"/>
        <v/>
      </c>
      <c r="N17" s="36"/>
      <c r="O17" s="5"/>
      <c r="P17" s="38"/>
      <c r="Q17" s="38"/>
      <c r="R17" s="41" t="str">
        <f t="shared" si="3"/>
        <v/>
      </c>
      <c r="S17" s="41"/>
      <c r="T17" s="42" t="str">
        <f t="shared" si="4"/>
        <v/>
      </c>
      <c r="U17" s="42"/>
    </row>
    <row r="18" spans="2:21" ht="15">
      <c r="B18" s="36">
        <v>10</v>
      </c>
      <c r="C18" s="37" t="str">
        <f t="shared" si="1"/>
        <v/>
      </c>
      <c r="D18" s="37"/>
      <c r="E18" s="36"/>
      <c r="F18" s="5"/>
      <c r="G18" s="36" t="s">
        <v>49</v>
      </c>
      <c r="H18" s="38"/>
      <c r="I18" s="38"/>
      <c r="J18" s="36"/>
      <c r="K18" s="37" t="str">
        <f t="shared" si="0"/>
        <v/>
      </c>
      <c r="L18" s="37"/>
      <c r="M18" s="4" t="str">
        <f t="shared" si="2"/>
        <v/>
      </c>
      <c r="N18" s="36"/>
      <c r="O18" s="5"/>
      <c r="P18" s="38"/>
      <c r="Q18" s="38"/>
      <c r="R18" s="41" t="str">
        <f t="shared" si="3"/>
        <v/>
      </c>
      <c r="S18" s="41"/>
      <c r="T18" s="42" t="str">
        <f t="shared" si="4"/>
        <v/>
      </c>
      <c r="U18" s="42"/>
    </row>
    <row r="19" spans="2:21" ht="15">
      <c r="B19" s="36">
        <v>11</v>
      </c>
      <c r="C19" s="37" t="str">
        <f t="shared" si="1"/>
        <v/>
      </c>
      <c r="D19" s="37"/>
      <c r="E19" s="36"/>
      <c r="F19" s="5"/>
      <c r="G19" s="36" t="s">
        <v>49</v>
      </c>
      <c r="H19" s="38"/>
      <c r="I19" s="38"/>
      <c r="J19" s="36"/>
      <c r="K19" s="37" t="str">
        <f t="shared" si="0"/>
        <v/>
      </c>
      <c r="L19" s="37"/>
      <c r="M19" s="4" t="str">
        <f t="shared" si="2"/>
        <v/>
      </c>
      <c r="N19" s="36"/>
      <c r="O19" s="5"/>
      <c r="P19" s="38"/>
      <c r="Q19" s="38"/>
      <c r="R19" s="41" t="str">
        <f t="shared" si="3"/>
        <v/>
      </c>
      <c r="S19" s="41"/>
      <c r="T19" s="42" t="str">
        <f t="shared" si="4"/>
        <v/>
      </c>
      <c r="U19" s="42"/>
    </row>
    <row r="20" spans="2:21" ht="15">
      <c r="B20" s="36">
        <v>12</v>
      </c>
      <c r="C20" s="37" t="str">
        <f t="shared" si="1"/>
        <v/>
      </c>
      <c r="D20" s="37"/>
      <c r="E20" s="36"/>
      <c r="F20" s="5"/>
      <c r="G20" s="36" t="s">
        <v>49</v>
      </c>
      <c r="H20" s="38"/>
      <c r="I20" s="38"/>
      <c r="J20" s="36"/>
      <c r="K20" s="37" t="str">
        <f t="shared" si="0"/>
        <v/>
      </c>
      <c r="L20" s="37"/>
      <c r="M20" s="4" t="str">
        <f t="shared" si="2"/>
        <v/>
      </c>
      <c r="N20" s="36"/>
      <c r="O20" s="5"/>
      <c r="P20" s="38"/>
      <c r="Q20" s="38"/>
      <c r="R20" s="41" t="str">
        <f t="shared" si="3"/>
        <v/>
      </c>
      <c r="S20" s="41"/>
      <c r="T20" s="42" t="str">
        <f t="shared" si="4"/>
        <v/>
      </c>
      <c r="U20" s="42"/>
    </row>
    <row r="21" spans="2:21" ht="15">
      <c r="B21" s="36">
        <v>13</v>
      </c>
      <c r="C21" s="37" t="str">
        <f t="shared" si="1"/>
        <v/>
      </c>
      <c r="D21" s="37"/>
      <c r="E21" s="36"/>
      <c r="F21" s="5"/>
      <c r="G21" s="36" t="s">
        <v>49</v>
      </c>
      <c r="H21" s="38"/>
      <c r="I21" s="38"/>
      <c r="J21" s="36"/>
      <c r="K21" s="37" t="str">
        <f t="shared" si="0"/>
        <v/>
      </c>
      <c r="L21" s="37"/>
      <c r="M21" s="4" t="str">
        <f t="shared" si="2"/>
        <v/>
      </c>
      <c r="N21" s="36"/>
      <c r="O21" s="5"/>
      <c r="P21" s="38"/>
      <c r="Q21" s="38"/>
      <c r="R21" s="41" t="str">
        <f t="shared" si="3"/>
        <v/>
      </c>
      <c r="S21" s="41"/>
      <c r="T21" s="42" t="str">
        <f t="shared" si="4"/>
        <v/>
      </c>
      <c r="U21" s="42"/>
    </row>
    <row r="22" spans="2:21" ht="15">
      <c r="B22" s="36">
        <v>14</v>
      </c>
      <c r="C22" s="37" t="str">
        <f t="shared" si="1"/>
        <v/>
      </c>
      <c r="D22" s="37"/>
      <c r="E22" s="36"/>
      <c r="F22" s="5"/>
      <c r="G22" s="36" t="s">
        <v>51</v>
      </c>
      <c r="H22" s="38"/>
      <c r="I22" s="38"/>
      <c r="J22" s="36"/>
      <c r="K22" s="37" t="str">
        <f t="shared" si="0"/>
        <v/>
      </c>
      <c r="L22" s="37"/>
      <c r="M22" s="4" t="str">
        <f t="shared" si="2"/>
        <v/>
      </c>
      <c r="N22" s="36"/>
      <c r="O22" s="5"/>
      <c r="P22" s="38"/>
      <c r="Q22" s="38"/>
      <c r="R22" s="41" t="str">
        <f t="shared" si="3"/>
        <v/>
      </c>
      <c r="S22" s="41"/>
      <c r="T22" s="42" t="str">
        <f t="shared" si="4"/>
        <v/>
      </c>
      <c r="U22" s="42"/>
    </row>
    <row r="23" spans="2:21" ht="15">
      <c r="B23" s="36">
        <v>15</v>
      </c>
      <c r="C23" s="37" t="str">
        <f t="shared" si="1"/>
        <v/>
      </c>
      <c r="D23" s="37"/>
      <c r="E23" s="36"/>
      <c r="F23" s="5"/>
      <c r="G23" s="36" t="s">
        <v>49</v>
      </c>
      <c r="H23" s="38"/>
      <c r="I23" s="38"/>
      <c r="J23" s="36"/>
      <c r="K23" s="37" t="str">
        <f t="shared" si="0"/>
        <v/>
      </c>
      <c r="L23" s="37"/>
      <c r="M23" s="4" t="str">
        <f t="shared" si="2"/>
        <v/>
      </c>
      <c r="N23" s="36"/>
      <c r="O23" s="5"/>
      <c r="P23" s="38"/>
      <c r="Q23" s="38"/>
      <c r="R23" s="41" t="str">
        <f t="shared" si="3"/>
        <v/>
      </c>
      <c r="S23" s="41"/>
      <c r="T23" s="42" t="str">
        <f t="shared" si="4"/>
        <v/>
      </c>
      <c r="U23" s="42"/>
    </row>
    <row r="24" spans="2:21" ht="15">
      <c r="B24" s="36">
        <v>16</v>
      </c>
      <c r="C24" s="37" t="str">
        <f t="shared" si="1"/>
        <v/>
      </c>
      <c r="D24" s="37"/>
      <c r="E24" s="36"/>
      <c r="F24" s="5"/>
      <c r="G24" s="36" t="s">
        <v>49</v>
      </c>
      <c r="H24" s="38"/>
      <c r="I24" s="38"/>
      <c r="J24" s="36"/>
      <c r="K24" s="37" t="str">
        <f t="shared" si="0"/>
        <v/>
      </c>
      <c r="L24" s="37"/>
      <c r="M24" s="4" t="str">
        <f t="shared" si="2"/>
        <v/>
      </c>
      <c r="N24" s="36"/>
      <c r="O24" s="5"/>
      <c r="P24" s="38"/>
      <c r="Q24" s="38"/>
      <c r="R24" s="41" t="str">
        <f t="shared" si="3"/>
        <v/>
      </c>
      <c r="S24" s="41"/>
      <c r="T24" s="42" t="str">
        <f t="shared" si="4"/>
        <v/>
      </c>
      <c r="U24" s="42"/>
    </row>
    <row r="25" spans="2:21" ht="15">
      <c r="B25" s="36">
        <v>17</v>
      </c>
      <c r="C25" s="37" t="str">
        <f t="shared" si="1"/>
        <v/>
      </c>
      <c r="D25" s="37"/>
      <c r="E25" s="36"/>
      <c r="F25" s="5"/>
      <c r="G25" s="36" t="s">
        <v>49</v>
      </c>
      <c r="H25" s="38"/>
      <c r="I25" s="38"/>
      <c r="J25" s="36"/>
      <c r="K25" s="37" t="str">
        <f t="shared" si="0"/>
        <v/>
      </c>
      <c r="L25" s="37"/>
      <c r="M25" s="4" t="str">
        <f t="shared" si="2"/>
        <v/>
      </c>
      <c r="N25" s="36"/>
      <c r="O25" s="5"/>
      <c r="P25" s="38"/>
      <c r="Q25" s="38"/>
      <c r="R25" s="41" t="str">
        <f t="shared" si="3"/>
        <v/>
      </c>
      <c r="S25" s="41"/>
      <c r="T25" s="42" t="str">
        <f t="shared" si="4"/>
        <v/>
      </c>
      <c r="U25" s="42"/>
    </row>
    <row r="26" spans="2:21" ht="15">
      <c r="B26" s="36">
        <v>18</v>
      </c>
      <c r="C26" s="37" t="str">
        <f t="shared" si="1"/>
        <v/>
      </c>
      <c r="D26" s="37"/>
      <c r="E26" s="36"/>
      <c r="F26" s="5"/>
      <c r="G26" s="36" t="s">
        <v>49</v>
      </c>
      <c r="H26" s="38"/>
      <c r="I26" s="38"/>
      <c r="J26" s="36"/>
      <c r="K26" s="37" t="str">
        <f t="shared" si="0"/>
        <v/>
      </c>
      <c r="L26" s="37"/>
      <c r="M26" s="4" t="str">
        <f t="shared" si="2"/>
        <v/>
      </c>
      <c r="N26" s="36"/>
      <c r="O26" s="5"/>
      <c r="P26" s="38"/>
      <c r="Q26" s="38"/>
      <c r="R26" s="41" t="str">
        <f t="shared" si="3"/>
        <v/>
      </c>
      <c r="S26" s="41"/>
      <c r="T26" s="42" t="str">
        <f t="shared" si="4"/>
        <v/>
      </c>
      <c r="U26" s="42"/>
    </row>
    <row r="27" spans="2:21" ht="15">
      <c r="B27" s="36">
        <v>19</v>
      </c>
      <c r="C27" s="37" t="str">
        <f t="shared" si="1"/>
        <v/>
      </c>
      <c r="D27" s="37"/>
      <c r="E27" s="36"/>
      <c r="F27" s="5"/>
      <c r="G27" s="36" t="s">
        <v>51</v>
      </c>
      <c r="H27" s="38"/>
      <c r="I27" s="38"/>
      <c r="J27" s="36"/>
      <c r="K27" s="37" t="str">
        <f t="shared" si="0"/>
        <v/>
      </c>
      <c r="L27" s="37"/>
      <c r="M27" s="4" t="str">
        <f t="shared" si="2"/>
        <v/>
      </c>
      <c r="N27" s="36"/>
      <c r="O27" s="5"/>
      <c r="P27" s="38"/>
      <c r="Q27" s="38"/>
      <c r="R27" s="41" t="str">
        <f t="shared" si="3"/>
        <v/>
      </c>
      <c r="S27" s="41"/>
      <c r="T27" s="42" t="str">
        <f t="shared" si="4"/>
        <v/>
      </c>
      <c r="U27" s="42"/>
    </row>
    <row r="28" spans="2:21" ht="15">
      <c r="B28" s="36">
        <v>20</v>
      </c>
      <c r="C28" s="37" t="str">
        <f t="shared" si="1"/>
        <v/>
      </c>
      <c r="D28" s="37"/>
      <c r="E28" s="36"/>
      <c r="F28" s="5"/>
      <c r="G28" s="36" t="s">
        <v>49</v>
      </c>
      <c r="H28" s="38"/>
      <c r="I28" s="38"/>
      <c r="J28" s="36"/>
      <c r="K28" s="37" t="str">
        <f t="shared" si="0"/>
        <v/>
      </c>
      <c r="L28" s="37"/>
      <c r="M28" s="4" t="str">
        <f t="shared" si="2"/>
        <v/>
      </c>
      <c r="N28" s="36"/>
      <c r="O28" s="5"/>
      <c r="P28" s="38"/>
      <c r="Q28" s="38"/>
      <c r="R28" s="41" t="str">
        <f t="shared" si="3"/>
        <v/>
      </c>
      <c r="S28" s="41"/>
      <c r="T28" s="42" t="str">
        <f t="shared" si="4"/>
        <v/>
      </c>
      <c r="U28" s="42"/>
    </row>
    <row r="29" spans="2:21" ht="15">
      <c r="B29" s="36">
        <v>21</v>
      </c>
      <c r="C29" s="37" t="str">
        <f t="shared" si="1"/>
        <v/>
      </c>
      <c r="D29" s="37"/>
      <c r="E29" s="36"/>
      <c r="F29" s="5"/>
      <c r="G29" s="36" t="s">
        <v>51</v>
      </c>
      <c r="H29" s="38"/>
      <c r="I29" s="38"/>
      <c r="J29" s="36"/>
      <c r="K29" s="37" t="str">
        <f t="shared" si="0"/>
        <v/>
      </c>
      <c r="L29" s="37"/>
      <c r="M29" s="4" t="str">
        <f t="shared" si="2"/>
        <v/>
      </c>
      <c r="N29" s="36"/>
      <c r="O29" s="5"/>
      <c r="P29" s="38"/>
      <c r="Q29" s="38"/>
      <c r="R29" s="41" t="str">
        <f t="shared" si="3"/>
        <v/>
      </c>
      <c r="S29" s="41"/>
      <c r="T29" s="42" t="str">
        <f t="shared" si="4"/>
        <v/>
      </c>
      <c r="U29" s="42"/>
    </row>
    <row r="30" spans="2:21" ht="15">
      <c r="B30" s="36">
        <v>22</v>
      </c>
      <c r="C30" s="37" t="str">
        <f t="shared" si="1"/>
        <v/>
      </c>
      <c r="D30" s="37"/>
      <c r="E30" s="36"/>
      <c r="F30" s="5"/>
      <c r="G30" s="36" t="s">
        <v>51</v>
      </c>
      <c r="H30" s="38"/>
      <c r="I30" s="38"/>
      <c r="J30" s="36"/>
      <c r="K30" s="37" t="str">
        <f t="shared" si="0"/>
        <v/>
      </c>
      <c r="L30" s="37"/>
      <c r="M30" s="4" t="str">
        <f t="shared" si="2"/>
        <v/>
      </c>
      <c r="N30" s="36"/>
      <c r="O30" s="5"/>
      <c r="P30" s="38"/>
      <c r="Q30" s="38"/>
      <c r="R30" s="41" t="str">
        <f t="shared" si="3"/>
        <v/>
      </c>
      <c r="S30" s="41"/>
      <c r="T30" s="42" t="str">
        <f t="shared" si="4"/>
        <v/>
      </c>
      <c r="U30" s="42"/>
    </row>
    <row r="31" spans="2:21" ht="15">
      <c r="B31" s="36">
        <v>23</v>
      </c>
      <c r="C31" s="37" t="str">
        <f t="shared" si="1"/>
        <v/>
      </c>
      <c r="D31" s="37"/>
      <c r="E31" s="36"/>
      <c r="F31" s="5"/>
      <c r="G31" s="36" t="s">
        <v>51</v>
      </c>
      <c r="H31" s="38"/>
      <c r="I31" s="38"/>
      <c r="J31" s="36"/>
      <c r="K31" s="37" t="str">
        <f t="shared" si="0"/>
        <v/>
      </c>
      <c r="L31" s="37"/>
      <c r="M31" s="4" t="str">
        <f t="shared" si="2"/>
        <v/>
      </c>
      <c r="N31" s="36"/>
      <c r="O31" s="5"/>
      <c r="P31" s="38"/>
      <c r="Q31" s="38"/>
      <c r="R31" s="41" t="str">
        <f t="shared" si="3"/>
        <v/>
      </c>
      <c r="S31" s="41"/>
      <c r="T31" s="42" t="str">
        <f t="shared" si="4"/>
        <v/>
      </c>
      <c r="U31" s="42"/>
    </row>
    <row r="32" spans="2:21" ht="15">
      <c r="B32" s="36">
        <v>24</v>
      </c>
      <c r="C32" s="37" t="str">
        <f t="shared" si="1"/>
        <v/>
      </c>
      <c r="D32" s="37"/>
      <c r="E32" s="36"/>
      <c r="F32" s="5"/>
      <c r="G32" s="36" t="s">
        <v>51</v>
      </c>
      <c r="H32" s="38"/>
      <c r="I32" s="38"/>
      <c r="J32" s="36"/>
      <c r="K32" s="37" t="str">
        <f t="shared" si="0"/>
        <v/>
      </c>
      <c r="L32" s="37"/>
      <c r="M32" s="4" t="str">
        <f t="shared" si="2"/>
        <v/>
      </c>
      <c r="N32" s="36"/>
      <c r="O32" s="5"/>
      <c r="P32" s="38"/>
      <c r="Q32" s="38"/>
      <c r="R32" s="41" t="str">
        <f t="shared" si="3"/>
        <v/>
      </c>
      <c r="S32" s="41"/>
      <c r="T32" s="42" t="str">
        <f t="shared" si="4"/>
        <v/>
      </c>
      <c r="U32" s="42"/>
    </row>
    <row r="33" spans="2:21" ht="15">
      <c r="B33" s="36">
        <v>25</v>
      </c>
      <c r="C33" s="37" t="str">
        <f t="shared" si="1"/>
        <v/>
      </c>
      <c r="D33" s="37"/>
      <c r="E33" s="36"/>
      <c r="F33" s="5"/>
      <c r="G33" s="36" t="s">
        <v>49</v>
      </c>
      <c r="H33" s="38"/>
      <c r="I33" s="38"/>
      <c r="J33" s="36"/>
      <c r="K33" s="37" t="str">
        <f t="shared" si="0"/>
        <v/>
      </c>
      <c r="L33" s="37"/>
      <c r="M33" s="4" t="str">
        <f t="shared" si="2"/>
        <v/>
      </c>
      <c r="N33" s="36"/>
      <c r="O33" s="5"/>
      <c r="P33" s="38"/>
      <c r="Q33" s="38"/>
      <c r="R33" s="41" t="str">
        <f t="shared" si="3"/>
        <v/>
      </c>
      <c r="S33" s="41"/>
      <c r="T33" s="42" t="str">
        <f t="shared" si="4"/>
        <v/>
      </c>
      <c r="U33" s="42"/>
    </row>
    <row r="34" spans="2:21" ht="15">
      <c r="B34" s="36">
        <v>26</v>
      </c>
      <c r="C34" s="37" t="str">
        <f t="shared" si="1"/>
        <v/>
      </c>
      <c r="D34" s="37"/>
      <c r="E34" s="36"/>
      <c r="F34" s="5"/>
      <c r="G34" s="36" t="s">
        <v>51</v>
      </c>
      <c r="H34" s="38"/>
      <c r="I34" s="38"/>
      <c r="J34" s="36"/>
      <c r="K34" s="37" t="str">
        <f t="shared" si="0"/>
        <v/>
      </c>
      <c r="L34" s="37"/>
      <c r="M34" s="4" t="str">
        <f t="shared" si="2"/>
        <v/>
      </c>
      <c r="N34" s="36"/>
      <c r="O34" s="5"/>
      <c r="P34" s="38"/>
      <c r="Q34" s="38"/>
      <c r="R34" s="41" t="str">
        <f t="shared" si="3"/>
        <v/>
      </c>
      <c r="S34" s="41"/>
      <c r="T34" s="42" t="str">
        <f t="shared" si="4"/>
        <v/>
      </c>
      <c r="U34" s="42"/>
    </row>
    <row r="35" spans="2:21" ht="15">
      <c r="B35" s="36">
        <v>27</v>
      </c>
      <c r="C35" s="37" t="str">
        <f t="shared" si="1"/>
        <v/>
      </c>
      <c r="D35" s="37"/>
      <c r="E35" s="36"/>
      <c r="F35" s="5"/>
      <c r="G35" s="36" t="s">
        <v>51</v>
      </c>
      <c r="H35" s="38"/>
      <c r="I35" s="38"/>
      <c r="J35" s="36"/>
      <c r="K35" s="37" t="str">
        <f t="shared" si="0"/>
        <v/>
      </c>
      <c r="L35" s="37"/>
      <c r="M35" s="4" t="str">
        <f t="shared" si="2"/>
        <v/>
      </c>
      <c r="N35" s="36"/>
      <c r="O35" s="5"/>
      <c r="P35" s="38"/>
      <c r="Q35" s="38"/>
      <c r="R35" s="41" t="str">
        <f t="shared" si="3"/>
        <v/>
      </c>
      <c r="S35" s="41"/>
      <c r="T35" s="42" t="str">
        <f t="shared" si="4"/>
        <v/>
      </c>
      <c r="U35" s="42"/>
    </row>
    <row r="36" spans="2:21" ht="15">
      <c r="B36" s="36">
        <v>28</v>
      </c>
      <c r="C36" s="37" t="str">
        <f t="shared" si="1"/>
        <v/>
      </c>
      <c r="D36" s="37"/>
      <c r="E36" s="36"/>
      <c r="F36" s="5"/>
      <c r="G36" s="36" t="s">
        <v>51</v>
      </c>
      <c r="H36" s="38"/>
      <c r="I36" s="38"/>
      <c r="J36" s="36"/>
      <c r="K36" s="37" t="str">
        <f t="shared" si="0"/>
        <v/>
      </c>
      <c r="L36" s="37"/>
      <c r="M36" s="4" t="str">
        <f t="shared" si="2"/>
        <v/>
      </c>
      <c r="N36" s="36"/>
      <c r="O36" s="5"/>
      <c r="P36" s="38"/>
      <c r="Q36" s="38"/>
      <c r="R36" s="41" t="str">
        <f t="shared" si="3"/>
        <v/>
      </c>
      <c r="S36" s="41"/>
      <c r="T36" s="42" t="str">
        <f t="shared" si="4"/>
        <v/>
      </c>
      <c r="U36" s="42"/>
    </row>
    <row r="37" spans="2:21" ht="15">
      <c r="B37" s="36">
        <v>29</v>
      </c>
      <c r="C37" s="37" t="str">
        <f t="shared" si="1"/>
        <v/>
      </c>
      <c r="D37" s="37"/>
      <c r="E37" s="36"/>
      <c r="F37" s="5"/>
      <c r="G37" s="36" t="s">
        <v>51</v>
      </c>
      <c r="H37" s="38"/>
      <c r="I37" s="38"/>
      <c r="J37" s="36"/>
      <c r="K37" s="37" t="str">
        <f t="shared" si="0"/>
        <v/>
      </c>
      <c r="L37" s="37"/>
      <c r="M37" s="4" t="str">
        <f t="shared" si="2"/>
        <v/>
      </c>
      <c r="N37" s="36"/>
      <c r="O37" s="5"/>
      <c r="P37" s="38"/>
      <c r="Q37" s="38"/>
      <c r="R37" s="41" t="str">
        <f t="shared" si="3"/>
        <v/>
      </c>
      <c r="S37" s="41"/>
      <c r="T37" s="42" t="str">
        <f t="shared" si="4"/>
        <v/>
      </c>
      <c r="U37" s="42"/>
    </row>
    <row r="38" spans="2:21" ht="15">
      <c r="B38" s="36">
        <v>30</v>
      </c>
      <c r="C38" s="37" t="str">
        <f t="shared" si="1"/>
        <v/>
      </c>
      <c r="D38" s="37"/>
      <c r="E38" s="36"/>
      <c r="F38" s="5"/>
      <c r="G38" s="36" t="s">
        <v>49</v>
      </c>
      <c r="H38" s="38"/>
      <c r="I38" s="38"/>
      <c r="J38" s="36"/>
      <c r="K38" s="37" t="str">
        <f t="shared" si="0"/>
        <v/>
      </c>
      <c r="L38" s="37"/>
      <c r="M38" s="4" t="str">
        <f t="shared" si="2"/>
        <v/>
      </c>
      <c r="N38" s="36"/>
      <c r="O38" s="5"/>
      <c r="P38" s="38"/>
      <c r="Q38" s="38"/>
      <c r="R38" s="41" t="str">
        <f t="shared" si="3"/>
        <v/>
      </c>
      <c r="S38" s="41"/>
      <c r="T38" s="42" t="str">
        <f t="shared" si="4"/>
        <v/>
      </c>
      <c r="U38" s="42"/>
    </row>
    <row r="39" spans="2:21" ht="15">
      <c r="B39" s="36">
        <v>31</v>
      </c>
      <c r="C39" s="37" t="str">
        <f t="shared" si="1"/>
        <v/>
      </c>
      <c r="D39" s="37"/>
      <c r="E39" s="36"/>
      <c r="F39" s="5"/>
      <c r="G39" s="36" t="s">
        <v>49</v>
      </c>
      <c r="H39" s="38"/>
      <c r="I39" s="38"/>
      <c r="J39" s="36"/>
      <c r="K39" s="37" t="str">
        <f t="shared" si="0"/>
        <v/>
      </c>
      <c r="L39" s="37"/>
      <c r="M39" s="4" t="str">
        <f t="shared" si="2"/>
        <v/>
      </c>
      <c r="N39" s="36"/>
      <c r="O39" s="5"/>
      <c r="P39" s="38"/>
      <c r="Q39" s="38"/>
      <c r="R39" s="41" t="str">
        <f t="shared" si="3"/>
        <v/>
      </c>
      <c r="S39" s="41"/>
      <c r="T39" s="42" t="str">
        <f t="shared" si="4"/>
        <v/>
      </c>
      <c r="U39" s="42"/>
    </row>
    <row r="40" spans="2:21" ht="15">
      <c r="B40" s="36">
        <v>32</v>
      </c>
      <c r="C40" s="37" t="str">
        <f t="shared" si="1"/>
        <v/>
      </c>
      <c r="D40" s="37"/>
      <c r="E40" s="36"/>
      <c r="F40" s="5"/>
      <c r="G40" s="36" t="s">
        <v>49</v>
      </c>
      <c r="H40" s="38"/>
      <c r="I40" s="38"/>
      <c r="J40" s="36"/>
      <c r="K40" s="37" t="str">
        <f t="shared" si="0"/>
        <v/>
      </c>
      <c r="L40" s="37"/>
      <c r="M40" s="4" t="str">
        <f t="shared" si="2"/>
        <v/>
      </c>
      <c r="N40" s="36"/>
      <c r="O40" s="5"/>
      <c r="P40" s="38"/>
      <c r="Q40" s="38"/>
      <c r="R40" s="41" t="str">
        <f t="shared" si="3"/>
        <v/>
      </c>
      <c r="S40" s="41"/>
      <c r="T40" s="42" t="str">
        <f t="shared" si="4"/>
        <v/>
      </c>
      <c r="U40" s="42"/>
    </row>
    <row r="41" spans="2:21" ht="15">
      <c r="B41" s="36">
        <v>33</v>
      </c>
      <c r="C41" s="37" t="str">
        <f t="shared" si="1"/>
        <v/>
      </c>
      <c r="D41" s="37"/>
      <c r="E41" s="36"/>
      <c r="F41" s="5"/>
      <c r="G41" s="36" t="s">
        <v>51</v>
      </c>
      <c r="H41" s="38"/>
      <c r="I41" s="38"/>
      <c r="J41" s="36"/>
      <c r="K41" s="37" t="str">
        <f t="shared" si="0"/>
        <v/>
      </c>
      <c r="L41" s="37"/>
      <c r="M41" s="4" t="str">
        <f t="shared" si="2"/>
        <v/>
      </c>
      <c r="N41" s="36"/>
      <c r="O41" s="5"/>
      <c r="P41" s="38"/>
      <c r="Q41" s="38"/>
      <c r="R41" s="41" t="str">
        <f t="shared" si="3"/>
        <v/>
      </c>
      <c r="S41" s="41"/>
      <c r="T41" s="42" t="str">
        <f t="shared" si="4"/>
        <v/>
      </c>
      <c r="U41" s="42"/>
    </row>
    <row r="42" spans="2:21" ht="15">
      <c r="B42" s="36">
        <v>34</v>
      </c>
      <c r="C42" s="37" t="str">
        <f t="shared" si="1"/>
        <v/>
      </c>
      <c r="D42" s="37"/>
      <c r="E42" s="36"/>
      <c r="F42" s="5"/>
      <c r="G42" s="36" t="s">
        <v>49</v>
      </c>
      <c r="H42" s="38"/>
      <c r="I42" s="38"/>
      <c r="J42" s="36"/>
      <c r="K42" s="37" t="str">
        <f t="shared" si="0"/>
        <v/>
      </c>
      <c r="L42" s="37"/>
      <c r="M42" s="4" t="str">
        <f t="shared" si="2"/>
        <v/>
      </c>
      <c r="N42" s="36"/>
      <c r="O42" s="5"/>
      <c r="P42" s="38"/>
      <c r="Q42" s="38"/>
      <c r="R42" s="41" t="str">
        <f t="shared" si="3"/>
        <v/>
      </c>
      <c r="S42" s="41"/>
      <c r="T42" s="42" t="str">
        <f t="shared" si="4"/>
        <v/>
      </c>
      <c r="U42" s="42"/>
    </row>
    <row r="43" spans="2:21" ht="15">
      <c r="B43" s="36">
        <v>35</v>
      </c>
      <c r="C43" s="37" t="str">
        <f t="shared" si="1"/>
        <v/>
      </c>
      <c r="D43" s="37"/>
      <c r="E43" s="36"/>
      <c r="F43" s="5"/>
      <c r="G43" s="36" t="s">
        <v>51</v>
      </c>
      <c r="H43" s="38"/>
      <c r="I43" s="38"/>
      <c r="J43" s="36"/>
      <c r="K43" s="37" t="str">
        <f t="shared" si="0"/>
        <v/>
      </c>
      <c r="L43" s="37"/>
      <c r="M43" s="4" t="str">
        <f t="shared" si="2"/>
        <v/>
      </c>
      <c r="N43" s="36"/>
      <c r="O43" s="5"/>
      <c r="P43" s="38"/>
      <c r="Q43" s="38"/>
      <c r="R43" s="41" t="str">
        <f t="shared" si="3"/>
        <v/>
      </c>
      <c r="S43" s="41"/>
      <c r="T43" s="42" t="str">
        <f t="shared" si="4"/>
        <v/>
      </c>
      <c r="U43" s="42"/>
    </row>
    <row r="44" spans="2:21" ht="15">
      <c r="B44" s="36">
        <v>36</v>
      </c>
      <c r="C44" s="37" t="str">
        <f t="shared" si="1"/>
        <v/>
      </c>
      <c r="D44" s="37"/>
      <c r="E44" s="36"/>
      <c r="F44" s="5"/>
      <c r="G44" s="36" t="s">
        <v>49</v>
      </c>
      <c r="H44" s="38"/>
      <c r="I44" s="38"/>
      <c r="J44" s="36"/>
      <c r="K44" s="37" t="str">
        <f t="shared" si="0"/>
        <v/>
      </c>
      <c r="L44" s="37"/>
      <c r="M44" s="4" t="str">
        <f t="shared" si="2"/>
        <v/>
      </c>
      <c r="N44" s="36"/>
      <c r="O44" s="5"/>
      <c r="P44" s="38"/>
      <c r="Q44" s="38"/>
      <c r="R44" s="41" t="str">
        <f t="shared" si="3"/>
        <v/>
      </c>
      <c r="S44" s="41"/>
      <c r="T44" s="42" t="str">
        <f t="shared" si="4"/>
        <v/>
      </c>
      <c r="U44" s="42"/>
    </row>
    <row r="45" spans="2:21" ht="15">
      <c r="B45" s="36">
        <v>37</v>
      </c>
      <c r="C45" s="37" t="str">
        <f t="shared" si="1"/>
        <v/>
      </c>
      <c r="D45" s="37"/>
      <c r="E45" s="36"/>
      <c r="F45" s="5"/>
      <c r="G45" s="36" t="s">
        <v>51</v>
      </c>
      <c r="H45" s="38"/>
      <c r="I45" s="38"/>
      <c r="J45" s="36"/>
      <c r="K45" s="37" t="str">
        <f t="shared" si="0"/>
        <v/>
      </c>
      <c r="L45" s="37"/>
      <c r="M45" s="4" t="str">
        <f t="shared" si="2"/>
        <v/>
      </c>
      <c r="N45" s="36"/>
      <c r="O45" s="5"/>
      <c r="P45" s="38"/>
      <c r="Q45" s="38"/>
      <c r="R45" s="41" t="str">
        <f t="shared" si="3"/>
        <v/>
      </c>
      <c r="S45" s="41"/>
      <c r="T45" s="42" t="str">
        <f t="shared" si="4"/>
        <v/>
      </c>
      <c r="U45" s="42"/>
    </row>
    <row r="46" spans="2:21" ht="15">
      <c r="B46" s="36">
        <v>38</v>
      </c>
      <c r="C46" s="37" t="str">
        <f t="shared" si="1"/>
        <v/>
      </c>
      <c r="D46" s="37"/>
      <c r="E46" s="36"/>
      <c r="F46" s="5"/>
      <c r="G46" s="36" t="s">
        <v>49</v>
      </c>
      <c r="H46" s="38"/>
      <c r="I46" s="38"/>
      <c r="J46" s="36"/>
      <c r="K46" s="37" t="str">
        <f t="shared" si="0"/>
        <v/>
      </c>
      <c r="L46" s="37"/>
      <c r="M46" s="4" t="str">
        <f t="shared" si="2"/>
        <v/>
      </c>
      <c r="N46" s="36"/>
      <c r="O46" s="5"/>
      <c r="P46" s="38"/>
      <c r="Q46" s="38"/>
      <c r="R46" s="41" t="str">
        <f t="shared" si="3"/>
        <v/>
      </c>
      <c r="S46" s="41"/>
      <c r="T46" s="42" t="str">
        <f t="shared" si="4"/>
        <v/>
      </c>
      <c r="U46" s="42"/>
    </row>
    <row r="47" spans="2:21" ht="15">
      <c r="B47" s="36">
        <v>39</v>
      </c>
      <c r="C47" s="37" t="str">
        <f t="shared" si="1"/>
        <v/>
      </c>
      <c r="D47" s="37"/>
      <c r="E47" s="36"/>
      <c r="F47" s="5"/>
      <c r="G47" s="36" t="s">
        <v>49</v>
      </c>
      <c r="H47" s="38"/>
      <c r="I47" s="38"/>
      <c r="J47" s="36"/>
      <c r="K47" s="37" t="str">
        <f t="shared" si="0"/>
        <v/>
      </c>
      <c r="L47" s="37"/>
      <c r="M47" s="4" t="str">
        <f t="shared" si="2"/>
        <v/>
      </c>
      <c r="N47" s="36"/>
      <c r="O47" s="5"/>
      <c r="P47" s="38"/>
      <c r="Q47" s="38"/>
      <c r="R47" s="41" t="str">
        <f t="shared" si="3"/>
        <v/>
      </c>
      <c r="S47" s="41"/>
      <c r="T47" s="42" t="str">
        <f t="shared" si="4"/>
        <v/>
      </c>
      <c r="U47" s="42"/>
    </row>
    <row r="48" spans="2:21" ht="15">
      <c r="B48" s="36">
        <v>40</v>
      </c>
      <c r="C48" s="37" t="str">
        <f t="shared" si="1"/>
        <v/>
      </c>
      <c r="D48" s="37"/>
      <c r="E48" s="36"/>
      <c r="F48" s="5"/>
      <c r="G48" s="36" t="s">
        <v>105</v>
      </c>
      <c r="H48" s="38"/>
      <c r="I48" s="38"/>
      <c r="J48" s="36"/>
      <c r="K48" s="37" t="str">
        <f t="shared" si="0"/>
        <v/>
      </c>
      <c r="L48" s="37"/>
      <c r="M48" s="4" t="str">
        <f t="shared" si="2"/>
        <v/>
      </c>
      <c r="N48" s="36"/>
      <c r="O48" s="5"/>
      <c r="P48" s="38"/>
      <c r="Q48" s="38"/>
      <c r="R48" s="41" t="str">
        <f t="shared" si="3"/>
        <v/>
      </c>
      <c r="S48" s="41"/>
      <c r="T48" s="42" t="str">
        <f t="shared" si="4"/>
        <v/>
      </c>
      <c r="U48" s="42"/>
    </row>
    <row r="49" spans="2:21" ht="15">
      <c r="B49" s="36">
        <v>41</v>
      </c>
      <c r="C49" s="37" t="str">
        <f t="shared" si="1"/>
        <v/>
      </c>
      <c r="D49" s="37"/>
      <c r="E49" s="36"/>
      <c r="F49" s="5"/>
      <c r="G49" s="36" t="s">
        <v>49</v>
      </c>
      <c r="H49" s="38"/>
      <c r="I49" s="38"/>
      <c r="J49" s="36"/>
      <c r="K49" s="37" t="str">
        <f t="shared" si="0"/>
        <v/>
      </c>
      <c r="L49" s="37"/>
      <c r="M49" s="4" t="str">
        <f t="shared" si="2"/>
        <v/>
      </c>
      <c r="N49" s="36"/>
      <c r="O49" s="5"/>
      <c r="P49" s="38"/>
      <c r="Q49" s="38"/>
      <c r="R49" s="41" t="str">
        <f t="shared" si="3"/>
        <v/>
      </c>
      <c r="S49" s="41"/>
      <c r="T49" s="42" t="str">
        <f t="shared" si="4"/>
        <v/>
      </c>
      <c r="U49" s="42"/>
    </row>
    <row r="50" spans="2:21" ht="15">
      <c r="B50" s="36">
        <v>42</v>
      </c>
      <c r="C50" s="37" t="str">
        <f t="shared" si="1"/>
        <v/>
      </c>
      <c r="D50" s="37"/>
      <c r="E50" s="36"/>
      <c r="F50" s="5"/>
      <c r="G50" s="36" t="s">
        <v>49</v>
      </c>
      <c r="H50" s="38"/>
      <c r="I50" s="38"/>
      <c r="J50" s="36"/>
      <c r="K50" s="37" t="str">
        <f t="shared" si="0"/>
        <v/>
      </c>
      <c r="L50" s="37"/>
      <c r="M50" s="4" t="str">
        <f t="shared" si="2"/>
        <v/>
      </c>
      <c r="N50" s="36"/>
      <c r="O50" s="5"/>
      <c r="P50" s="38"/>
      <c r="Q50" s="38"/>
      <c r="R50" s="41" t="str">
        <f t="shared" si="3"/>
        <v/>
      </c>
      <c r="S50" s="41"/>
      <c r="T50" s="42" t="str">
        <f t="shared" si="4"/>
        <v/>
      </c>
      <c r="U50" s="42"/>
    </row>
    <row r="51" spans="2:21" ht="15">
      <c r="B51" s="36">
        <v>43</v>
      </c>
      <c r="C51" s="37" t="str">
        <f t="shared" si="1"/>
        <v/>
      </c>
      <c r="D51" s="37"/>
      <c r="E51" s="36"/>
      <c r="F51" s="5"/>
      <c r="G51" s="36" t="s">
        <v>51</v>
      </c>
      <c r="H51" s="38"/>
      <c r="I51" s="38"/>
      <c r="J51" s="36"/>
      <c r="K51" s="37" t="str">
        <f t="shared" si="0"/>
        <v/>
      </c>
      <c r="L51" s="37"/>
      <c r="M51" s="4" t="str">
        <f t="shared" si="2"/>
        <v/>
      </c>
      <c r="N51" s="36"/>
      <c r="O51" s="5"/>
      <c r="P51" s="38"/>
      <c r="Q51" s="38"/>
      <c r="R51" s="41" t="str">
        <f t="shared" si="3"/>
        <v/>
      </c>
      <c r="S51" s="41"/>
      <c r="T51" s="42" t="str">
        <f t="shared" si="4"/>
        <v/>
      </c>
      <c r="U51" s="42"/>
    </row>
    <row r="52" spans="2:21" ht="15">
      <c r="B52" s="36">
        <v>44</v>
      </c>
      <c r="C52" s="37" t="str">
        <f t="shared" si="1"/>
        <v/>
      </c>
      <c r="D52" s="37"/>
      <c r="E52" s="36"/>
      <c r="F52" s="5"/>
      <c r="G52" s="36" t="s">
        <v>51</v>
      </c>
      <c r="H52" s="38"/>
      <c r="I52" s="38"/>
      <c r="J52" s="36"/>
      <c r="K52" s="37" t="str">
        <f t="shared" si="0"/>
        <v/>
      </c>
      <c r="L52" s="37"/>
      <c r="M52" s="4" t="str">
        <f t="shared" si="2"/>
        <v/>
      </c>
      <c r="N52" s="36"/>
      <c r="O52" s="5"/>
      <c r="P52" s="38"/>
      <c r="Q52" s="38"/>
      <c r="R52" s="41" t="str">
        <f t="shared" si="3"/>
        <v/>
      </c>
      <c r="S52" s="41"/>
      <c r="T52" s="42" t="str">
        <f t="shared" si="4"/>
        <v/>
      </c>
      <c r="U52" s="42"/>
    </row>
    <row r="53" spans="2:21" ht="15">
      <c r="B53" s="36">
        <v>45</v>
      </c>
      <c r="C53" s="37" t="str">
        <f t="shared" si="1"/>
        <v/>
      </c>
      <c r="D53" s="37"/>
      <c r="E53" s="36"/>
      <c r="F53" s="5"/>
      <c r="G53" s="36" t="s">
        <v>49</v>
      </c>
      <c r="H53" s="38"/>
      <c r="I53" s="38"/>
      <c r="J53" s="36"/>
      <c r="K53" s="37" t="str">
        <f t="shared" si="0"/>
        <v/>
      </c>
      <c r="L53" s="37"/>
      <c r="M53" s="4" t="str">
        <f t="shared" si="2"/>
        <v/>
      </c>
      <c r="N53" s="36"/>
      <c r="O53" s="5"/>
      <c r="P53" s="38"/>
      <c r="Q53" s="38"/>
      <c r="R53" s="41" t="str">
        <f t="shared" si="3"/>
        <v/>
      </c>
      <c r="S53" s="41"/>
      <c r="T53" s="42" t="str">
        <f t="shared" si="4"/>
        <v/>
      </c>
      <c r="U53" s="42"/>
    </row>
    <row r="54" spans="2:21" ht="15">
      <c r="B54" s="36">
        <v>46</v>
      </c>
      <c r="C54" s="37" t="str">
        <f t="shared" si="1"/>
        <v/>
      </c>
      <c r="D54" s="37"/>
      <c r="E54" s="36"/>
      <c r="F54" s="5"/>
      <c r="G54" s="36" t="s">
        <v>49</v>
      </c>
      <c r="H54" s="38"/>
      <c r="I54" s="38"/>
      <c r="J54" s="36"/>
      <c r="K54" s="37" t="str">
        <f t="shared" si="0"/>
        <v/>
      </c>
      <c r="L54" s="37"/>
      <c r="M54" s="4" t="str">
        <f t="shared" si="2"/>
        <v/>
      </c>
      <c r="N54" s="36"/>
      <c r="O54" s="5"/>
      <c r="P54" s="38"/>
      <c r="Q54" s="38"/>
      <c r="R54" s="41" t="str">
        <f t="shared" si="3"/>
        <v/>
      </c>
      <c r="S54" s="41"/>
      <c r="T54" s="42" t="str">
        <f t="shared" si="4"/>
        <v/>
      </c>
      <c r="U54" s="42"/>
    </row>
    <row r="55" spans="2:21" ht="15">
      <c r="B55" s="36">
        <v>47</v>
      </c>
      <c r="C55" s="37" t="str">
        <f t="shared" si="1"/>
        <v/>
      </c>
      <c r="D55" s="37"/>
      <c r="E55" s="36"/>
      <c r="F55" s="5"/>
      <c r="G55" s="36" t="s">
        <v>51</v>
      </c>
      <c r="H55" s="38"/>
      <c r="I55" s="38"/>
      <c r="J55" s="36"/>
      <c r="K55" s="37" t="str">
        <f t="shared" si="0"/>
        <v/>
      </c>
      <c r="L55" s="37"/>
      <c r="M55" s="4" t="str">
        <f t="shared" si="2"/>
        <v/>
      </c>
      <c r="N55" s="36"/>
      <c r="O55" s="5"/>
      <c r="P55" s="38"/>
      <c r="Q55" s="38"/>
      <c r="R55" s="41" t="str">
        <f t="shared" si="3"/>
        <v/>
      </c>
      <c r="S55" s="41"/>
      <c r="T55" s="42" t="str">
        <f t="shared" si="4"/>
        <v/>
      </c>
      <c r="U55" s="42"/>
    </row>
    <row r="56" spans="2:21" ht="15">
      <c r="B56" s="36">
        <v>48</v>
      </c>
      <c r="C56" s="37" t="str">
        <f t="shared" si="1"/>
        <v/>
      </c>
      <c r="D56" s="37"/>
      <c r="E56" s="36"/>
      <c r="F56" s="5"/>
      <c r="G56" s="36" t="s">
        <v>51</v>
      </c>
      <c r="H56" s="38"/>
      <c r="I56" s="38"/>
      <c r="J56" s="36"/>
      <c r="K56" s="37" t="str">
        <f t="shared" si="0"/>
        <v/>
      </c>
      <c r="L56" s="37"/>
      <c r="M56" s="4" t="str">
        <f t="shared" si="2"/>
        <v/>
      </c>
      <c r="N56" s="36"/>
      <c r="O56" s="5"/>
      <c r="P56" s="38"/>
      <c r="Q56" s="38"/>
      <c r="R56" s="41" t="str">
        <f t="shared" si="3"/>
        <v/>
      </c>
      <c r="S56" s="41"/>
      <c r="T56" s="42" t="str">
        <f t="shared" si="4"/>
        <v/>
      </c>
      <c r="U56" s="42"/>
    </row>
    <row r="57" spans="2:21" ht="15">
      <c r="B57" s="36">
        <v>49</v>
      </c>
      <c r="C57" s="37" t="str">
        <f t="shared" si="1"/>
        <v/>
      </c>
      <c r="D57" s="37"/>
      <c r="E57" s="36"/>
      <c r="F57" s="5"/>
      <c r="G57" s="36" t="s">
        <v>51</v>
      </c>
      <c r="H57" s="38"/>
      <c r="I57" s="38"/>
      <c r="J57" s="36"/>
      <c r="K57" s="37" t="str">
        <f t="shared" si="0"/>
        <v/>
      </c>
      <c r="L57" s="37"/>
      <c r="M57" s="4" t="str">
        <f t="shared" si="2"/>
        <v/>
      </c>
      <c r="N57" s="36"/>
      <c r="O57" s="5"/>
      <c r="P57" s="38"/>
      <c r="Q57" s="38"/>
      <c r="R57" s="41" t="str">
        <f t="shared" si="3"/>
        <v/>
      </c>
      <c r="S57" s="41"/>
      <c r="T57" s="42" t="str">
        <f t="shared" si="4"/>
        <v/>
      </c>
      <c r="U57" s="42"/>
    </row>
    <row r="58" spans="2:21" ht="15">
      <c r="B58" s="36">
        <v>50</v>
      </c>
      <c r="C58" s="37" t="str">
        <f t="shared" si="1"/>
        <v/>
      </c>
      <c r="D58" s="37"/>
      <c r="E58" s="36"/>
      <c r="F58" s="5"/>
      <c r="G58" s="36" t="s">
        <v>51</v>
      </c>
      <c r="H58" s="38"/>
      <c r="I58" s="38"/>
      <c r="J58" s="36"/>
      <c r="K58" s="37" t="str">
        <f t="shared" si="0"/>
        <v/>
      </c>
      <c r="L58" s="37"/>
      <c r="M58" s="4" t="str">
        <f t="shared" si="2"/>
        <v/>
      </c>
      <c r="N58" s="36"/>
      <c r="O58" s="5"/>
      <c r="P58" s="38"/>
      <c r="Q58" s="38"/>
      <c r="R58" s="41" t="str">
        <f t="shared" si="3"/>
        <v/>
      </c>
      <c r="S58" s="41"/>
      <c r="T58" s="42" t="str">
        <f t="shared" si="4"/>
        <v/>
      </c>
      <c r="U58" s="42"/>
    </row>
    <row r="59" spans="2:21" ht="15">
      <c r="B59" s="36">
        <v>51</v>
      </c>
      <c r="C59" s="37" t="str">
        <f t="shared" si="1"/>
        <v/>
      </c>
      <c r="D59" s="37"/>
      <c r="E59" s="36"/>
      <c r="F59" s="5"/>
      <c r="G59" s="36" t="s">
        <v>51</v>
      </c>
      <c r="H59" s="38"/>
      <c r="I59" s="38"/>
      <c r="J59" s="36"/>
      <c r="K59" s="37" t="str">
        <f t="shared" si="0"/>
        <v/>
      </c>
      <c r="L59" s="37"/>
      <c r="M59" s="4" t="str">
        <f t="shared" si="2"/>
        <v/>
      </c>
      <c r="N59" s="36"/>
      <c r="O59" s="5"/>
      <c r="P59" s="38"/>
      <c r="Q59" s="38"/>
      <c r="R59" s="41" t="str">
        <f t="shared" si="3"/>
        <v/>
      </c>
      <c r="S59" s="41"/>
      <c r="T59" s="42" t="str">
        <f t="shared" si="4"/>
        <v/>
      </c>
      <c r="U59" s="42"/>
    </row>
    <row r="60" spans="2:21" ht="15">
      <c r="B60" s="36">
        <v>52</v>
      </c>
      <c r="C60" s="37" t="str">
        <f t="shared" si="1"/>
        <v/>
      </c>
      <c r="D60" s="37"/>
      <c r="E60" s="36"/>
      <c r="F60" s="5"/>
      <c r="G60" s="36" t="s">
        <v>51</v>
      </c>
      <c r="H60" s="38"/>
      <c r="I60" s="38"/>
      <c r="J60" s="36"/>
      <c r="K60" s="37" t="str">
        <f t="shared" si="0"/>
        <v/>
      </c>
      <c r="L60" s="37"/>
      <c r="M60" s="4" t="str">
        <f t="shared" si="2"/>
        <v/>
      </c>
      <c r="N60" s="36"/>
      <c r="O60" s="5"/>
      <c r="P60" s="38"/>
      <c r="Q60" s="38"/>
      <c r="R60" s="41" t="str">
        <f t="shared" si="3"/>
        <v/>
      </c>
      <c r="S60" s="41"/>
      <c r="T60" s="42" t="str">
        <f t="shared" si="4"/>
        <v/>
      </c>
      <c r="U60" s="42"/>
    </row>
    <row r="61" spans="2:21" ht="15">
      <c r="B61" s="36">
        <v>53</v>
      </c>
      <c r="C61" s="37" t="str">
        <f t="shared" si="1"/>
        <v/>
      </c>
      <c r="D61" s="37"/>
      <c r="E61" s="36"/>
      <c r="F61" s="5"/>
      <c r="G61" s="36" t="s">
        <v>51</v>
      </c>
      <c r="H61" s="38"/>
      <c r="I61" s="38"/>
      <c r="J61" s="36"/>
      <c r="K61" s="37" t="str">
        <f t="shared" si="0"/>
        <v/>
      </c>
      <c r="L61" s="37"/>
      <c r="M61" s="4" t="str">
        <f t="shared" si="2"/>
        <v/>
      </c>
      <c r="N61" s="36"/>
      <c r="O61" s="5"/>
      <c r="P61" s="38"/>
      <c r="Q61" s="38"/>
      <c r="R61" s="41" t="str">
        <f t="shared" si="3"/>
        <v/>
      </c>
      <c r="S61" s="41"/>
      <c r="T61" s="42" t="str">
        <f t="shared" si="4"/>
        <v/>
      </c>
      <c r="U61" s="42"/>
    </row>
    <row r="62" spans="2:21" ht="15">
      <c r="B62" s="36">
        <v>54</v>
      </c>
      <c r="C62" s="37" t="str">
        <f t="shared" si="1"/>
        <v/>
      </c>
      <c r="D62" s="37"/>
      <c r="E62" s="36"/>
      <c r="F62" s="5"/>
      <c r="G62" s="36" t="s">
        <v>51</v>
      </c>
      <c r="H62" s="38"/>
      <c r="I62" s="38"/>
      <c r="J62" s="36"/>
      <c r="K62" s="37" t="str">
        <f t="shared" si="0"/>
        <v/>
      </c>
      <c r="L62" s="37"/>
      <c r="M62" s="4" t="str">
        <f t="shared" si="2"/>
        <v/>
      </c>
      <c r="N62" s="36"/>
      <c r="O62" s="5"/>
      <c r="P62" s="38"/>
      <c r="Q62" s="38"/>
      <c r="R62" s="41" t="str">
        <f t="shared" si="3"/>
        <v/>
      </c>
      <c r="S62" s="41"/>
      <c r="T62" s="42" t="str">
        <f t="shared" si="4"/>
        <v/>
      </c>
      <c r="U62" s="42"/>
    </row>
    <row r="63" spans="2:21" ht="15">
      <c r="B63" s="36">
        <v>55</v>
      </c>
      <c r="C63" s="37" t="str">
        <f t="shared" si="1"/>
        <v/>
      </c>
      <c r="D63" s="37"/>
      <c r="E63" s="36"/>
      <c r="F63" s="5"/>
      <c r="G63" s="36" t="s">
        <v>49</v>
      </c>
      <c r="H63" s="38"/>
      <c r="I63" s="38"/>
      <c r="J63" s="36"/>
      <c r="K63" s="37" t="str">
        <f t="shared" si="0"/>
        <v/>
      </c>
      <c r="L63" s="37"/>
      <c r="M63" s="4" t="str">
        <f t="shared" si="2"/>
        <v/>
      </c>
      <c r="N63" s="36"/>
      <c r="O63" s="5"/>
      <c r="P63" s="38"/>
      <c r="Q63" s="38"/>
      <c r="R63" s="41" t="str">
        <f t="shared" si="3"/>
        <v/>
      </c>
      <c r="S63" s="41"/>
      <c r="T63" s="42" t="str">
        <f t="shared" si="4"/>
        <v/>
      </c>
      <c r="U63" s="42"/>
    </row>
    <row r="64" spans="2:21" ht="15">
      <c r="B64" s="36">
        <v>56</v>
      </c>
      <c r="C64" s="37" t="str">
        <f t="shared" si="1"/>
        <v/>
      </c>
      <c r="D64" s="37"/>
      <c r="E64" s="36"/>
      <c r="F64" s="5"/>
      <c r="G64" s="36" t="s">
        <v>51</v>
      </c>
      <c r="H64" s="38"/>
      <c r="I64" s="38"/>
      <c r="J64" s="36"/>
      <c r="K64" s="37" t="str">
        <f t="shared" si="0"/>
        <v/>
      </c>
      <c r="L64" s="37"/>
      <c r="M64" s="4" t="str">
        <f t="shared" si="2"/>
        <v/>
      </c>
      <c r="N64" s="36"/>
      <c r="O64" s="5"/>
      <c r="P64" s="38"/>
      <c r="Q64" s="38"/>
      <c r="R64" s="41" t="str">
        <f t="shared" si="3"/>
        <v/>
      </c>
      <c r="S64" s="41"/>
      <c r="T64" s="42" t="str">
        <f t="shared" si="4"/>
        <v/>
      </c>
      <c r="U64" s="42"/>
    </row>
    <row r="65" spans="2:21" ht="15">
      <c r="B65" s="36">
        <v>57</v>
      </c>
      <c r="C65" s="37" t="str">
        <f t="shared" si="1"/>
        <v/>
      </c>
      <c r="D65" s="37"/>
      <c r="E65" s="36"/>
      <c r="F65" s="5"/>
      <c r="G65" s="36" t="s">
        <v>51</v>
      </c>
      <c r="H65" s="38"/>
      <c r="I65" s="38"/>
      <c r="J65" s="36"/>
      <c r="K65" s="37" t="str">
        <f t="shared" si="0"/>
        <v/>
      </c>
      <c r="L65" s="37"/>
      <c r="M65" s="4" t="str">
        <f t="shared" si="2"/>
        <v/>
      </c>
      <c r="N65" s="36"/>
      <c r="O65" s="5"/>
      <c r="P65" s="38"/>
      <c r="Q65" s="38"/>
      <c r="R65" s="41" t="str">
        <f t="shared" si="3"/>
        <v/>
      </c>
      <c r="S65" s="41"/>
      <c r="T65" s="42" t="str">
        <f t="shared" si="4"/>
        <v/>
      </c>
      <c r="U65" s="42"/>
    </row>
    <row r="66" spans="2:21" ht="15">
      <c r="B66" s="36">
        <v>58</v>
      </c>
      <c r="C66" s="37" t="str">
        <f t="shared" si="1"/>
        <v/>
      </c>
      <c r="D66" s="37"/>
      <c r="E66" s="36"/>
      <c r="F66" s="5"/>
      <c r="G66" s="36" t="s">
        <v>51</v>
      </c>
      <c r="H66" s="38"/>
      <c r="I66" s="38"/>
      <c r="J66" s="36"/>
      <c r="K66" s="37" t="str">
        <f t="shared" si="0"/>
        <v/>
      </c>
      <c r="L66" s="37"/>
      <c r="M66" s="4" t="str">
        <f t="shared" si="2"/>
        <v/>
      </c>
      <c r="N66" s="36"/>
      <c r="O66" s="5"/>
      <c r="P66" s="38"/>
      <c r="Q66" s="38"/>
      <c r="R66" s="41" t="str">
        <f t="shared" si="3"/>
        <v/>
      </c>
      <c r="S66" s="41"/>
      <c r="T66" s="42" t="str">
        <f t="shared" si="4"/>
        <v/>
      </c>
      <c r="U66" s="42"/>
    </row>
    <row r="67" spans="2:21" ht="15">
      <c r="B67" s="36">
        <v>59</v>
      </c>
      <c r="C67" s="37" t="str">
        <f t="shared" si="1"/>
        <v/>
      </c>
      <c r="D67" s="37"/>
      <c r="E67" s="36"/>
      <c r="F67" s="5"/>
      <c r="G67" s="36" t="s">
        <v>51</v>
      </c>
      <c r="H67" s="38"/>
      <c r="I67" s="38"/>
      <c r="J67" s="36"/>
      <c r="K67" s="37" t="str">
        <f t="shared" si="0"/>
        <v/>
      </c>
      <c r="L67" s="37"/>
      <c r="M67" s="4" t="str">
        <f t="shared" si="2"/>
        <v/>
      </c>
      <c r="N67" s="36"/>
      <c r="O67" s="5"/>
      <c r="P67" s="38"/>
      <c r="Q67" s="38"/>
      <c r="R67" s="41" t="str">
        <f t="shared" si="3"/>
        <v/>
      </c>
      <c r="S67" s="41"/>
      <c r="T67" s="42" t="str">
        <f t="shared" si="4"/>
        <v/>
      </c>
      <c r="U67" s="42"/>
    </row>
    <row r="68" spans="2:21" ht="15">
      <c r="B68" s="36">
        <v>60</v>
      </c>
      <c r="C68" s="37" t="str">
        <f t="shared" si="1"/>
        <v/>
      </c>
      <c r="D68" s="37"/>
      <c r="E68" s="36"/>
      <c r="F68" s="5"/>
      <c r="G68" s="36" t="s">
        <v>49</v>
      </c>
      <c r="H68" s="38"/>
      <c r="I68" s="38"/>
      <c r="J68" s="36"/>
      <c r="K68" s="37" t="str">
        <f t="shared" si="0"/>
        <v/>
      </c>
      <c r="L68" s="37"/>
      <c r="M68" s="4" t="str">
        <f t="shared" si="2"/>
        <v/>
      </c>
      <c r="N68" s="36"/>
      <c r="O68" s="5"/>
      <c r="P68" s="38"/>
      <c r="Q68" s="38"/>
      <c r="R68" s="41" t="str">
        <f t="shared" si="3"/>
        <v/>
      </c>
      <c r="S68" s="41"/>
      <c r="T68" s="42" t="str">
        <f t="shared" si="4"/>
        <v/>
      </c>
      <c r="U68" s="42"/>
    </row>
    <row r="69" spans="2:21" ht="15">
      <c r="B69" s="36">
        <v>61</v>
      </c>
      <c r="C69" s="37" t="str">
        <f t="shared" si="1"/>
        <v/>
      </c>
      <c r="D69" s="37"/>
      <c r="E69" s="36"/>
      <c r="F69" s="5"/>
      <c r="G69" s="36" t="s">
        <v>49</v>
      </c>
      <c r="H69" s="38"/>
      <c r="I69" s="38"/>
      <c r="J69" s="36"/>
      <c r="K69" s="37" t="str">
        <f t="shared" si="0"/>
        <v/>
      </c>
      <c r="L69" s="37"/>
      <c r="M69" s="4" t="str">
        <f t="shared" si="2"/>
        <v/>
      </c>
      <c r="N69" s="36"/>
      <c r="O69" s="5"/>
      <c r="P69" s="38"/>
      <c r="Q69" s="38"/>
      <c r="R69" s="41" t="str">
        <f t="shared" si="3"/>
        <v/>
      </c>
      <c r="S69" s="41"/>
      <c r="T69" s="42" t="str">
        <f t="shared" si="4"/>
        <v/>
      </c>
      <c r="U69" s="42"/>
    </row>
    <row r="70" spans="2:21" ht="15">
      <c r="B70" s="36">
        <v>62</v>
      </c>
      <c r="C70" s="37" t="str">
        <f t="shared" si="1"/>
        <v/>
      </c>
      <c r="D70" s="37"/>
      <c r="E70" s="36"/>
      <c r="F70" s="5"/>
      <c r="G70" s="36" t="s">
        <v>51</v>
      </c>
      <c r="H70" s="38"/>
      <c r="I70" s="38"/>
      <c r="J70" s="36"/>
      <c r="K70" s="37" t="str">
        <f t="shared" si="0"/>
        <v/>
      </c>
      <c r="L70" s="37"/>
      <c r="M70" s="4" t="str">
        <f t="shared" si="2"/>
        <v/>
      </c>
      <c r="N70" s="36"/>
      <c r="O70" s="5"/>
      <c r="P70" s="38"/>
      <c r="Q70" s="38"/>
      <c r="R70" s="41" t="str">
        <f t="shared" si="3"/>
        <v/>
      </c>
      <c r="S70" s="41"/>
      <c r="T70" s="42" t="str">
        <f t="shared" si="4"/>
        <v/>
      </c>
      <c r="U70" s="42"/>
    </row>
    <row r="71" spans="2:21" ht="15">
      <c r="B71" s="36">
        <v>63</v>
      </c>
      <c r="C71" s="37" t="str">
        <f t="shared" si="1"/>
        <v/>
      </c>
      <c r="D71" s="37"/>
      <c r="E71" s="36"/>
      <c r="F71" s="5"/>
      <c r="G71" s="36" t="s">
        <v>49</v>
      </c>
      <c r="H71" s="38"/>
      <c r="I71" s="38"/>
      <c r="J71" s="36"/>
      <c r="K71" s="37" t="str">
        <f t="shared" si="0"/>
        <v/>
      </c>
      <c r="L71" s="37"/>
      <c r="M71" s="4" t="str">
        <f t="shared" si="2"/>
        <v/>
      </c>
      <c r="N71" s="36"/>
      <c r="O71" s="5"/>
      <c r="P71" s="38"/>
      <c r="Q71" s="38"/>
      <c r="R71" s="41" t="str">
        <f t="shared" si="3"/>
        <v/>
      </c>
      <c r="S71" s="41"/>
      <c r="T71" s="42" t="str">
        <f t="shared" si="4"/>
        <v/>
      </c>
      <c r="U71" s="42"/>
    </row>
    <row r="72" spans="2:21" ht="15">
      <c r="B72" s="36">
        <v>64</v>
      </c>
      <c r="C72" s="37" t="str">
        <f t="shared" si="1"/>
        <v/>
      </c>
      <c r="D72" s="37"/>
      <c r="E72" s="36"/>
      <c r="F72" s="5"/>
      <c r="G72" s="36" t="s">
        <v>51</v>
      </c>
      <c r="H72" s="38"/>
      <c r="I72" s="38"/>
      <c r="J72" s="36"/>
      <c r="K72" s="37" t="str">
        <f t="shared" si="0"/>
        <v/>
      </c>
      <c r="L72" s="37"/>
      <c r="M72" s="4" t="str">
        <f t="shared" si="2"/>
        <v/>
      </c>
      <c r="N72" s="36"/>
      <c r="O72" s="5"/>
      <c r="P72" s="38"/>
      <c r="Q72" s="38"/>
      <c r="R72" s="41" t="str">
        <f t="shared" si="3"/>
        <v/>
      </c>
      <c r="S72" s="41"/>
      <c r="T72" s="42" t="str">
        <f t="shared" si="4"/>
        <v/>
      </c>
      <c r="U72" s="42"/>
    </row>
    <row r="73" spans="2:21" ht="15">
      <c r="B73" s="36">
        <v>65</v>
      </c>
      <c r="C73" s="37" t="str">
        <f t="shared" si="1"/>
        <v/>
      </c>
      <c r="D73" s="37"/>
      <c r="E73" s="36"/>
      <c r="F73" s="5"/>
      <c r="G73" s="36" t="s">
        <v>49</v>
      </c>
      <c r="H73" s="38"/>
      <c r="I73" s="38"/>
      <c r="J73" s="36"/>
      <c r="K73" s="37" t="str">
        <f t="shared" ref="K73:K108" si="5">IF(F73="","",C73*0.03)</f>
        <v/>
      </c>
      <c r="L73" s="37"/>
      <c r="M73" s="4" t="str">
        <f t="shared" si="2"/>
        <v/>
      </c>
      <c r="N73" s="36"/>
      <c r="O73" s="5"/>
      <c r="P73" s="38"/>
      <c r="Q73" s="38"/>
      <c r="R73" s="41" t="str">
        <f t="shared" si="3"/>
        <v/>
      </c>
      <c r="S73" s="41"/>
      <c r="T73" s="42" t="str">
        <f t="shared" si="4"/>
        <v/>
      </c>
      <c r="U73" s="42"/>
    </row>
    <row r="74" spans="2:21" ht="15">
      <c r="B74" s="36">
        <v>66</v>
      </c>
      <c r="C74" s="37" t="str">
        <f t="shared" ref="C74:C108" si="6">IF(R73="","",C73+R73)</f>
        <v/>
      </c>
      <c r="D74" s="37"/>
      <c r="E74" s="36"/>
      <c r="F74" s="5"/>
      <c r="G74" s="36" t="s">
        <v>49</v>
      </c>
      <c r="H74" s="38"/>
      <c r="I74" s="38"/>
      <c r="J74" s="36"/>
      <c r="K74" s="37" t="str">
        <f t="shared" si="5"/>
        <v/>
      </c>
      <c r="L74" s="37"/>
      <c r="M74" s="4" t="str">
        <f t="shared" ref="M74:M108" si="7">IF(J74="","",(K74/J74)/1000)</f>
        <v/>
      </c>
      <c r="N74" s="36"/>
      <c r="O74" s="5"/>
      <c r="P74" s="38"/>
      <c r="Q74" s="38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ht="15">
      <c r="B75" s="36">
        <v>67</v>
      </c>
      <c r="C75" s="37" t="str">
        <f t="shared" si="6"/>
        <v/>
      </c>
      <c r="D75" s="37"/>
      <c r="E75" s="36"/>
      <c r="F75" s="5"/>
      <c r="G75" s="36" t="s">
        <v>51</v>
      </c>
      <c r="H75" s="38"/>
      <c r="I75" s="38"/>
      <c r="J75" s="36"/>
      <c r="K75" s="37" t="str">
        <f t="shared" si="5"/>
        <v/>
      </c>
      <c r="L75" s="37"/>
      <c r="M75" s="4" t="str">
        <f t="shared" si="7"/>
        <v/>
      </c>
      <c r="N75" s="36"/>
      <c r="O75" s="5"/>
      <c r="P75" s="38"/>
      <c r="Q75" s="38"/>
      <c r="R75" s="41" t="str">
        <f t="shared" si="8"/>
        <v/>
      </c>
      <c r="S75" s="41"/>
      <c r="T75" s="42" t="str">
        <f t="shared" si="9"/>
        <v/>
      </c>
      <c r="U75" s="42"/>
    </row>
    <row r="76" spans="2:21" ht="15">
      <c r="B76" s="36">
        <v>68</v>
      </c>
      <c r="C76" s="37" t="str">
        <f t="shared" si="6"/>
        <v/>
      </c>
      <c r="D76" s="37"/>
      <c r="E76" s="36"/>
      <c r="F76" s="5"/>
      <c r="G76" s="36" t="s">
        <v>51</v>
      </c>
      <c r="H76" s="38"/>
      <c r="I76" s="38"/>
      <c r="J76" s="36"/>
      <c r="K76" s="37" t="str">
        <f t="shared" si="5"/>
        <v/>
      </c>
      <c r="L76" s="37"/>
      <c r="M76" s="4" t="str">
        <f t="shared" si="7"/>
        <v/>
      </c>
      <c r="N76" s="36"/>
      <c r="O76" s="5"/>
      <c r="P76" s="38"/>
      <c r="Q76" s="38"/>
      <c r="R76" s="41" t="str">
        <f t="shared" si="8"/>
        <v/>
      </c>
      <c r="S76" s="41"/>
      <c r="T76" s="42" t="str">
        <f t="shared" si="9"/>
        <v/>
      </c>
      <c r="U76" s="42"/>
    </row>
    <row r="77" spans="2:21" ht="15">
      <c r="B77" s="36">
        <v>69</v>
      </c>
      <c r="C77" s="37" t="str">
        <f t="shared" si="6"/>
        <v/>
      </c>
      <c r="D77" s="37"/>
      <c r="E77" s="36"/>
      <c r="F77" s="5"/>
      <c r="G77" s="36" t="s">
        <v>51</v>
      </c>
      <c r="H77" s="38"/>
      <c r="I77" s="38"/>
      <c r="J77" s="36"/>
      <c r="K77" s="37" t="str">
        <f t="shared" si="5"/>
        <v/>
      </c>
      <c r="L77" s="37"/>
      <c r="M77" s="4" t="str">
        <f t="shared" si="7"/>
        <v/>
      </c>
      <c r="N77" s="36"/>
      <c r="O77" s="5"/>
      <c r="P77" s="38"/>
      <c r="Q77" s="38"/>
      <c r="R77" s="41" t="str">
        <f t="shared" si="8"/>
        <v/>
      </c>
      <c r="S77" s="41"/>
      <c r="T77" s="42" t="str">
        <f t="shared" si="9"/>
        <v/>
      </c>
      <c r="U77" s="42"/>
    </row>
    <row r="78" spans="2:21" ht="15">
      <c r="B78" s="36">
        <v>70</v>
      </c>
      <c r="C78" s="37" t="str">
        <f t="shared" si="6"/>
        <v/>
      </c>
      <c r="D78" s="37"/>
      <c r="E78" s="36"/>
      <c r="F78" s="5"/>
      <c r="G78" s="36" t="s">
        <v>49</v>
      </c>
      <c r="H78" s="38"/>
      <c r="I78" s="38"/>
      <c r="J78" s="36"/>
      <c r="K78" s="37" t="str">
        <f t="shared" si="5"/>
        <v/>
      </c>
      <c r="L78" s="37"/>
      <c r="M78" s="4" t="str">
        <f t="shared" si="7"/>
        <v/>
      </c>
      <c r="N78" s="36"/>
      <c r="O78" s="5"/>
      <c r="P78" s="38"/>
      <c r="Q78" s="38"/>
      <c r="R78" s="41" t="str">
        <f t="shared" si="8"/>
        <v/>
      </c>
      <c r="S78" s="41"/>
      <c r="T78" s="42" t="str">
        <f t="shared" si="9"/>
        <v/>
      </c>
      <c r="U78" s="42"/>
    </row>
    <row r="79" spans="2:21" ht="15">
      <c r="B79" s="36">
        <v>71</v>
      </c>
      <c r="C79" s="37" t="str">
        <f t="shared" si="6"/>
        <v/>
      </c>
      <c r="D79" s="37"/>
      <c r="E79" s="36"/>
      <c r="F79" s="5"/>
      <c r="G79" s="36" t="s">
        <v>51</v>
      </c>
      <c r="H79" s="38"/>
      <c r="I79" s="38"/>
      <c r="J79" s="36"/>
      <c r="K79" s="37" t="str">
        <f t="shared" si="5"/>
        <v/>
      </c>
      <c r="L79" s="37"/>
      <c r="M79" s="4" t="str">
        <f t="shared" si="7"/>
        <v/>
      </c>
      <c r="N79" s="36"/>
      <c r="O79" s="5"/>
      <c r="P79" s="38"/>
      <c r="Q79" s="38"/>
      <c r="R79" s="41" t="str">
        <f t="shared" si="8"/>
        <v/>
      </c>
      <c r="S79" s="41"/>
      <c r="T79" s="42" t="str">
        <f t="shared" si="9"/>
        <v/>
      </c>
      <c r="U79" s="42"/>
    </row>
    <row r="80" spans="2:21" ht="15">
      <c r="B80" s="36">
        <v>72</v>
      </c>
      <c r="C80" s="37" t="str">
        <f t="shared" si="6"/>
        <v/>
      </c>
      <c r="D80" s="37"/>
      <c r="E80" s="36"/>
      <c r="F80" s="5"/>
      <c r="G80" s="36" t="s">
        <v>49</v>
      </c>
      <c r="H80" s="38"/>
      <c r="I80" s="38"/>
      <c r="J80" s="36"/>
      <c r="K80" s="37" t="str">
        <f t="shared" si="5"/>
        <v/>
      </c>
      <c r="L80" s="37"/>
      <c r="M80" s="4" t="str">
        <f t="shared" si="7"/>
        <v/>
      </c>
      <c r="N80" s="36"/>
      <c r="O80" s="5"/>
      <c r="P80" s="38"/>
      <c r="Q80" s="38"/>
      <c r="R80" s="41" t="str">
        <f t="shared" si="8"/>
        <v/>
      </c>
      <c r="S80" s="41"/>
      <c r="T80" s="42" t="str">
        <f t="shared" si="9"/>
        <v/>
      </c>
      <c r="U80" s="42"/>
    </row>
    <row r="81" spans="2:21" ht="15">
      <c r="B81" s="36">
        <v>73</v>
      </c>
      <c r="C81" s="37" t="str">
        <f t="shared" si="6"/>
        <v/>
      </c>
      <c r="D81" s="37"/>
      <c r="E81" s="36"/>
      <c r="F81" s="5"/>
      <c r="G81" s="36" t="s">
        <v>51</v>
      </c>
      <c r="H81" s="38"/>
      <c r="I81" s="38"/>
      <c r="J81" s="36"/>
      <c r="K81" s="37" t="str">
        <f t="shared" si="5"/>
        <v/>
      </c>
      <c r="L81" s="37"/>
      <c r="M81" s="4" t="str">
        <f t="shared" si="7"/>
        <v/>
      </c>
      <c r="N81" s="36"/>
      <c r="O81" s="5"/>
      <c r="P81" s="38"/>
      <c r="Q81" s="38"/>
      <c r="R81" s="41" t="str">
        <f t="shared" si="8"/>
        <v/>
      </c>
      <c r="S81" s="41"/>
      <c r="T81" s="42" t="str">
        <f t="shared" si="9"/>
        <v/>
      </c>
      <c r="U81" s="42"/>
    </row>
    <row r="82" spans="2:21" ht="15">
      <c r="B82" s="36">
        <v>74</v>
      </c>
      <c r="C82" s="37" t="str">
        <f t="shared" si="6"/>
        <v/>
      </c>
      <c r="D82" s="37"/>
      <c r="E82" s="36"/>
      <c r="F82" s="5"/>
      <c r="G82" s="36" t="s">
        <v>51</v>
      </c>
      <c r="H82" s="38"/>
      <c r="I82" s="38"/>
      <c r="J82" s="36"/>
      <c r="K82" s="37" t="str">
        <f t="shared" si="5"/>
        <v/>
      </c>
      <c r="L82" s="37"/>
      <c r="M82" s="4" t="str">
        <f t="shared" si="7"/>
        <v/>
      </c>
      <c r="N82" s="36"/>
      <c r="O82" s="5"/>
      <c r="P82" s="38"/>
      <c r="Q82" s="38"/>
      <c r="R82" s="41" t="str">
        <f t="shared" si="8"/>
        <v/>
      </c>
      <c r="S82" s="41"/>
      <c r="T82" s="42" t="str">
        <f t="shared" si="9"/>
        <v/>
      </c>
      <c r="U82" s="42"/>
    </row>
    <row r="83" spans="2:21" ht="15">
      <c r="B83" s="36">
        <v>75</v>
      </c>
      <c r="C83" s="37" t="str">
        <f t="shared" si="6"/>
        <v/>
      </c>
      <c r="D83" s="37"/>
      <c r="E83" s="36"/>
      <c r="F83" s="5"/>
      <c r="G83" s="36" t="s">
        <v>51</v>
      </c>
      <c r="H83" s="38"/>
      <c r="I83" s="38"/>
      <c r="J83" s="36"/>
      <c r="K83" s="37" t="str">
        <f t="shared" si="5"/>
        <v/>
      </c>
      <c r="L83" s="37"/>
      <c r="M83" s="4" t="str">
        <f t="shared" si="7"/>
        <v/>
      </c>
      <c r="N83" s="36"/>
      <c r="O83" s="5"/>
      <c r="P83" s="38"/>
      <c r="Q83" s="38"/>
      <c r="R83" s="41" t="str">
        <f t="shared" si="8"/>
        <v/>
      </c>
      <c r="S83" s="41"/>
      <c r="T83" s="42" t="str">
        <f t="shared" si="9"/>
        <v/>
      </c>
      <c r="U83" s="42"/>
    </row>
    <row r="84" spans="2:21" ht="15">
      <c r="B84" s="36">
        <v>76</v>
      </c>
      <c r="C84" s="37" t="str">
        <f t="shared" si="6"/>
        <v/>
      </c>
      <c r="D84" s="37"/>
      <c r="E84" s="36"/>
      <c r="F84" s="5"/>
      <c r="G84" s="36" t="s">
        <v>51</v>
      </c>
      <c r="H84" s="38"/>
      <c r="I84" s="38"/>
      <c r="J84" s="36"/>
      <c r="K84" s="37" t="str">
        <f t="shared" si="5"/>
        <v/>
      </c>
      <c r="L84" s="37"/>
      <c r="M84" s="4" t="str">
        <f t="shared" si="7"/>
        <v/>
      </c>
      <c r="N84" s="36"/>
      <c r="O84" s="5"/>
      <c r="P84" s="38"/>
      <c r="Q84" s="38"/>
      <c r="R84" s="41" t="str">
        <f t="shared" si="8"/>
        <v/>
      </c>
      <c r="S84" s="41"/>
      <c r="T84" s="42" t="str">
        <f t="shared" si="9"/>
        <v/>
      </c>
      <c r="U84" s="42"/>
    </row>
    <row r="85" spans="2:21" ht="15">
      <c r="B85" s="36">
        <v>77</v>
      </c>
      <c r="C85" s="37" t="str">
        <f t="shared" si="6"/>
        <v/>
      </c>
      <c r="D85" s="37"/>
      <c r="E85" s="36"/>
      <c r="F85" s="5"/>
      <c r="G85" s="36" t="s">
        <v>49</v>
      </c>
      <c r="H85" s="38"/>
      <c r="I85" s="38"/>
      <c r="J85" s="36"/>
      <c r="K85" s="37" t="str">
        <f t="shared" si="5"/>
        <v/>
      </c>
      <c r="L85" s="37"/>
      <c r="M85" s="4" t="str">
        <f t="shared" si="7"/>
        <v/>
      </c>
      <c r="N85" s="36"/>
      <c r="O85" s="5"/>
      <c r="P85" s="38"/>
      <c r="Q85" s="38"/>
      <c r="R85" s="41" t="str">
        <f t="shared" si="8"/>
        <v/>
      </c>
      <c r="S85" s="41"/>
      <c r="T85" s="42" t="str">
        <f t="shared" si="9"/>
        <v/>
      </c>
      <c r="U85" s="42"/>
    </row>
    <row r="86" spans="2:21" ht="15">
      <c r="B86" s="36">
        <v>78</v>
      </c>
      <c r="C86" s="37" t="str">
        <f t="shared" si="6"/>
        <v/>
      </c>
      <c r="D86" s="37"/>
      <c r="E86" s="36"/>
      <c r="F86" s="5"/>
      <c r="G86" s="36" t="s">
        <v>51</v>
      </c>
      <c r="H86" s="38"/>
      <c r="I86" s="38"/>
      <c r="J86" s="36"/>
      <c r="K86" s="37" t="str">
        <f t="shared" si="5"/>
        <v/>
      </c>
      <c r="L86" s="37"/>
      <c r="M86" s="4" t="str">
        <f t="shared" si="7"/>
        <v/>
      </c>
      <c r="N86" s="36"/>
      <c r="O86" s="5"/>
      <c r="P86" s="38"/>
      <c r="Q86" s="38"/>
      <c r="R86" s="41" t="str">
        <f t="shared" si="8"/>
        <v/>
      </c>
      <c r="S86" s="41"/>
      <c r="T86" s="42" t="str">
        <f t="shared" si="9"/>
        <v/>
      </c>
      <c r="U86" s="42"/>
    </row>
    <row r="87" spans="2:21" ht="15">
      <c r="B87" s="36">
        <v>79</v>
      </c>
      <c r="C87" s="37" t="str">
        <f t="shared" si="6"/>
        <v/>
      </c>
      <c r="D87" s="37"/>
      <c r="E87" s="36"/>
      <c r="F87" s="5"/>
      <c r="G87" s="36" t="s">
        <v>49</v>
      </c>
      <c r="H87" s="38"/>
      <c r="I87" s="38"/>
      <c r="J87" s="36"/>
      <c r="K87" s="37" t="str">
        <f t="shared" si="5"/>
        <v/>
      </c>
      <c r="L87" s="37"/>
      <c r="M87" s="4" t="str">
        <f t="shared" si="7"/>
        <v/>
      </c>
      <c r="N87" s="36"/>
      <c r="O87" s="5"/>
      <c r="P87" s="38"/>
      <c r="Q87" s="38"/>
      <c r="R87" s="41" t="str">
        <f t="shared" si="8"/>
        <v/>
      </c>
      <c r="S87" s="41"/>
      <c r="T87" s="42" t="str">
        <f t="shared" si="9"/>
        <v/>
      </c>
      <c r="U87" s="42"/>
    </row>
    <row r="88" spans="2:21" ht="15">
      <c r="B88" s="36">
        <v>80</v>
      </c>
      <c r="C88" s="37" t="str">
        <f t="shared" si="6"/>
        <v/>
      </c>
      <c r="D88" s="37"/>
      <c r="E88" s="36"/>
      <c r="F88" s="5"/>
      <c r="G88" s="36" t="s">
        <v>49</v>
      </c>
      <c r="H88" s="38"/>
      <c r="I88" s="38"/>
      <c r="J88" s="36"/>
      <c r="K88" s="37" t="str">
        <f t="shared" si="5"/>
        <v/>
      </c>
      <c r="L88" s="37"/>
      <c r="M88" s="4" t="str">
        <f t="shared" si="7"/>
        <v/>
      </c>
      <c r="N88" s="36"/>
      <c r="O88" s="5"/>
      <c r="P88" s="38"/>
      <c r="Q88" s="38"/>
      <c r="R88" s="41" t="str">
        <f t="shared" si="8"/>
        <v/>
      </c>
      <c r="S88" s="41"/>
      <c r="T88" s="42" t="str">
        <f t="shared" si="9"/>
        <v/>
      </c>
      <c r="U88" s="42"/>
    </row>
    <row r="89" spans="2:21" ht="15">
      <c r="B89" s="36">
        <v>81</v>
      </c>
      <c r="C89" s="37" t="str">
        <f t="shared" si="6"/>
        <v/>
      </c>
      <c r="D89" s="37"/>
      <c r="E89" s="36"/>
      <c r="F89" s="5"/>
      <c r="G89" s="36" t="s">
        <v>49</v>
      </c>
      <c r="H89" s="38"/>
      <c r="I89" s="38"/>
      <c r="J89" s="36"/>
      <c r="K89" s="37" t="str">
        <f t="shared" si="5"/>
        <v/>
      </c>
      <c r="L89" s="37"/>
      <c r="M89" s="4" t="str">
        <f t="shared" si="7"/>
        <v/>
      </c>
      <c r="N89" s="36"/>
      <c r="O89" s="5"/>
      <c r="P89" s="38"/>
      <c r="Q89" s="38"/>
      <c r="R89" s="41" t="str">
        <f t="shared" si="8"/>
        <v/>
      </c>
      <c r="S89" s="41"/>
      <c r="T89" s="42" t="str">
        <f t="shared" si="9"/>
        <v/>
      </c>
      <c r="U89" s="42"/>
    </row>
    <row r="90" spans="2:21" ht="15">
      <c r="B90" s="36">
        <v>82</v>
      </c>
      <c r="C90" s="37" t="str">
        <f t="shared" si="6"/>
        <v/>
      </c>
      <c r="D90" s="37"/>
      <c r="E90" s="36"/>
      <c r="F90" s="5"/>
      <c r="G90" s="36" t="s">
        <v>49</v>
      </c>
      <c r="H90" s="38"/>
      <c r="I90" s="38"/>
      <c r="J90" s="36"/>
      <c r="K90" s="37" t="str">
        <f t="shared" si="5"/>
        <v/>
      </c>
      <c r="L90" s="37"/>
      <c r="M90" s="4" t="str">
        <f t="shared" si="7"/>
        <v/>
      </c>
      <c r="N90" s="36"/>
      <c r="O90" s="5"/>
      <c r="P90" s="38"/>
      <c r="Q90" s="38"/>
      <c r="R90" s="41" t="str">
        <f t="shared" si="8"/>
        <v/>
      </c>
      <c r="S90" s="41"/>
      <c r="T90" s="42" t="str">
        <f t="shared" si="9"/>
        <v/>
      </c>
      <c r="U90" s="42"/>
    </row>
    <row r="91" spans="2:21" ht="15">
      <c r="B91" s="36">
        <v>83</v>
      </c>
      <c r="C91" s="37" t="str">
        <f t="shared" si="6"/>
        <v/>
      </c>
      <c r="D91" s="37"/>
      <c r="E91" s="36"/>
      <c r="F91" s="5"/>
      <c r="G91" s="36" t="s">
        <v>49</v>
      </c>
      <c r="H91" s="38"/>
      <c r="I91" s="38"/>
      <c r="J91" s="36"/>
      <c r="K91" s="37" t="str">
        <f t="shared" si="5"/>
        <v/>
      </c>
      <c r="L91" s="37"/>
      <c r="M91" s="4" t="str">
        <f t="shared" si="7"/>
        <v/>
      </c>
      <c r="N91" s="36"/>
      <c r="O91" s="5"/>
      <c r="P91" s="38"/>
      <c r="Q91" s="38"/>
      <c r="R91" s="41" t="str">
        <f t="shared" si="8"/>
        <v/>
      </c>
      <c r="S91" s="41"/>
      <c r="T91" s="42" t="str">
        <f t="shared" si="9"/>
        <v/>
      </c>
      <c r="U91" s="42"/>
    </row>
    <row r="92" spans="2:21" ht="15">
      <c r="B92" s="36">
        <v>84</v>
      </c>
      <c r="C92" s="37" t="str">
        <f t="shared" si="6"/>
        <v/>
      </c>
      <c r="D92" s="37"/>
      <c r="E92" s="36"/>
      <c r="F92" s="5"/>
      <c r="G92" s="36" t="s">
        <v>51</v>
      </c>
      <c r="H92" s="38"/>
      <c r="I92" s="38"/>
      <c r="J92" s="36"/>
      <c r="K92" s="37" t="str">
        <f t="shared" si="5"/>
        <v/>
      </c>
      <c r="L92" s="37"/>
      <c r="M92" s="4" t="str">
        <f t="shared" si="7"/>
        <v/>
      </c>
      <c r="N92" s="36"/>
      <c r="O92" s="5"/>
      <c r="P92" s="38"/>
      <c r="Q92" s="38"/>
      <c r="R92" s="41" t="str">
        <f t="shared" si="8"/>
        <v/>
      </c>
      <c r="S92" s="41"/>
      <c r="T92" s="42" t="str">
        <f t="shared" si="9"/>
        <v/>
      </c>
      <c r="U92" s="42"/>
    </row>
    <row r="93" spans="2:21" ht="15">
      <c r="B93" s="36">
        <v>85</v>
      </c>
      <c r="C93" s="37" t="str">
        <f t="shared" si="6"/>
        <v/>
      </c>
      <c r="D93" s="37"/>
      <c r="E93" s="36"/>
      <c r="F93" s="5"/>
      <c r="G93" s="36" t="s">
        <v>49</v>
      </c>
      <c r="H93" s="38"/>
      <c r="I93" s="38"/>
      <c r="J93" s="36"/>
      <c r="K93" s="37" t="str">
        <f t="shared" si="5"/>
        <v/>
      </c>
      <c r="L93" s="37"/>
      <c r="M93" s="4" t="str">
        <f t="shared" si="7"/>
        <v/>
      </c>
      <c r="N93" s="36"/>
      <c r="O93" s="5"/>
      <c r="P93" s="38"/>
      <c r="Q93" s="38"/>
      <c r="R93" s="41" t="str">
        <f t="shared" si="8"/>
        <v/>
      </c>
      <c r="S93" s="41"/>
      <c r="T93" s="42" t="str">
        <f t="shared" si="9"/>
        <v/>
      </c>
      <c r="U93" s="42"/>
    </row>
    <row r="94" spans="2:21" ht="15">
      <c r="B94" s="36">
        <v>86</v>
      </c>
      <c r="C94" s="37" t="str">
        <f t="shared" si="6"/>
        <v/>
      </c>
      <c r="D94" s="37"/>
      <c r="E94" s="36"/>
      <c r="F94" s="5"/>
      <c r="G94" s="36" t="s">
        <v>51</v>
      </c>
      <c r="H94" s="38"/>
      <c r="I94" s="38"/>
      <c r="J94" s="36"/>
      <c r="K94" s="37" t="str">
        <f t="shared" si="5"/>
        <v/>
      </c>
      <c r="L94" s="37"/>
      <c r="M94" s="4" t="str">
        <f t="shared" si="7"/>
        <v/>
      </c>
      <c r="N94" s="36"/>
      <c r="O94" s="5"/>
      <c r="P94" s="38"/>
      <c r="Q94" s="38"/>
      <c r="R94" s="41" t="str">
        <f t="shared" si="8"/>
        <v/>
      </c>
      <c r="S94" s="41"/>
      <c r="T94" s="42" t="str">
        <f t="shared" si="9"/>
        <v/>
      </c>
      <c r="U94" s="42"/>
    </row>
    <row r="95" spans="2:21" ht="15">
      <c r="B95" s="36">
        <v>87</v>
      </c>
      <c r="C95" s="37" t="str">
        <f t="shared" si="6"/>
        <v/>
      </c>
      <c r="D95" s="37"/>
      <c r="E95" s="36"/>
      <c r="F95" s="5"/>
      <c r="G95" s="36" t="s">
        <v>49</v>
      </c>
      <c r="H95" s="38"/>
      <c r="I95" s="38"/>
      <c r="J95" s="36"/>
      <c r="K95" s="37" t="str">
        <f t="shared" si="5"/>
        <v/>
      </c>
      <c r="L95" s="37"/>
      <c r="M95" s="4" t="str">
        <f t="shared" si="7"/>
        <v/>
      </c>
      <c r="N95" s="36"/>
      <c r="O95" s="5"/>
      <c r="P95" s="38"/>
      <c r="Q95" s="38"/>
      <c r="R95" s="41" t="str">
        <f t="shared" si="8"/>
        <v/>
      </c>
      <c r="S95" s="41"/>
      <c r="T95" s="42" t="str">
        <f t="shared" si="9"/>
        <v/>
      </c>
      <c r="U95" s="42"/>
    </row>
    <row r="96" spans="2:21" ht="15">
      <c r="B96" s="36">
        <v>88</v>
      </c>
      <c r="C96" s="37" t="str">
        <f t="shared" si="6"/>
        <v/>
      </c>
      <c r="D96" s="37"/>
      <c r="E96" s="36"/>
      <c r="F96" s="5"/>
      <c r="G96" s="36" t="s">
        <v>51</v>
      </c>
      <c r="H96" s="38"/>
      <c r="I96" s="38"/>
      <c r="J96" s="36"/>
      <c r="K96" s="37" t="str">
        <f t="shared" si="5"/>
        <v/>
      </c>
      <c r="L96" s="37"/>
      <c r="M96" s="4" t="str">
        <f t="shared" si="7"/>
        <v/>
      </c>
      <c r="N96" s="36"/>
      <c r="O96" s="5"/>
      <c r="P96" s="38"/>
      <c r="Q96" s="38"/>
      <c r="R96" s="41" t="str">
        <f t="shared" si="8"/>
        <v/>
      </c>
      <c r="S96" s="41"/>
      <c r="T96" s="42" t="str">
        <f t="shared" si="9"/>
        <v/>
      </c>
      <c r="U96" s="42"/>
    </row>
    <row r="97" spans="2:21" ht="15">
      <c r="B97" s="36">
        <v>89</v>
      </c>
      <c r="C97" s="37" t="str">
        <f t="shared" si="6"/>
        <v/>
      </c>
      <c r="D97" s="37"/>
      <c r="E97" s="36"/>
      <c r="F97" s="5"/>
      <c r="G97" s="36" t="s">
        <v>49</v>
      </c>
      <c r="H97" s="38"/>
      <c r="I97" s="38"/>
      <c r="J97" s="36"/>
      <c r="K97" s="37" t="str">
        <f t="shared" si="5"/>
        <v/>
      </c>
      <c r="L97" s="37"/>
      <c r="M97" s="4" t="str">
        <f t="shared" si="7"/>
        <v/>
      </c>
      <c r="N97" s="36"/>
      <c r="O97" s="5"/>
      <c r="P97" s="38"/>
      <c r="Q97" s="38"/>
      <c r="R97" s="41" t="str">
        <f t="shared" si="8"/>
        <v/>
      </c>
      <c r="S97" s="41"/>
      <c r="T97" s="42" t="str">
        <f t="shared" si="9"/>
        <v/>
      </c>
      <c r="U97" s="42"/>
    </row>
    <row r="98" spans="2:21" ht="15">
      <c r="B98" s="36">
        <v>90</v>
      </c>
      <c r="C98" s="37" t="str">
        <f t="shared" si="6"/>
        <v/>
      </c>
      <c r="D98" s="37"/>
      <c r="E98" s="36"/>
      <c r="F98" s="5"/>
      <c r="G98" s="36" t="s">
        <v>51</v>
      </c>
      <c r="H98" s="38"/>
      <c r="I98" s="38"/>
      <c r="J98" s="36"/>
      <c r="K98" s="37" t="str">
        <f t="shared" si="5"/>
        <v/>
      </c>
      <c r="L98" s="37"/>
      <c r="M98" s="4" t="str">
        <f t="shared" si="7"/>
        <v/>
      </c>
      <c r="N98" s="36"/>
      <c r="O98" s="5"/>
      <c r="P98" s="38"/>
      <c r="Q98" s="38"/>
      <c r="R98" s="41" t="str">
        <f t="shared" si="8"/>
        <v/>
      </c>
      <c r="S98" s="41"/>
      <c r="T98" s="42" t="str">
        <f t="shared" si="9"/>
        <v/>
      </c>
      <c r="U98" s="42"/>
    </row>
    <row r="99" spans="2:21" ht="15">
      <c r="B99" s="36">
        <v>91</v>
      </c>
      <c r="C99" s="37" t="str">
        <f t="shared" si="6"/>
        <v/>
      </c>
      <c r="D99" s="37"/>
      <c r="E99" s="36"/>
      <c r="F99" s="5"/>
      <c r="G99" s="36" t="s">
        <v>49</v>
      </c>
      <c r="H99" s="38"/>
      <c r="I99" s="38"/>
      <c r="J99" s="36"/>
      <c r="K99" s="37" t="str">
        <f t="shared" si="5"/>
        <v/>
      </c>
      <c r="L99" s="37"/>
      <c r="M99" s="4" t="str">
        <f t="shared" si="7"/>
        <v/>
      </c>
      <c r="N99" s="36"/>
      <c r="O99" s="5"/>
      <c r="P99" s="38"/>
      <c r="Q99" s="38"/>
      <c r="R99" s="41" t="str">
        <f t="shared" si="8"/>
        <v/>
      </c>
      <c r="S99" s="41"/>
      <c r="T99" s="42" t="str">
        <f t="shared" si="9"/>
        <v/>
      </c>
      <c r="U99" s="42"/>
    </row>
    <row r="100" spans="2:21" ht="15">
      <c r="B100" s="36">
        <v>92</v>
      </c>
      <c r="C100" s="37" t="str">
        <f t="shared" si="6"/>
        <v/>
      </c>
      <c r="D100" s="37"/>
      <c r="E100" s="36"/>
      <c r="F100" s="5"/>
      <c r="G100" s="36" t="s">
        <v>49</v>
      </c>
      <c r="H100" s="38"/>
      <c r="I100" s="38"/>
      <c r="J100" s="36"/>
      <c r="K100" s="37" t="str">
        <f t="shared" si="5"/>
        <v/>
      </c>
      <c r="L100" s="37"/>
      <c r="M100" s="4" t="str">
        <f t="shared" si="7"/>
        <v/>
      </c>
      <c r="N100" s="36"/>
      <c r="O100" s="5"/>
      <c r="P100" s="38"/>
      <c r="Q100" s="38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5">
      <c r="B101" s="36">
        <v>93</v>
      </c>
      <c r="C101" s="37" t="str">
        <f t="shared" si="6"/>
        <v/>
      </c>
      <c r="D101" s="37"/>
      <c r="E101" s="36"/>
      <c r="F101" s="5"/>
      <c r="G101" s="36" t="s">
        <v>51</v>
      </c>
      <c r="H101" s="38"/>
      <c r="I101" s="38"/>
      <c r="J101" s="36"/>
      <c r="K101" s="37" t="str">
        <f t="shared" si="5"/>
        <v/>
      </c>
      <c r="L101" s="37"/>
      <c r="M101" s="4" t="str">
        <f t="shared" si="7"/>
        <v/>
      </c>
      <c r="N101" s="36"/>
      <c r="O101" s="5"/>
      <c r="P101" s="38"/>
      <c r="Q101" s="38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5">
      <c r="B102" s="36">
        <v>94</v>
      </c>
      <c r="C102" s="37" t="str">
        <f t="shared" si="6"/>
        <v/>
      </c>
      <c r="D102" s="37"/>
      <c r="E102" s="36"/>
      <c r="F102" s="5"/>
      <c r="G102" s="36" t="s">
        <v>51</v>
      </c>
      <c r="H102" s="38"/>
      <c r="I102" s="38"/>
      <c r="J102" s="36"/>
      <c r="K102" s="37" t="str">
        <f t="shared" si="5"/>
        <v/>
      </c>
      <c r="L102" s="37"/>
      <c r="M102" s="4" t="str">
        <f t="shared" si="7"/>
        <v/>
      </c>
      <c r="N102" s="36"/>
      <c r="O102" s="5"/>
      <c r="P102" s="38"/>
      <c r="Q102" s="38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5">
      <c r="B103" s="36">
        <v>95</v>
      </c>
      <c r="C103" s="37" t="str">
        <f t="shared" si="6"/>
        <v/>
      </c>
      <c r="D103" s="37"/>
      <c r="E103" s="36"/>
      <c r="F103" s="5"/>
      <c r="G103" s="36" t="s">
        <v>51</v>
      </c>
      <c r="H103" s="38"/>
      <c r="I103" s="38"/>
      <c r="J103" s="36"/>
      <c r="K103" s="37" t="str">
        <f t="shared" si="5"/>
        <v/>
      </c>
      <c r="L103" s="37"/>
      <c r="M103" s="4" t="str">
        <f t="shared" si="7"/>
        <v/>
      </c>
      <c r="N103" s="36"/>
      <c r="O103" s="5"/>
      <c r="P103" s="38"/>
      <c r="Q103" s="38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5">
      <c r="B104" s="36">
        <v>96</v>
      </c>
      <c r="C104" s="37" t="str">
        <f t="shared" si="6"/>
        <v/>
      </c>
      <c r="D104" s="37"/>
      <c r="E104" s="36"/>
      <c r="F104" s="5"/>
      <c r="G104" s="36" t="s">
        <v>49</v>
      </c>
      <c r="H104" s="38"/>
      <c r="I104" s="38"/>
      <c r="J104" s="36"/>
      <c r="K104" s="37" t="str">
        <f t="shared" si="5"/>
        <v/>
      </c>
      <c r="L104" s="37"/>
      <c r="M104" s="4" t="str">
        <f t="shared" si="7"/>
        <v/>
      </c>
      <c r="N104" s="36"/>
      <c r="O104" s="5"/>
      <c r="P104" s="38"/>
      <c r="Q104" s="38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5">
      <c r="B105" s="36">
        <v>97</v>
      </c>
      <c r="C105" s="37" t="str">
        <f t="shared" si="6"/>
        <v/>
      </c>
      <c r="D105" s="37"/>
      <c r="E105" s="36"/>
      <c r="F105" s="5"/>
      <c r="G105" s="36" t="s">
        <v>51</v>
      </c>
      <c r="H105" s="38"/>
      <c r="I105" s="38"/>
      <c r="J105" s="36"/>
      <c r="K105" s="37" t="str">
        <f t="shared" si="5"/>
        <v/>
      </c>
      <c r="L105" s="37"/>
      <c r="M105" s="4" t="str">
        <f t="shared" si="7"/>
        <v/>
      </c>
      <c r="N105" s="36"/>
      <c r="O105" s="5"/>
      <c r="P105" s="38"/>
      <c r="Q105" s="38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5">
      <c r="B106" s="36">
        <v>98</v>
      </c>
      <c r="C106" s="37" t="str">
        <f t="shared" si="6"/>
        <v/>
      </c>
      <c r="D106" s="37"/>
      <c r="E106" s="36"/>
      <c r="F106" s="5"/>
      <c r="G106" s="36" t="s">
        <v>49</v>
      </c>
      <c r="H106" s="38"/>
      <c r="I106" s="38"/>
      <c r="J106" s="36"/>
      <c r="K106" s="37" t="str">
        <f t="shared" si="5"/>
        <v/>
      </c>
      <c r="L106" s="37"/>
      <c r="M106" s="4" t="str">
        <f t="shared" si="7"/>
        <v/>
      </c>
      <c r="N106" s="36"/>
      <c r="O106" s="5"/>
      <c r="P106" s="38"/>
      <c r="Q106" s="38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5">
      <c r="B107" s="36">
        <v>99</v>
      </c>
      <c r="C107" s="37" t="str">
        <f t="shared" si="6"/>
        <v/>
      </c>
      <c r="D107" s="37"/>
      <c r="E107" s="36"/>
      <c r="F107" s="5"/>
      <c r="G107" s="36" t="s">
        <v>49</v>
      </c>
      <c r="H107" s="38"/>
      <c r="I107" s="38"/>
      <c r="J107" s="36"/>
      <c r="K107" s="37" t="str">
        <f t="shared" si="5"/>
        <v/>
      </c>
      <c r="L107" s="37"/>
      <c r="M107" s="4" t="str">
        <f t="shared" si="7"/>
        <v/>
      </c>
      <c r="N107" s="36"/>
      <c r="O107" s="5"/>
      <c r="P107" s="38"/>
      <c r="Q107" s="38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5">
      <c r="B108" s="36">
        <v>100</v>
      </c>
      <c r="C108" s="37" t="str">
        <f t="shared" si="6"/>
        <v/>
      </c>
      <c r="D108" s="37"/>
      <c r="E108" s="36"/>
      <c r="F108" s="5"/>
      <c r="G108" s="36" t="s">
        <v>51</v>
      </c>
      <c r="H108" s="38"/>
      <c r="I108" s="38"/>
      <c r="J108" s="36"/>
      <c r="K108" s="37" t="str">
        <f t="shared" si="5"/>
        <v/>
      </c>
      <c r="L108" s="37"/>
      <c r="M108" s="4" t="str">
        <f t="shared" si="7"/>
        <v/>
      </c>
      <c r="N108" s="36"/>
      <c r="O108" s="5"/>
      <c r="P108" s="38"/>
      <c r="Q108" s="38"/>
      <c r="R108" s="41" t="str">
        <f t="shared" si="8"/>
        <v/>
      </c>
      <c r="S108" s="41"/>
      <c r="T108" s="42" t="str">
        <f t="shared" si="9"/>
        <v/>
      </c>
      <c r="U108" s="42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コング キング</cp:lastModifiedBy>
  <cp:revision/>
  <dcterms:created xsi:type="dcterms:W3CDTF">2013-10-09T23:04:08Z</dcterms:created>
  <dcterms:modified xsi:type="dcterms:W3CDTF">2019-04-28T14:27:38Z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