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7c\AC\Temp\"/>
    </mc:Choice>
  </mc:AlternateContent>
  <xr:revisionPtr revIDLastSave="1020" documentId="8_{543CC32E-0B73-4A3A-90DF-B0880C510242}" xr6:coauthVersionLast="43" xr6:coauthVersionMax="43" xr10:uidLastSave="{C18F40D7-C20C-41AF-9275-65DE1C7A5487}"/>
  <bookViews>
    <workbookView xWindow="-120" yWindow="-120" windowWidth="15600" windowHeight="11760" firstSheet="2" activeTab="1" xr2:uid="{00000000-000D-0000-FFFF-FFFF00000000}"/>
  </bookViews>
  <sheets>
    <sheet name="定数" sheetId="29" state="hidden" r:id="rId1"/>
    <sheet name="-1.27" sheetId="35" r:id="rId2"/>
    <sheet name="-1" sheetId="34" r:id="rId3"/>
    <sheet name="検証1 " sheetId="33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7" i="35" l="1"/>
  <c r="T104" i="35"/>
  <c r="T103" i="35"/>
  <c r="T102" i="35"/>
  <c r="T101" i="35"/>
  <c r="T100" i="35"/>
  <c r="T99" i="35"/>
  <c r="T97" i="35"/>
  <c r="T96" i="35"/>
  <c r="T95" i="35"/>
  <c r="T94" i="35"/>
  <c r="T92" i="35"/>
  <c r="T91" i="35"/>
  <c r="T90" i="35"/>
  <c r="T88" i="35"/>
  <c r="T87" i="35"/>
  <c r="T86" i="35"/>
  <c r="T85" i="35"/>
  <c r="T82" i="35"/>
  <c r="T80" i="35"/>
  <c r="T78" i="35"/>
  <c r="T77" i="35"/>
  <c r="T76" i="35"/>
  <c r="T75" i="35"/>
  <c r="T73" i="35"/>
  <c r="T72" i="35"/>
  <c r="T71" i="35"/>
  <c r="T70" i="35"/>
  <c r="T69" i="35"/>
  <c r="T67" i="35"/>
  <c r="T64" i="35"/>
  <c r="T63" i="35"/>
  <c r="T62" i="35"/>
  <c r="T60" i="35"/>
  <c r="T59" i="35"/>
  <c r="T56" i="35"/>
  <c r="T55" i="35"/>
  <c r="T54" i="35"/>
  <c r="T52" i="35"/>
  <c r="T51" i="35"/>
  <c r="T49" i="35"/>
  <c r="T48" i="35"/>
  <c r="T46" i="35"/>
  <c r="T45" i="35"/>
  <c r="T44" i="35"/>
  <c r="T43" i="35"/>
  <c r="T42" i="35"/>
  <c r="T41" i="35"/>
  <c r="T40" i="35"/>
  <c r="T39" i="35"/>
  <c r="T38" i="35"/>
  <c r="T37" i="35"/>
  <c r="T36" i="35"/>
  <c r="T35" i="35"/>
  <c r="T34" i="35"/>
  <c r="T33" i="35"/>
  <c r="T29" i="35"/>
  <c r="T28" i="35"/>
  <c r="T27" i="35"/>
  <c r="T26" i="35"/>
  <c r="T25" i="35"/>
  <c r="T24" i="35"/>
  <c r="T23" i="35"/>
  <c r="T22" i="35"/>
  <c r="T18" i="35"/>
  <c r="T17" i="35"/>
  <c r="T16" i="35"/>
  <c r="T13" i="35"/>
  <c r="T12" i="35"/>
  <c r="T11" i="35"/>
  <c r="T10" i="35"/>
  <c r="C9" i="35"/>
  <c r="K9" i="35"/>
  <c r="M9" i="35"/>
  <c r="R9" i="35"/>
  <c r="C10" i="35"/>
  <c r="K10" i="35"/>
  <c r="M10" i="35"/>
  <c r="R10" i="35"/>
  <c r="C11" i="35"/>
  <c r="K11" i="35"/>
  <c r="M11" i="35"/>
  <c r="R11" i="35"/>
  <c r="C12" i="35"/>
  <c r="K12" i="35"/>
  <c r="M12" i="35"/>
  <c r="R12" i="35"/>
  <c r="C13" i="35"/>
  <c r="K13" i="35"/>
  <c r="M13" i="35"/>
  <c r="R13" i="35"/>
  <c r="C14" i="35"/>
  <c r="K14" i="35"/>
  <c r="M14" i="35"/>
  <c r="R14" i="35"/>
  <c r="C15" i="35"/>
  <c r="K15" i="35"/>
  <c r="M15" i="35"/>
  <c r="R15" i="35"/>
  <c r="C16" i="35"/>
  <c r="K16" i="35"/>
  <c r="M16" i="35"/>
  <c r="R16" i="35"/>
  <c r="C17" i="35"/>
  <c r="K17" i="35"/>
  <c r="M17" i="35"/>
  <c r="R17" i="35"/>
  <c r="C18" i="35"/>
  <c r="K18" i="35"/>
  <c r="M18" i="35"/>
  <c r="R18" i="35"/>
  <c r="C19" i="35"/>
  <c r="K19" i="35"/>
  <c r="M19" i="35"/>
  <c r="R19" i="35"/>
  <c r="C20" i="35"/>
  <c r="K20" i="35"/>
  <c r="M20" i="35"/>
  <c r="R20" i="35"/>
  <c r="C21" i="35"/>
  <c r="K21" i="35"/>
  <c r="M21" i="35"/>
  <c r="R21" i="35"/>
  <c r="C22" i="35"/>
  <c r="K22" i="35"/>
  <c r="M22" i="35"/>
  <c r="R22" i="35"/>
  <c r="C23" i="35"/>
  <c r="K23" i="35"/>
  <c r="M23" i="35"/>
  <c r="R23" i="35"/>
  <c r="C24" i="35"/>
  <c r="K24" i="35"/>
  <c r="M24" i="35"/>
  <c r="R24" i="35"/>
  <c r="C25" i="35"/>
  <c r="K25" i="35"/>
  <c r="M25" i="35"/>
  <c r="R25" i="35"/>
  <c r="C26" i="35"/>
  <c r="K26" i="35"/>
  <c r="M26" i="35"/>
  <c r="R26" i="35"/>
  <c r="C27" i="35"/>
  <c r="K27" i="35"/>
  <c r="M27" i="35"/>
  <c r="R27" i="35"/>
  <c r="C28" i="35"/>
  <c r="K28" i="35"/>
  <c r="M28" i="35"/>
  <c r="R28" i="35"/>
  <c r="C29" i="35"/>
  <c r="K29" i="35"/>
  <c r="M29" i="35"/>
  <c r="R29" i="35"/>
  <c r="C30" i="35"/>
  <c r="K30" i="35"/>
  <c r="M30" i="35"/>
  <c r="R30" i="35"/>
  <c r="C31" i="35"/>
  <c r="K31" i="35"/>
  <c r="M31" i="35"/>
  <c r="R31" i="35"/>
  <c r="C32" i="35"/>
  <c r="K32" i="35"/>
  <c r="M32" i="35"/>
  <c r="R32" i="35"/>
  <c r="C33" i="35"/>
  <c r="K33" i="35"/>
  <c r="M33" i="35"/>
  <c r="R33" i="35"/>
  <c r="C34" i="35"/>
  <c r="K34" i="35"/>
  <c r="M34" i="35"/>
  <c r="R34" i="35"/>
  <c r="C35" i="35"/>
  <c r="K35" i="35"/>
  <c r="M35" i="35"/>
  <c r="R35" i="35"/>
  <c r="C36" i="35"/>
  <c r="K36" i="35"/>
  <c r="M36" i="35"/>
  <c r="R36" i="35"/>
  <c r="C37" i="35"/>
  <c r="K37" i="35"/>
  <c r="M37" i="35"/>
  <c r="R37" i="35"/>
  <c r="C38" i="35"/>
  <c r="K38" i="35"/>
  <c r="M38" i="35"/>
  <c r="R38" i="35"/>
  <c r="C39" i="35"/>
  <c r="K39" i="35"/>
  <c r="M39" i="35"/>
  <c r="R39" i="35"/>
  <c r="C40" i="35"/>
  <c r="K40" i="35"/>
  <c r="M40" i="35"/>
  <c r="R40" i="35"/>
  <c r="C41" i="35"/>
  <c r="K41" i="35"/>
  <c r="M41" i="35"/>
  <c r="R41" i="35"/>
  <c r="C42" i="35"/>
  <c r="K42" i="35"/>
  <c r="M42" i="35"/>
  <c r="R42" i="35"/>
  <c r="C43" i="35"/>
  <c r="K43" i="35"/>
  <c r="M43" i="35"/>
  <c r="R43" i="35"/>
  <c r="C44" i="35"/>
  <c r="K44" i="35"/>
  <c r="M44" i="35"/>
  <c r="R44" i="35"/>
  <c r="C45" i="35"/>
  <c r="K45" i="35"/>
  <c r="M45" i="35"/>
  <c r="R45" i="35"/>
  <c r="C46" i="35"/>
  <c r="K46" i="35"/>
  <c r="M46" i="35"/>
  <c r="R46" i="35"/>
  <c r="C47" i="35"/>
  <c r="K47" i="35"/>
  <c r="M47" i="35"/>
  <c r="R47" i="35"/>
  <c r="C48" i="35"/>
  <c r="K48" i="35"/>
  <c r="M48" i="35"/>
  <c r="R48" i="35"/>
  <c r="C49" i="35"/>
  <c r="K49" i="35"/>
  <c r="M49" i="35"/>
  <c r="R49" i="35"/>
  <c r="C50" i="35"/>
  <c r="K50" i="35"/>
  <c r="M50" i="35"/>
  <c r="R50" i="35"/>
  <c r="C51" i="35"/>
  <c r="K51" i="35"/>
  <c r="M51" i="35"/>
  <c r="R51" i="35"/>
  <c r="C52" i="35"/>
  <c r="K52" i="35"/>
  <c r="M52" i="35"/>
  <c r="R52" i="35"/>
  <c r="C53" i="35"/>
  <c r="K53" i="35"/>
  <c r="M53" i="35"/>
  <c r="R53" i="35"/>
  <c r="C54" i="35"/>
  <c r="K54" i="35"/>
  <c r="M54" i="35"/>
  <c r="R54" i="35"/>
  <c r="C55" i="35"/>
  <c r="K55" i="35"/>
  <c r="M55" i="35"/>
  <c r="R55" i="35"/>
  <c r="C56" i="35"/>
  <c r="K56" i="35"/>
  <c r="M56" i="35"/>
  <c r="R56" i="35"/>
  <c r="C57" i="35"/>
  <c r="K57" i="35"/>
  <c r="M57" i="35"/>
  <c r="R57" i="35"/>
  <c r="C58" i="35"/>
  <c r="K58" i="35"/>
  <c r="M58" i="35"/>
  <c r="R58" i="35"/>
  <c r="C59" i="35"/>
  <c r="K59" i="35"/>
  <c r="M59" i="35"/>
  <c r="R59" i="35"/>
  <c r="C60" i="35"/>
  <c r="K60" i="35"/>
  <c r="M60" i="35"/>
  <c r="R60" i="35"/>
  <c r="C61" i="35"/>
  <c r="K61" i="35"/>
  <c r="M61" i="35"/>
  <c r="R61" i="35"/>
  <c r="C62" i="35"/>
  <c r="K62" i="35"/>
  <c r="M62" i="35"/>
  <c r="R62" i="35"/>
  <c r="C63" i="35"/>
  <c r="K63" i="35"/>
  <c r="M63" i="35"/>
  <c r="R63" i="35"/>
  <c r="C64" i="35"/>
  <c r="K64" i="35"/>
  <c r="M64" i="35"/>
  <c r="R64" i="35"/>
  <c r="C65" i="35"/>
  <c r="K65" i="35"/>
  <c r="M65" i="35"/>
  <c r="R65" i="35"/>
  <c r="C66" i="35"/>
  <c r="K66" i="35"/>
  <c r="M66" i="35"/>
  <c r="R66" i="35"/>
  <c r="C67" i="35"/>
  <c r="K67" i="35"/>
  <c r="M67" i="35"/>
  <c r="R67" i="35"/>
  <c r="C68" i="35"/>
  <c r="K68" i="35"/>
  <c r="M68" i="35"/>
  <c r="R68" i="35"/>
  <c r="C69" i="35"/>
  <c r="K69" i="35"/>
  <c r="M69" i="35"/>
  <c r="R69" i="35"/>
  <c r="C70" i="35"/>
  <c r="K70" i="35"/>
  <c r="M70" i="35"/>
  <c r="R70" i="35"/>
  <c r="C71" i="35"/>
  <c r="K71" i="35"/>
  <c r="M71" i="35"/>
  <c r="R71" i="35"/>
  <c r="C72" i="35"/>
  <c r="K72" i="35"/>
  <c r="M72" i="35"/>
  <c r="R72" i="35"/>
  <c r="C73" i="35"/>
  <c r="K73" i="35"/>
  <c r="M73" i="35"/>
  <c r="R73" i="35"/>
  <c r="C74" i="35"/>
  <c r="K74" i="35"/>
  <c r="M74" i="35"/>
  <c r="R74" i="35"/>
  <c r="C75" i="35"/>
  <c r="K75" i="35"/>
  <c r="M75" i="35"/>
  <c r="R75" i="35"/>
  <c r="C76" i="35"/>
  <c r="K76" i="35"/>
  <c r="M76" i="35"/>
  <c r="R76" i="35"/>
  <c r="C77" i="35"/>
  <c r="K77" i="35"/>
  <c r="M77" i="35"/>
  <c r="R77" i="35"/>
  <c r="C78" i="35"/>
  <c r="K78" i="35"/>
  <c r="M78" i="35"/>
  <c r="R78" i="35"/>
  <c r="C79" i="35"/>
  <c r="K79" i="35"/>
  <c r="M79" i="35"/>
  <c r="R79" i="35"/>
  <c r="C80" i="35"/>
  <c r="K80" i="35"/>
  <c r="M80" i="35"/>
  <c r="R80" i="35"/>
  <c r="C81" i="35"/>
  <c r="K81" i="35"/>
  <c r="M81" i="35"/>
  <c r="R81" i="35"/>
  <c r="C82" i="35"/>
  <c r="K82" i="35"/>
  <c r="M82" i="35"/>
  <c r="R82" i="35"/>
  <c r="C83" i="35"/>
  <c r="K83" i="35"/>
  <c r="M83" i="35"/>
  <c r="R83" i="35"/>
  <c r="C84" i="35"/>
  <c r="K84" i="35"/>
  <c r="M84" i="35"/>
  <c r="R84" i="35"/>
  <c r="C85" i="35"/>
  <c r="K85" i="35"/>
  <c r="M85" i="35"/>
  <c r="R85" i="35"/>
  <c r="C86" i="35"/>
  <c r="K86" i="35"/>
  <c r="M86" i="35"/>
  <c r="R86" i="35"/>
  <c r="C87" i="35"/>
  <c r="K87" i="35"/>
  <c r="M87" i="35"/>
  <c r="R87" i="35"/>
  <c r="C88" i="35"/>
  <c r="K88" i="35"/>
  <c r="M88" i="35"/>
  <c r="R88" i="35"/>
  <c r="C89" i="35"/>
  <c r="K89" i="35"/>
  <c r="M89" i="35"/>
  <c r="R89" i="35"/>
  <c r="C90" i="35"/>
  <c r="K90" i="35"/>
  <c r="M90" i="35"/>
  <c r="R90" i="35"/>
  <c r="C91" i="35"/>
  <c r="K91" i="35"/>
  <c r="M91" i="35"/>
  <c r="R91" i="35"/>
  <c r="C92" i="35"/>
  <c r="K92" i="35"/>
  <c r="M92" i="35"/>
  <c r="R92" i="35"/>
  <c r="C93" i="35"/>
  <c r="K93" i="35"/>
  <c r="M93" i="35"/>
  <c r="R93" i="35"/>
  <c r="C94" i="35"/>
  <c r="K94" i="35"/>
  <c r="M94" i="35"/>
  <c r="R94" i="35"/>
  <c r="C95" i="35"/>
  <c r="K95" i="35"/>
  <c r="M95" i="35"/>
  <c r="R95" i="35"/>
  <c r="C96" i="35"/>
  <c r="K96" i="35"/>
  <c r="M96" i="35"/>
  <c r="R96" i="35"/>
  <c r="C97" i="35"/>
  <c r="K97" i="35"/>
  <c r="M97" i="35"/>
  <c r="R97" i="35"/>
  <c r="C98" i="35"/>
  <c r="K98" i="35"/>
  <c r="M98" i="35"/>
  <c r="R98" i="35"/>
  <c r="C99" i="35"/>
  <c r="K99" i="35"/>
  <c r="M99" i="35"/>
  <c r="R99" i="35"/>
  <c r="C100" i="35"/>
  <c r="K100" i="35"/>
  <c r="M100" i="35"/>
  <c r="R100" i="35"/>
  <c r="C101" i="35"/>
  <c r="K101" i="35"/>
  <c r="M101" i="35"/>
  <c r="R101" i="35"/>
  <c r="C102" i="35"/>
  <c r="K102" i="35"/>
  <c r="M102" i="35"/>
  <c r="R102" i="35"/>
  <c r="C103" i="35"/>
  <c r="K103" i="35"/>
  <c r="M103" i="35"/>
  <c r="R103" i="35"/>
  <c r="C104" i="35"/>
  <c r="K104" i="35"/>
  <c r="M104" i="35"/>
  <c r="R104" i="35"/>
  <c r="C105" i="35"/>
  <c r="K105" i="35"/>
  <c r="M105" i="35"/>
  <c r="R105" i="35"/>
  <c r="C106" i="35"/>
  <c r="K106" i="35"/>
  <c r="M106" i="35"/>
  <c r="R106" i="35"/>
  <c r="C107" i="35"/>
  <c r="K107" i="35"/>
  <c r="M107" i="35"/>
  <c r="R107" i="35"/>
  <c r="C108" i="35"/>
  <c r="X10" i="35"/>
  <c r="X11" i="35"/>
  <c r="X12" i="35"/>
  <c r="X13" i="35"/>
  <c r="X14" i="35"/>
  <c r="X15" i="35"/>
  <c r="X16" i="35"/>
  <c r="X17" i="35"/>
  <c r="X18" i="35"/>
  <c r="X19" i="35"/>
  <c r="X20" i="35"/>
  <c r="X21" i="35"/>
  <c r="X22" i="35"/>
  <c r="X23" i="35"/>
  <c r="X24" i="35"/>
  <c r="X25" i="35"/>
  <c r="X26" i="35"/>
  <c r="X27" i="35"/>
  <c r="X28" i="35"/>
  <c r="X29" i="35"/>
  <c r="X30" i="35"/>
  <c r="X31" i="35"/>
  <c r="X32" i="35"/>
  <c r="X33" i="35"/>
  <c r="X34" i="35"/>
  <c r="X35" i="35"/>
  <c r="X36" i="35"/>
  <c r="X37" i="35"/>
  <c r="X38" i="35"/>
  <c r="X39" i="35"/>
  <c r="X40" i="35"/>
  <c r="X41" i="35"/>
  <c r="X42" i="35"/>
  <c r="X43" i="35"/>
  <c r="X44" i="35"/>
  <c r="X45" i="35"/>
  <c r="X46" i="35"/>
  <c r="X47" i="35"/>
  <c r="X48" i="35"/>
  <c r="X49" i="35"/>
  <c r="X50" i="35"/>
  <c r="X51" i="35"/>
  <c r="X52" i="35"/>
  <c r="X53" i="35"/>
  <c r="X54" i="35"/>
  <c r="X55" i="35"/>
  <c r="X56" i="35"/>
  <c r="X57" i="35"/>
  <c r="X58" i="35"/>
  <c r="X59" i="35"/>
  <c r="X60" i="35"/>
  <c r="X61" i="35"/>
  <c r="X62" i="35"/>
  <c r="X63" i="35"/>
  <c r="X64" i="35"/>
  <c r="X65" i="35"/>
  <c r="X66" i="35"/>
  <c r="X67" i="35"/>
  <c r="X68" i="35"/>
  <c r="X69" i="35"/>
  <c r="X70" i="35"/>
  <c r="X71" i="35"/>
  <c r="X72" i="35"/>
  <c r="X73" i="35"/>
  <c r="X74" i="35"/>
  <c r="X75" i="35"/>
  <c r="X76" i="35"/>
  <c r="X77" i="35"/>
  <c r="X78" i="35"/>
  <c r="X79" i="35"/>
  <c r="X80" i="35"/>
  <c r="X81" i="35"/>
  <c r="X82" i="35"/>
  <c r="X83" i="35"/>
  <c r="X84" i="35"/>
  <c r="X85" i="35"/>
  <c r="X86" i="35"/>
  <c r="X87" i="35"/>
  <c r="X88" i="35"/>
  <c r="X89" i="35"/>
  <c r="X90" i="35"/>
  <c r="X91" i="35"/>
  <c r="X92" i="35"/>
  <c r="X93" i="35"/>
  <c r="X94" i="35"/>
  <c r="X95" i="35"/>
  <c r="X96" i="35"/>
  <c r="X97" i="35"/>
  <c r="X98" i="35"/>
  <c r="X99" i="35"/>
  <c r="X100" i="35"/>
  <c r="X101" i="35"/>
  <c r="X102" i="35"/>
  <c r="X103" i="35"/>
  <c r="X104" i="35"/>
  <c r="X105" i="35"/>
  <c r="X106" i="35"/>
  <c r="X107" i="35"/>
  <c r="X108" i="35"/>
  <c r="Y108" i="35"/>
  <c r="T108" i="35"/>
  <c r="W107" i="35"/>
  <c r="W108" i="35"/>
  <c r="V108" i="35"/>
  <c r="K108" i="35"/>
  <c r="M108" i="35"/>
  <c r="R108" i="35"/>
  <c r="Y107" i="35"/>
  <c r="V107" i="35"/>
  <c r="Y106" i="35"/>
  <c r="W106" i="35"/>
  <c r="V106" i="35"/>
  <c r="Y105" i="35"/>
  <c r="W105" i="35"/>
  <c r="V105" i="35"/>
  <c r="Y104" i="35"/>
  <c r="W99" i="35"/>
  <c r="W100" i="35"/>
  <c r="W101" i="35"/>
  <c r="W102" i="35"/>
  <c r="W103" i="35"/>
  <c r="W104" i="35"/>
  <c r="V104" i="35"/>
  <c r="Y103" i="35"/>
  <c r="V103" i="35"/>
  <c r="Y102" i="35"/>
  <c r="V102" i="35"/>
  <c r="Y101" i="35"/>
  <c r="V101" i="35"/>
  <c r="Y100" i="35"/>
  <c r="V100" i="35"/>
  <c r="Y99" i="35"/>
  <c r="V99" i="35"/>
  <c r="Y98" i="35"/>
  <c r="W98" i="35"/>
  <c r="V98" i="35"/>
  <c r="Y97" i="35"/>
  <c r="W97" i="35"/>
  <c r="V97" i="35"/>
  <c r="Y96" i="35"/>
  <c r="W93" i="35"/>
  <c r="W94" i="35"/>
  <c r="W95" i="35"/>
  <c r="W96" i="35"/>
  <c r="V96" i="35"/>
  <c r="Y95" i="35"/>
  <c r="V95" i="35"/>
  <c r="Y94" i="35"/>
  <c r="V94" i="35"/>
  <c r="Y93" i="35"/>
  <c r="V93" i="35"/>
  <c r="Y92" i="35"/>
  <c r="W91" i="35"/>
  <c r="W92" i="35"/>
  <c r="V92" i="35"/>
  <c r="Y91" i="35"/>
  <c r="V91" i="35"/>
  <c r="Y90" i="35"/>
  <c r="W89" i="35"/>
  <c r="W90" i="35"/>
  <c r="V90" i="35"/>
  <c r="Y89" i="35"/>
  <c r="V89" i="35"/>
  <c r="Y88" i="35"/>
  <c r="W88" i="35"/>
  <c r="V88" i="35"/>
  <c r="Y87" i="35"/>
  <c r="W86" i="35"/>
  <c r="W87" i="35"/>
  <c r="V87" i="35"/>
  <c r="Y86" i="35"/>
  <c r="V86" i="35"/>
  <c r="Y85" i="35"/>
  <c r="W84" i="35"/>
  <c r="W85" i="35"/>
  <c r="V85" i="35"/>
  <c r="Y84" i="35"/>
  <c r="V84" i="35"/>
  <c r="Y83" i="35"/>
  <c r="W83" i="35"/>
  <c r="V83" i="35"/>
  <c r="Y82" i="35"/>
  <c r="W81" i="35"/>
  <c r="W82" i="35"/>
  <c r="V82" i="35"/>
  <c r="Y81" i="35"/>
  <c r="V81" i="35"/>
  <c r="Y80" i="35"/>
  <c r="W79" i="35"/>
  <c r="W80" i="35"/>
  <c r="V80" i="35"/>
  <c r="Y79" i="35"/>
  <c r="V79" i="35"/>
  <c r="Y78" i="35"/>
  <c r="W77" i="35"/>
  <c r="W78" i="35"/>
  <c r="V78" i="35"/>
  <c r="Y77" i="35"/>
  <c r="V77" i="35"/>
  <c r="Y76" i="35"/>
  <c r="W76" i="35"/>
  <c r="V76" i="35"/>
  <c r="Y75" i="35"/>
  <c r="W74" i="35"/>
  <c r="W75" i="35"/>
  <c r="V75" i="35"/>
  <c r="Y74" i="35"/>
  <c r="V74" i="35"/>
  <c r="Y73" i="35"/>
  <c r="W72" i="35"/>
  <c r="W73" i="35"/>
  <c r="V73" i="35"/>
  <c r="Y72" i="35"/>
  <c r="V72" i="35"/>
  <c r="Y71" i="35"/>
  <c r="W70" i="35"/>
  <c r="W71" i="35"/>
  <c r="V71" i="35"/>
  <c r="Y70" i="35"/>
  <c r="V70" i="35"/>
  <c r="Y69" i="35"/>
  <c r="W68" i="35"/>
  <c r="W69" i="35"/>
  <c r="V69" i="35"/>
  <c r="Y68" i="35"/>
  <c r="V68" i="35"/>
  <c r="Y67" i="35"/>
  <c r="W66" i="35"/>
  <c r="W67" i="35"/>
  <c r="V67" i="35"/>
  <c r="Y66" i="35"/>
  <c r="V66" i="35"/>
  <c r="Y65" i="35"/>
  <c r="W65" i="35"/>
  <c r="V65" i="35"/>
  <c r="Y64" i="35"/>
  <c r="W64" i="35"/>
  <c r="V64" i="35"/>
  <c r="Y63" i="35"/>
  <c r="W63" i="35"/>
  <c r="V63" i="35"/>
  <c r="Y62" i="35"/>
  <c r="W62" i="35"/>
  <c r="V62" i="35"/>
  <c r="Y61" i="35"/>
  <c r="W61" i="35"/>
  <c r="V61" i="35"/>
  <c r="Y60" i="35"/>
  <c r="W60" i="35"/>
  <c r="V60" i="35"/>
  <c r="Y59" i="35"/>
  <c r="W59" i="35"/>
  <c r="V59" i="35"/>
  <c r="Y58" i="35"/>
  <c r="W58" i="35"/>
  <c r="V58" i="35"/>
  <c r="Y57" i="35"/>
  <c r="W57" i="35"/>
  <c r="V57" i="35"/>
  <c r="Y56" i="35"/>
  <c r="W55" i="35"/>
  <c r="W56" i="35"/>
  <c r="V56" i="35"/>
  <c r="Y55" i="35"/>
  <c r="V55" i="35"/>
  <c r="Y54" i="35"/>
  <c r="W53" i="35"/>
  <c r="W54" i="35"/>
  <c r="V54" i="35"/>
  <c r="Y53" i="35"/>
  <c r="V53" i="35"/>
  <c r="Y52" i="35"/>
  <c r="W51" i="35"/>
  <c r="W52" i="35"/>
  <c r="V52" i="35"/>
  <c r="Y51" i="35"/>
  <c r="V51" i="35"/>
  <c r="Y50" i="35"/>
  <c r="W50" i="35"/>
  <c r="V50" i="35"/>
  <c r="Y49" i="35"/>
  <c r="W49" i="35"/>
  <c r="V49" i="35"/>
  <c r="Y48" i="35"/>
  <c r="W48" i="35"/>
  <c r="V48" i="35"/>
  <c r="Y47" i="35"/>
  <c r="W47" i="35"/>
  <c r="V47" i="35"/>
  <c r="Y46" i="35"/>
  <c r="W45" i="35"/>
  <c r="W46" i="35"/>
  <c r="V46" i="35"/>
  <c r="Y45" i="35"/>
  <c r="V45" i="35"/>
  <c r="Y44" i="35"/>
  <c r="W44" i="35"/>
  <c r="V44" i="35"/>
  <c r="Y43" i="35"/>
  <c r="W43" i="35"/>
  <c r="V43" i="35"/>
  <c r="Y42" i="35"/>
  <c r="W42" i="35"/>
  <c r="V42" i="35"/>
  <c r="Y41" i="35"/>
  <c r="W41" i="35"/>
  <c r="V41" i="35"/>
  <c r="Y40" i="35"/>
  <c r="W37" i="35"/>
  <c r="W38" i="35"/>
  <c r="W39" i="35"/>
  <c r="W40" i="35"/>
  <c r="V40" i="35"/>
  <c r="Y39" i="35"/>
  <c r="V39" i="35"/>
  <c r="Y38" i="35"/>
  <c r="V38" i="35"/>
  <c r="Y37" i="35"/>
  <c r="V37" i="35"/>
  <c r="Y36" i="35"/>
  <c r="W36" i="35"/>
  <c r="V36" i="35"/>
  <c r="Y35" i="35"/>
  <c r="W35" i="35"/>
  <c r="V35" i="35"/>
  <c r="Y34" i="35"/>
  <c r="W32" i="35"/>
  <c r="W33" i="35"/>
  <c r="W34" i="35"/>
  <c r="V34" i="35"/>
  <c r="Y33" i="35"/>
  <c r="V33" i="35"/>
  <c r="Y32" i="35"/>
  <c r="V32" i="35"/>
  <c r="Y31" i="35"/>
  <c r="W31" i="35"/>
  <c r="V31" i="35"/>
  <c r="Y30" i="35"/>
  <c r="W30" i="35"/>
  <c r="V30" i="35"/>
  <c r="Y29" i="35"/>
  <c r="W28" i="35"/>
  <c r="W29" i="35"/>
  <c r="V29" i="35"/>
  <c r="Y28" i="35"/>
  <c r="V28" i="35"/>
  <c r="Y27" i="35"/>
  <c r="W27" i="35"/>
  <c r="V27" i="35"/>
  <c r="Y26" i="35"/>
  <c r="W26" i="35"/>
  <c r="V26" i="35"/>
  <c r="Y25" i="35"/>
  <c r="W25" i="35"/>
  <c r="V25" i="35"/>
  <c r="Y24" i="35"/>
  <c r="W24" i="35"/>
  <c r="V24" i="35"/>
  <c r="Y23" i="35"/>
  <c r="W22" i="35"/>
  <c r="W23" i="35"/>
  <c r="V23" i="35"/>
  <c r="Y22" i="35"/>
  <c r="V21" i="35"/>
  <c r="V22" i="35"/>
  <c r="Y21" i="35"/>
  <c r="W21" i="35"/>
  <c r="Y20" i="35"/>
  <c r="W20" i="35"/>
  <c r="V20" i="35"/>
  <c r="Y19" i="35"/>
  <c r="W19" i="35"/>
  <c r="V19" i="35"/>
  <c r="Y18" i="35"/>
  <c r="W16" i="35"/>
  <c r="W17" i="35"/>
  <c r="W18" i="35"/>
  <c r="V18" i="35"/>
  <c r="Y17" i="35"/>
  <c r="V17" i="35"/>
  <c r="Y16" i="35"/>
  <c r="V15" i="35"/>
  <c r="V16" i="35"/>
  <c r="Y15" i="35"/>
  <c r="W15" i="35"/>
  <c r="Y14" i="35"/>
  <c r="W14" i="35"/>
  <c r="V13" i="35"/>
  <c r="V14" i="35"/>
  <c r="Y13" i="35"/>
  <c r="W12" i="35"/>
  <c r="W13" i="35"/>
  <c r="Y12" i="35"/>
  <c r="V9" i="35"/>
  <c r="V10" i="35"/>
  <c r="V11" i="35"/>
  <c r="V12" i="35"/>
  <c r="Y11" i="35"/>
  <c r="W11" i="35"/>
  <c r="W10" i="35"/>
  <c r="W9" i="35"/>
  <c r="P5" i="35"/>
  <c r="L5" i="35"/>
  <c r="C5" i="35"/>
  <c r="E5" i="35"/>
  <c r="G5" i="35"/>
  <c r="I5" i="35"/>
  <c r="P4" i="35"/>
  <c r="H4" i="35"/>
  <c r="D4" i="35"/>
  <c r="P2" i="35"/>
  <c r="T107" i="34"/>
  <c r="T104" i="34"/>
  <c r="T103" i="34"/>
  <c r="T102" i="34"/>
  <c r="T101" i="34"/>
  <c r="T100" i="34"/>
  <c r="T99" i="34"/>
  <c r="T97" i="34"/>
  <c r="T96" i="34"/>
  <c r="T95" i="34"/>
  <c r="T94" i="34"/>
  <c r="T92" i="34"/>
  <c r="T91" i="34"/>
  <c r="T90" i="34"/>
  <c r="T88" i="34"/>
  <c r="T87" i="34"/>
  <c r="T86" i="34"/>
  <c r="T85" i="34"/>
  <c r="T82" i="34"/>
  <c r="T80" i="34"/>
  <c r="T78" i="34"/>
  <c r="T77" i="34"/>
  <c r="T76" i="34"/>
  <c r="T75" i="34"/>
  <c r="T73" i="34"/>
  <c r="T72" i="34"/>
  <c r="T71" i="34"/>
  <c r="T70" i="34"/>
  <c r="T69" i="34"/>
  <c r="T68" i="34"/>
  <c r="T67" i="34"/>
  <c r="T64" i="34"/>
  <c r="T63" i="34"/>
  <c r="T62" i="34"/>
  <c r="T60" i="34"/>
  <c r="T59" i="34"/>
  <c r="T58" i="34"/>
  <c r="T56" i="34"/>
  <c r="T55" i="34"/>
  <c r="T54" i="34"/>
  <c r="T52" i="34"/>
  <c r="T51" i="34"/>
  <c r="T49" i="34"/>
  <c r="T48" i="34"/>
  <c r="T46" i="34"/>
  <c r="T45" i="34"/>
  <c r="T44" i="34"/>
  <c r="T43" i="34"/>
  <c r="T42" i="34"/>
  <c r="T41" i="34"/>
  <c r="T40" i="34"/>
  <c r="T39" i="34"/>
  <c r="T38" i="34"/>
  <c r="T37" i="34"/>
  <c r="T36" i="34"/>
  <c r="T35" i="34"/>
  <c r="T34" i="34"/>
  <c r="T33" i="34"/>
  <c r="T29" i="34"/>
  <c r="T28" i="34"/>
  <c r="T27" i="34"/>
  <c r="T26" i="34"/>
  <c r="T25" i="34"/>
  <c r="T24" i="34"/>
  <c r="T23" i="34"/>
  <c r="T22" i="34"/>
  <c r="T18" i="34"/>
  <c r="T17" i="34"/>
  <c r="T16" i="34"/>
  <c r="T14" i="34"/>
  <c r="T13" i="34"/>
  <c r="T12" i="34"/>
  <c r="T11" i="34"/>
  <c r="T10" i="34"/>
  <c r="C9" i="34"/>
  <c r="K9" i="34"/>
  <c r="M9" i="34"/>
  <c r="R9" i="34"/>
  <c r="C10" i="34"/>
  <c r="K10" i="34"/>
  <c r="M10" i="34"/>
  <c r="R10" i="34"/>
  <c r="C11" i="34"/>
  <c r="K11" i="34"/>
  <c r="M11" i="34"/>
  <c r="R11" i="34"/>
  <c r="C12" i="34"/>
  <c r="K12" i="34"/>
  <c r="M12" i="34"/>
  <c r="R12" i="34"/>
  <c r="C13" i="34"/>
  <c r="K13" i="34"/>
  <c r="M13" i="34"/>
  <c r="R13" i="34"/>
  <c r="C14" i="34"/>
  <c r="K14" i="34"/>
  <c r="M14" i="34"/>
  <c r="R14" i="34"/>
  <c r="C15" i="34"/>
  <c r="K15" i="34"/>
  <c r="M15" i="34"/>
  <c r="R15" i="34"/>
  <c r="C16" i="34"/>
  <c r="K16" i="34"/>
  <c r="M16" i="34"/>
  <c r="R16" i="34"/>
  <c r="C17" i="34"/>
  <c r="K17" i="34"/>
  <c r="M17" i="34"/>
  <c r="R17" i="34"/>
  <c r="C18" i="34"/>
  <c r="K18" i="34"/>
  <c r="M18" i="34"/>
  <c r="R18" i="34"/>
  <c r="C19" i="34"/>
  <c r="K19" i="34"/>
  <c r="M19" i="34"/>
  <c r="R19" i="34"/>
  <c r="C20" i="34"/>
  <c r="K20" i="34"/>
  <c r="M20" i="34"/>
  <c r="R20" i="34"/>
  <c r="C21" i="34"/>
  <c r="K21" i="34"/>
  <c r="M21" i="34"/>
  <c r="R21" i="34"/>
  <c r="C22" i="34"/>
  <c r="K22" i="34"/>
  <c r="M22" i="34"/>
  <c r="R22" i="34"/>
  <c r="C23" i="34"/>
  <c r="K23" i="34"/>
  <c r="M23" i="34"/>
  <c r="R23" i="34"/>
  <c r="C24" i="34"/>
  <c r="K24" i="34"/>
  <c r="M24" i="34"/>
  <c r="R24" i="34"/>
  <c r="C25" i="34"/>
  <c r="K25" i="34"/>
  <c r="M25" i="34"/>
  <c r="R25" i="34"/>
  <c r="C26" i="34"/>
  <c r="K26" i="34"/>
  <c r="M26" i="34"/>
  <c r="R26" i="34"/>
  <c r="C27" i="34"/>
  <c r="K27" i="34"/>
  <c r="M27" i="34"/>
  <c r="R27" i="34"/>
  <c r="C28" i="34"/>
  <c r="K28" i="34"/>
  <c r="M28" i="34"/>
  <c r="R28" i="34"/>
  <c r="C29" i="34"/>
  <c r="K29" i="34"/>
  <c r="M29" i="34"/>
  <c r="R29" i="34"/>
  <c r="C30" i="34"/>
  <c r="K30" i="34"/>
  <c r="M30" i="34"/>
  <c r="R30" i="34"/>
  <c r="C31" i="34"/>
  <c r="K31" i="34"/>
  <c r="M31" i="34"/>
  <c r="R31" i="34"/>
  <c r="C32" i="34"/>
  <c r="K32" i="34"/>
  <c r="M32" i="34"/>
  <c r="R32" i="34"/>
  <c r="C33" i="34"/>
  <c r="K33" i="34"/>
  <c r="M33" i="34"/>
  <c r="R33" i="34"/>
  <c r="C34" i="34"/>
  <c r="K34" i="34"/>
  <c r="M34" i="34"/>
  <c r="R34" i="34"/>
  <c r="C35" i="34"/>
  <c r="K35" i="34"/>
  <c r="M35" i="34"/>
  <c r="R35" i="34"/>
  <c r="C36" i="34"/>
  <c r="K36" i="34"/>
  <c r="M36" i="34"/>
  <c r="R36" i="34"/>
  <c r="C37" i="34"/>
  <c r="K37" i="34"/>
  <c r="M37" i="34"/>
  <c r="R37" i="34"/>
  <c r="C38" i="34"/>
  <c r="K38" i="34"/>
  <c r="M38" i="34"/>
  <c r="R38" i="34"/>
  <c r="C39" i="34"/>
  <c r="K39" i="34"/>
  <c r="M39" i="34"/>
  <c r="R39" i="34"/>
  <c r="C40" i="34"/>
  <c r="K40" i="34"/>
  <c r="M40" i="34"/>
  <c r="R40" i="34"/>
  <c r="C41" i="34"/>
  <c r="K41" i="34"/>
  <c r="M41" i="34"/>
  <c r="R41" i="34"/>
  <c r="C42" i="34"/>
  <c r="K42" i="34"/>
  <c r="M42" i="34"/>
  <c r="R42" i="34"/>
  <c r="C43" i="34"/>
  <c r="K43" i="34"/>
  <c r="M43" i="34"/>
  <c r="R43" i="34"/>
  <c r="C44" i="34"/>
  <c r="K44" i="34"/>
  <c r="M44" i="34"/>
  <c r="R44" i="34"/>
  <c r="C45" i="34"/>
  <c r="K45" i="34"/>
  <c r="M45" i="34"/>
  <c r="R45" i="34"/>
  <c r="C46" i="34"/>
  <c r="K46" i="34"/>
  <c r="M46" i="34"/>
  <c r="R46" i="34"/>
  <c r="C47" i="34"/>
  <c r="K47" i="34"/>
  <c r="M47" i="34"/>
  <c r="R47" i="34"/>
  <c r="C48" i="34"/>
  <c r="K48" i="34"/>
  <c r="M48" i="34"/>
  <c r="R48" i="34"/>
  <c r="C49" i="34"/>
  <c r="K49" i="34"/>
  <c r="M49" i="34"/>
  <c r="R49" i="34"/>
  <c r="C50" i="34"/>
  <c r="K50" i="34"/>
  <c r="M50" i="34"/>
  <c r="R50" i="34"/>
  <c r="C51" i="34"/>
  <c r="K51" i="34"/>
  <c r="M51" i="34"/>
  <c r="R51" i="34"/>
  <c r="C52" i="34"/>
  <c r="K52" i="34"/>
  <c r="M52" i="34"/>
  <c r="R52" i="34"/>
  <c r="C53" i="34"/>
  <c r="K53" i="34"/>
  <c r="M53" i="34"/>
  <c r="R53" i="34"/>
  <c r="C54" i="34"/>
  <c r="K54" i="34"/>
  <c r="M54" i="34"/>
  <c r="R54" i="34"/>
  <c r="C55" i="34"/>
  <c r="K55" i="34"/>
  <c r="M55" i="34"/>
  <c r="R55" i="34"/>
  <c r="C56" i="34"/>
  <c r="K56" i="34"/>
  <c r="M56" i="34"/>
  <c r="R56" i="34"/>
  <c r="C57" i="34"/>
  <c r="K57" i="34"/>
  <c r="M57" i="34"/>
  <c r="R57" i="34"/>
  <c r="C58" i="34"/>
  <c r="K58" i="34"/>
  <c r="M58" i="34"/>
  <c r="R58" i="34"/>
  <c r="C59" i="34"/>
  <c r="K59" i="34"/>
  <c r="M59" i="34"/>
  <c r="R59" i="34"/>
  <c r="C60" i="34"/>
  <c r="K60" i="34"/>
  <c r="M60" i="34"/>
  <c r="R60" i="34"/>
  <c r="C61" i="34"/>
  <c r="K61" i="34"/>
  <c r="M61" i="34"/>
  <c r="R61" i="34"/>
  <c r="C62" i="34"/>
  <c r="K62" i="34"/>
  <c r="M62" i="34"/>
  <c r="R62" i="34"/>
  <c r="C63" i="34"/>
  <c r="K63" i="34"/>
  <c r="M63" i="34"/>
  <c r="R63" i="34"/>
  <c r="C64" i="34"/>
  <c r="K64" i="34"/>
  <c r="M64" i="34"/>
  <c r="R64" i="34"/>
  <c r="C65" i="34"/>
  <c r="K65" i="34"/>
  <c r="M65" i="34"/>
  <c r="R65" i="34"/>
  <c r="C66" i="34"/>
  <c r="K66" i="34"/>
  <c r="M66" i="34"/>
  <c r="R66" i="34"/>
  <c r="C67" i="34"/>
  <c r="K67" i="34"/>
  <c r="M67" i="34"/>
  <c r="R67" i="34"/>
  <c r="C68" i="34"/>
  <c r="K68" i="34"/>
  <c r="M68" i="34"/>
  <c r="R68" i="34"/>
  <c r="C69" i="34"/>
  <c r="K69" i="34"/>
  <c r="M69" i="34"/>
  <c r="R69" i="34"/>
  <c r="C70" i="34"/>
  <c r="K70" i="34"/>
  <c r="M70" i="34"/>
  <c r="R70" i="34"/>
  <c r="C71" i="34"/>
  <c r="K71" i="34"/>
  <c r="M71" i="34"/>
  <c r="R71" i="34"/>
  <c r="C72" i="34"/>
  <c r="K72" i="34"/>
  <c r="M72" i="34"/>
  <c r="R72" i="34"/>
  <c r="C73" i="34"/>
  <c r="K73" i="34"/>
  <c r="M73" i="34"/>
  <c r="R73" i="34"/>
  <c r="C74" i="34"/>
  <c r="K74" i="34"/>
  <c r="M74" i="34"/>
  <c r="R74" i="34"/>
  <c r="C75" i="34"/>
  <c r="K75" i="34"/>
  <c r="M75" i="34"/>
  <c r="R75" i="34"/>
  <c r="C76" i="34"/>
  <c r="K76" i="34"/>
  <c r="M76" i="34"/>
  <c r="R76" i="34"/>
  <c r="C77" i="34"/>
  <c r="K77" i="34"/>
  <c r="M77" i="34"/>
  <c r="R77" i="34"/>
  <c r="C78" i="34"/>
  <c r="K78" i="34"/>
  <c r="M78" i="34"/>
  <c r="R78" i="34"/>
  <c r="C79" i="34"/>
  <c r="K79" i="34"/>
  <c r="M79" i="34"/>
  <c r="R79" i="34"/>
  <c r="C80" i="34"/>
  <c r="K80" i="34"/>
  <c r="M80" i="34"/>
  <c r="R80" i="34"/>
  <c r="C81" i="34"/>
  <c r="K81" i="34"/>
  <c r="M81" i="34"/>
  <c r="R81" i="34"/>
  <c r="C82" i="34"/>
  <c r="K82" i="34"/>
  <c r="M82" i="34"/>
  <c r="R82" i="34"/>
  <c r="C83" i="34"/>
  <c r="K83" i="34"/>
  <c r="M83" i="34"/>
  <c r="R83" i="34"/>
  <c r="C84" i="34"/>
  <c r="K84" i="34"/>
  <c r="M84" i="34"/>
  <c r="R84" i="34"/>
  <c r="C85" i="34"/>
  <c r="K85" i="34"/>
  <c r="M85" i="34"/>
  <c r="R85" i="34"/>
  <c r="C86" i="34"/>
  <c r="K86" i="34"/>
  <c r="M86" i="34"/>
  <c r="R86" i="34"/>
  <c r="C87" i="34"/>
  <c r="K87" i="34"/>
  <c r="M87" i="34"/>
  <c r="R87" i="34"/>
  <c r="C88" i="34"/>
  <c r="K88" i="34"/>
  <c r="M88" i="34"/>
  <c r="R88" i="34"/>
  <c r="C89" i="34"/>
  <c r="K89" i="34"/>
  <c r="M89" i="34"/>
  <c r="R89" i="34"/>
  <c r="C90" i="34"/>
  <c r="K90" i="34"/>
  <c r="M90" i="34"/>
  <c r="R90" i="34"/>
  <c r="C91" i="34"/>
  <c r="K91" i="34"/>
  <c r="M91" i="34"/>
  <c r="R91" i="34"/>
  <c r="C92" i="34"/>
  <c r="K92" i="34"/>
  <c r="M92" i="34"/>
  <c r="R92" i="34"/>
  <c r="C93" i="34"/>
  <c r="K93" i="34"/>
  <c r="M93" i="34"/>
  <c r="R93" i="34"/>
  <c r="C94" i="34"/>
  <c r="K94" i="34"/>
  <c r="M94" i="34"/>
  <c r="R94" i="34"/>
  <c r="C95" i="34"/>
  <c r="K95" i="34"/>
  <c r="M95" i="34"/>
  <c r="R95" i="34"/>
  <c r="C96" i="34"/>
  <c r="K96" i="34"/>
  <c r="M96" i="34"/>
  <c r="R96" i="34"/>
  <c r="C97" i="34"/>
  <c r="K97" i="34"/>
  <c r="M97" i="34"/>
  <c r="R97" i="34"/>
  <c r="C98" i="34"/>
  <c r="K98" i="34"/>
  <c r="M98" i="34"/>
  <c r="R98" i="34"/>
  <c r="C99" i="34"/>
  <c r="K99" i="34"/>
  <c r="M99" i="34"/>
  <c r="R99" i="34"/>
  <c r="C100" i="34"/>
  <c r="K100" i="34"/>
  <c r="M100" i="34"/>
  <c r="R100" i="34"/>
  <c r="C101" i="34"/>
  <c r="K101" i="34"/>
  <c r="M101" i="34"/>
  <c r="R101" i="34"/>
  <c r="C102" i="34"/>
  <c r="K102" i="34"/>
  <c r="M102" i="34"/>
  <c r="R102" i="34"/>
  <c r="C103" i="34"/>
  <c r="K103" i="34"/>
  <c r="M103" i="34"/>
  <c r="R103" i="34"/>
  <c r="C104" i="34"/>
  <c r="K104" i="34"/>
  <c r="M104" i="34"/>
  <c r="R104" i="34"/>
  <c r="C105" i="34"/>
  <c r="K105" i="34"/>
  <c r="M105" i="34"/>
  <c r="R105" i="34"/>
  <c r="C106" i="34"/>
  <c r="K106" i="34"/>
  <c r="M106" i="34"/>
  <c r="R106" i="34"/>
  <c r="C107" i="34"/>
  <c r="K107" i="34"/>
  <c r="M107" i="34"/>
  <c r="R107" i="34"/>
  <c r="C108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X28" i="34"/>
  <c r="X29" i="34"/>
  <c r="X30" i="34"/>
  <c r="X31" i="34"/>
  <c r="X32" i="34"/>
  <c r="X33" i="34"/>
  <c r="X34" i="34"/>
  <c r="X35" i="34"/>
  <c r="X36" i="34"/>
  <c r="X37" i="34"/>
  <c r="X38" i="34"/>
  <c r="X39" i="34"/>
  <c r="X40" i="34"/>
  <c r="X41" i="34"/>
  <c r="X42" i="34"/>
  <c r="X43" i="34"/>
  <c r="X44" i="34"/>
  <c r="X45" i="34"/>
  <c r="X46" i="34"/>
  <c r="X47" i="34"/>
  <c r="X48" i="34"/>
  <c r="X49" i="34"/>
  <c r="X50" i="34"/>
  <c r="X51" i="34"/>
  <c r="X52" i="34"/>
  <c r="X53" i="34"/>
  <c r="X54" i="34"/>
  <c r="X55" i="34"/>
  <c r="X56" i="34"/>
  <c r="X57" i="34"/>
  <c r="X58" i="34"/>
  <c r="X59" i="34"/>
  <c r="X60" i="34"/>
  <c r="X61" i="34"/>
  <c r="X62" i="34"/>
  <c r="X63" i="34"/>
  <c r="X64" i="34"/>
  <c r="X65" i="34"/>
  <c r="X66" i="34"/>
  <c r="X67" i="34"/>
  <c r="X68" i="34"/>
  <c r="X69" i="34"/>
  <c r="X70" i="34"/>
  <c r="X71" i="34"/>
  <c r="X72" i="34"/>
  <c r="X73" i="34"/>
  <c r="X74" i="34"/>
  <c r="X75" i="34"/>
  <c r="X76" i="34"/>
  <c r="X77" i="34"/>
  <c r="X78" i="34"/>
  <c r="X79" i="34"/>
  <c r="X80" i="34"/>
  <c r="X81" i="34"/>
  <c r="X82" i="34"/>
  <c r="X83" i="34"/>
  <c r="X84" i="34"/>
  <c r="X85" i="34"/>
  <c r="X86" i="34"/>
  <c r="X87" i="34"/>
  <c r="X88" i="34"/>
  <c r="X89" i="34"/>
  <c r="X90" i="34"/>
  <c r="X91" i="34"/>
  <c r="X92" i="34"/>
  <c r="X93" i="34"/>
  <c r="X94" i="34"/>
  <c r="X95" i="34"/>
  <c r="X96" i="34"/>
  <c r="X97" i="34"/>
  <c r="X98" i="34"/>
  <c r="X99" i="34"/>
  <c r="X100" i="34"/>
  <c r="X101" i="34"/>
  <c r="X102" i="34"/>
  <c r="X103" i="34"/>
  <c r="X104" i="34"/>
  <c r="X105" i="34"/>
  <c r="X106" i="34"/>
  <c r="X107" i="34"/>
  <c r="X108" i="34"/>
  <c r="Y108" i="34"/>
  <c r="T108" i="34"/>
  <c r="W107" i="34"/>
  <c r="W108" i="34"/>
  <c r="V108" i="34"/>
  <c r="K108" i="34"/>
  <c r="M108" i="34"/>
  <c r="R108" i="34"/>
  <c r="Y107" i="34"/>
  <c r="V107" i="34"/>
  <c r="Y106" i="34"/>
  <c r="W106" i="34"/>
  <c r="V106" i="34"/>
  <c r="Y105" i="34"/>
  <c r="W105" i="34"/>
  <c r="V105" i="34"/>
  <c r="Y104" i="34"/>
  <c r="W99" i="34"/>
  <c r="W100" i="34"/>
  <c r="W101" i="34"/>
  <c r="W102" i="34"/>
  <c r="W103" i="34"/>
  <c r="W104" i="34"/>
  <c r="V104" i="34"/>
  <c r="Y103" i="34"/>
  <c r="V103" i="34"/>
  <c r="Y102" i="34"/>
  <c r="V102" i="34"/>
  <c r="Y101" i="34"/>
  <c r="V101" i="34"/>
  <c r="Y100" i="34"/>
  <c r="V100" i="34"/>
  <c r="Y99" i="34"/>
  <c r="V99" i="34"/>
  <c r="Y98" i="34"/>
  <c r="W98" i="34"/>
  <c r="V98" i="34"/>
  <c r="Y97" i="34"/>
  <c r="W97" i="34"/>
  <c r="V97" i="34"/>
  <c r="Y96" i="34"/>
  <c r="W93" i="34"/>
  <c r="W94" i="34"/>
  <c r="W95" i="34"/>
  <c r="W96" i="34"/>
  <c r="V96" i="34"/>
  <c r="Y95" i="34"/>
  <c r="V95" i="34"/>
  <c r="Y94" i="34"/>
  <c r="V94" i="34"/>
  <c r="Y93" i="34"/>
  <c r="V93" i="34"/>
  <c r="Y92" i="34"/>
  <c r="W91" i="34"/>
  <c r="W92" i="34"/>
  <c r="V92" i="34"/>
  <c r="Y91" i="34"/>
  <c r="V91" i="34"/>
  <c r="Y90" i="34"/>
  <c r="W89" i="34"/>
  <c r="W90" i="34"/>
  <c r="V90" i="34"/>
  <c r="Y89" i="34"/>
  <c r="V89" i="34"/>
  <c r="Y88" i="34"/>
  <c r="W88" i="34"/>
  <c r="V88" i="34"/>
  <c r="Y87" i="34"/>
  <c r="W86" i="34"/>
  <c r="W87" i="34"/>
  <c r="V87" i="34"/>
  <c r="Y86" i="34"/>
  <c r="V86" i="34"/>
  <c r="Y85" i="34"/>
  <c r="W84" i="34"/>
  <c r="W85" i="34"/>
  <c r="V85" i="34"/>
  <c r="Y84" i="34"/>
  <c r="V84" i="34"/>
  <c r="Y83" i="34"/>
  <c r="W83" i="34"/>
  <c r="V83" i="34"/>
  <c r="Y82" i="34"/>
  <c r="W81" i="34"/>
  <c r="W82" i="34"/>
  <c r="V82" i="34"/>
  <c r="Y81" i="34"/>
  <c r="V81" i="34"/>
  <c r="Y80" i="34"/>
  <c r="W79" i="34"/>
  <c r="W80" i="34"/>
  <c r="V80" i="34"/>
  <c r="Y79" i="34"/>
  <c r="V79" i="34"/>
  <c r="Y78" i="34"/>
  <c r="W77" i="34"/>
  <c r="W78" i="34"/>
  <c r="V78" i="34"/>
  <c r="Y77" i="34"/>
  <c r="V77" i="34"/>
  <c r="Y76" i="34"/>
  <c r="W76" i="34"/>
  <c r="V76" i="34"/>
  <c r="Y75" i="34"/>
  <c r="W74" i="34"/>
  <c r="W75" i="34"/>
  <c r="V75" i="34"/>
  <c r="Y74" i="34"/>
  <c r="V74" i="34"/>
  <c r="Y73" i="34"/>
  <c r="W72" i="34"/>
  <c r="W73" i="34"/>
  <c r="V73" i="34"/>
  <c r="Y72" i="34"/>
  <c r="V72" i="34"/>
  <c r="Y71" i="34"/>
  <c r="W70" i="34"/>
  <c r="W71" i="34"/>
  <c r="V71" i="34"/>
  <c r="Y70" i="34"/>
  <c r="V70" i="34"/>
  <c r="Y69" i="34"/>
  <c r="W68" i="34"/>
  <c r="W69" i="34"/>
  <c r="V69" i="34"/>
  <c r="Y68" i="34"/>
  <c r="V68" i="34"/>
  <c r="Y67" i="34"/>
  <c r="W66" i="34"/>
  <c r="W67" i="34"/>
  <c r="V67" i="34"/>
  <c r="Y66" i="34"/>
  <c r="V66" i="34"/>
  <c r="Y65" i="34"/>
  <c r="W65" i="34"/>
  <c r="V65" i="34"/>
  <c r="Y64" i="34"/>
  <c r="W64" i="34"/>
  <c r="V64" i="34"/>
  <c r="Y63" i="34"/>
  <c r="W63" i="34"/>
  <c r="V63" i="34"/>
  <c r="Y62" i="34"/>
  <c r="W62" i="34"/>
  <c r="V62" i="34"/>
  <c r="Y61" i="34"/>
  <c r="W61" i="34"/>
  <c r="V61" i="34"/>
  <c r="Y60" i="34"/>
  <c r="W60" i="34"/>
  <c r="V60" i="34"/>
  <c r="Y59" i="34"/>
  <c r="W59" i="34"/>
  <c r="V59" i="34"/>
  <c r="Y58" i="34"/>
  <c r="W58" i="34"/>
  <c r="V58" i="34"/>
  <c r="Y57" i="34"/>
  <c r="W57" i="34"/>
  <c r="V57" i="34"/>
  <c r="Y56" i="34"/>
  <c r="W55" i="34"/>
  <c r="W56" i="34"/>
  <c r="V56" i="34"/>
  <c r="Y55" i="34"/>
  <c r="V55" i="34"/>
  <c r="Y54" i="34"/>
  <c r="W53" i="34"/>
  <c r="W54" i="34"/>
  <c r="V54" i="34"/>
  <c r="Y53" i="34"/>
  <c r="V53" i="34"/>
  <c r="Y52" i="34"/>
  <c r="W51" i="34"/>
  <c r="W52" i="34"/>
  <c r="V52" i="34"/>
  <c r="Y51" i="34"/>
  <c r="V51" i="34"/>
  <c r="Y50" i="34"/>
  <c r="W50" i="34"/>
  <c r="V50" i="34"/>
  <c r="Y49" i="34"/>
  <c r="W49" i="34"/>
  <c r="V49" i="34"/>
  <c r="Y48" i="34"/>
  <c r="W48" i="34"/>
  <c r="V48" i="34"/>
  <c r="Y47" i="34"/>
  <c r="W47" i="34"/>
  <c r="V47" i="34"/>
  <c r="Y46" i="34"/>
  <c r="W45" i="34"/>
  <c r="W46" i="34"/>
  <c r="V46" i="34"/>
  <c r="Y45" i="34"/>
  <c r="V45" i="34"/>
  <c r="Y44" i="34"/>
  <c r="W44" i="34"/>
  <c r="V44" i="34"/>
  <c r="Y43" i="34"/>
  <c r="W43" i="34"/>
  <c r="V43" i="34"/>
  <c r="Y42" i="34"/>
  <c r="W42" i="34"/>
  <c r="V42" i="34"/>
  <c r="Y41" i="34"/>
  <c r="W41" i="34"/>
  <c r="V41" i="34"/>
  <c r="Y40" i="34"/>
  <c r="W37" i="34"/>
  <c r="W38" i="34"/>
  <c r="W39" i="34"/>
  <c r="W40" i="34"/>
  <c r="V40" i="34"/>
  <c r="Y39" i="34"/>
  <c r="V39" i="34"/>
  <c r="Y38" i="34"/>
  <c r="V38" i="34"/>
  <c r="Y37" i="34"/>
  <c r="V37" i="34"/>
  <c r="Y36" i="34"/>
  <c r="W36" i="34"/>
  <c r="V36" i="34"/>
  <c r="Y35" i="34"/>
  <c r="W35" i="34"/>
  <c r="V35" i="34"/>
  <c r="Y34" i="34"/>
  <c r="W32" i="34"/>
  <c r="W33" i="34"/>
  <c r="W34" i="34"/>
  <c r="V34" i="34"/>
  <c r="Y33" i="34"/>
  <c r="V33" i="34"/>
  <c r="Y32" i="34"/>
  <c r="V32" i="34"/>
  <c r="Y31" i="34"/>
  <c r="W31" i="34"/>
  <c r="V31" i="34"/>
  <c r="Y30" i="34"/>
  <c r="W30" i="34"/>
  <c r="V30" i="34"/>
  <c r="Y29" i="34"/>
  <c r="W28" i="34"/>
  <c r="W29" i="34"/>
  <c r="V29" i="34"/>
  <c r="Y28" i="34"/>
  <c r="V28" i="34"/>
  <c r="Y27" i="34"/>
  <c r="W27" i="34"/>
  <c r="V27" i="34"/>
  <c r="Y26" i="34"/>
  <c r="W26" i="34"/>
  <c r="V26" i="34"/>
  <c r="Y25" i="34"/>
  <c r="W25" i="34"/>
  <c r="V25" i="34"/>
  <c r="Y24" i="34"/>
  <c r="W24" i="34"/>
  <c r="V24" i="34"/>
  <c r="Y23" i="34"/>
  <c r="W22" i="34"/>
  <c r="W23" i="34"/>
  <c r="V23" i="34"/>
  <c r="Y22" i="34"/>
  <c r="V18" i="34"/>
  <c r="V19" i="34"/>
  <c r="V20" i="34"/>
  <c r="V21" i="34"/>
  <c r="V22" i="34"/>
  <c r="Y21" i="34"/>
  <c r="W21" i="34"/>
  <c r="Y20" i="34"/>
  <c r="W20" i="34"/>
  <c r="Y19" i="34"/>
  <c r="W19" i="34"/>
  <c r="Y18" i="34"/>
  <c r="W16" i="34"/>
  <c r="W17" i="34"/>
  <c r="W18" i="34"/>
  <c r="Y17" i="34"/>
  <c r="V17" i="34"/>
  <c r="Y16" i="34"/>
  <c r="V13" i="34"/>
  <c r="V14" i="34"/>
  <c r="V15" i="34"/>
  <c r="V16" i="34"/>
  <c r="Y15" i="34"/>
  <c r="W15" i="34"/>
  <c r="Y14" i="34"/>
  <c r="W14" i="34"/>
  <c r="Y13" i="34"/>
  <c r="W12" i="34"/>
  <c r="W13" i="34"/>
  <c r="Y12" i="34"/>
  <c r="V9" i="34"/>
  <c r="V10" i="34"/>
  <c r="V11" i="34"/>
  <c r="V12" i="34"/>
  <c r="Y11" i="34"/>
  <c r="W11" i="34"/>
  <c r="W10" i="34"/>
  <c r="W9" i="34"/>
  <c r="P5" i="34"/>
  <c r="L5" i="34"/>
  <c r="C5" i="34"/>
  <c r="E5" i="34"/>
  <c r="G5" i="34"/>
  <c r="I5" i="34"/>
  <c r="P4" i="34"/>
  <c r="H4" i="34"/>
  <c r="D4" i="34"/>
  <c r="P2" i="34"/>
  <c r="T90" i="33"/>
  <c r="T68" i="33"/>
  <c r="T19" i="33"/>
  <c r="V108" i="33"/>
  <c r="T108" i="33"/>
  <c r="W108" i="33"/>
  <c r="K108" i="33"/>
  <c r="M108" i="33"/>
  <c r="R108" i="33"/>
  <c r="V107" i="33"/>
  <c r="T107" i="33"/>
  <c r="W107" i="33"/>
  <c r="K107" i="33"/>
  <c r="M107" i="33"/>
  <c r="R107" i="33"/>
  <c r="C108" i="33"/>
  <c r="X108" i="33"/>
  <c r="Y108" i="33"/>
  <c r="V106" i="33"/>
  <c r="T106" i="33"/>
  <c r="W106" i="33"/>
  <c r="K106" i="33"/>
  <c r="M106" i="33"/>
  <c r="R106" i="33"/>
  <c r="C107" i="33"/>
  <c r="X107" i="33"/>
  <c r="Y107" i="33"/>
  <c r="T105" i="33"/>
  <c r="K105" i="33"/>
  <c r="M105" i="33"/>
  <c r="R105" i="33"/>
  <c r="C106" i="33"/>
  <c r="X106" i="33"/>
  <c r="Y106" i="33"/>
  <c r="V105" i="33"/>
  <c r="W105" i="33"/>
  <c r="T104" i="33"/>
  <c r="W104" i="33"/>
  <c r="V104" i="33"/>
  <c r="K104" i="33"/>
  <c r="M104" i="33"/>
  <c r="R104" i="33"/>
  <c r="C105" i="33"/>
  <c r="X105" i="33"/>
  <c r="Y105" i="33"/>
  <c r="T102" i="33"/>
  <c r="K102" i="33"/>
  <c r="M102" i="33"/>
  <c r="R102" i="33"/>
  <c r="C103" i="33"/>
  <c r="X103" i="33"/>
  <c r="Y103" i="33"/>
  <c r="T103" i="33"/>
  <c r="W103" i="33"/>
  <c r="V103" i="33"/>
  <c r="K103" i="33"/>
  <c r="M103" i="33"/>
  <c r="R103" i="33"/>
  <c r="C104" i="33"/>
  <c r="X104" i="33"/>
  <c r="Y104" i="33"/>
  <c r="T101" i="33"/>
  <c r="K101" i="33"/>
  <c r="M101" i="33"/>
  <c r="R101" i="33"/>
  <c r="C102" i="33"/>
  <c r="X102" i="33"/>
  <c r="Y102" i="33"/>
  <c r="V102" i="33"/>
  <c r="W102" i="33"/>
  <c r="W101" i="33"/>
  <c r="V101" i="33"/>
  <c r="T100" i="33"/>
  <c r="K100" i="33"/>
  <c r="M100" i="33"/>
  <c r="R100" i="33"/>
  <c r="C101" i="33"/>
  <c r="X101" i="33"/>
  <c r="Y101" i="33"/>
  <c r="W100" i="33"/>
  <c r="V100" i="33"/>
  <c r="V99" i="33"/>
  <c r="T99" i="33"/>
  <c r="W99" i="33"/>
  <c r="K99" i="33"/>
  <c r="M99" i="33"/>
  <c r="R99" i="33"/>
  <c r="C100" i="33"/>
  <c r="X100" i="33"/>
  <c r="Y100" i="33"/>
  <c r="V98" i="33"/>
  <c r="T98" i="33"/>
  <c r="W98" i="33"/>
  <c r="K98" i="33"/>
  <c r="M98" i="33"/>
  <c r="R98" i="33"/>
  <c r="C99" i="33"/>
  <c r="X99" i="33"/>
  <c r="Y99" i="33"/>
  <c r="T97" i="33"/>
  <c r="K97" i="33"/>
  <c r="M97" i="33"/>
  <c r="R97" i="33"/>
  <c r="C98" i="33"/>
  <c r="X98" i="33"/>
  <c r="Y98" i="33"/>
  <c r="V97" i="33"/>
  <c r="W97" i="33"/>
  <c r="T96" i="33"/>
  <c r="W96" i="33"/>
  <c r="V96" i="33"/>
  <c r="K96" i="33"/>
  <c r="M96" i="33"/>
  <c r="R96" i="33"/>
  <c r="C97" i="33"/>
  <c r="X97" i="33"/>
  <c r="Y97" i="33"/>
  <c r="T94" i="33"/>
  <c r="K94" i="33"/>
  <c r="M94" i="33"/>
  <c r="R94" i="33"/>
  <c r="C95" i="33"/>
  <c r="X95" i="33"/>
  <c r="Y95" i="33"/>
  <c r="T95" i="33"/>
  <c r="W95" i="33"/>
  <c r="V95" i="33"/>
  <c r="K95" i="33"/>
  <c r="M95" i="33"/>
  <c r="R95" i="33"/>
  <c r="C96" i="33"/>
  <c r="X96" i="33"/>
  <c r="Y96" i="33"/>
  <c r="T93" i="33"/>
  <c r="K93" i="33"/>
  <c r="M93" i="33"/>
  <c r="R93" i="33"/>
  <c r="C94" i="33"/>
  <c r="X94" i="33"/>
  <c r="Y94" i="33"/>
  <c r="V94" i="33"/>
  <c r="W94" i="33"/>
  <c r="W93" i="33"/>
  <c r="V93" i="33"/>
  <c r="T92" i="33"/>
  <c r="K92" i="33"/>
  <c r="M92" i="33"/>
  <c r="R92" i="33"/>
  <c r="C93" i="33"/>
  <c r="X93" i="33"/>
  <c r="Y93" i="33"/>
  <c r="W92" i="33"/>
  <c r="V92" i="33"/>
  <c r="V91" i="33"/>
  <c r="T91" i="33"/>
  <c r="W91" i="33"/>
  <c r="K91" i="33"/>
  <c r="M91" i="33"/>
  <c r="R91" i="33"/>
  <c r="C92" i="33"/>
  <c r="X92" i="33"/>
  <c r="Y92" i="33"/>
  <c r="V90" i="33"/>
  <c r="W90" i="33"/>
  <c r="K90" i="33"/>
  <c r="M90" i="33"/>
  <c r="R90" i="33"/>
  <c r="C91" i="33"/>
  <c r="X91" i="33"/>
  <c r="Y91" i="33"/>
  <c r="T89" i="33"/>
  <c r="K89" i="33"/>
  <c r="M89" i="33"/>
  <c r="R89" i="33"/>
  <c r="C90" i="33"/>
  <c r="X90" i="33"/>
  <c r="Y90" i="33"/>
  <c r="V89" i="33"/>
  <c r="W89" i="33"/>
  <c r="T88" i="33"/>
  <c r="W88" i="33"/>
  <c r="V88" i="33"/>
  <c r="K88" i="33"/>
  <c r="M88" i="33"/>
  <c r="R88" i="33"/>
  <c r="C89" i="33"/>
  <c r="X89" i="33"/>
  <c r="Y89" i="33"/>
  <c r="T86" i="33"/>
  <c r="K86" i="33"/>
  <c r="M86" i="33"/>
  <c r="R86" i="33"/>
  <c r="C87" i="33"/>
  <c r="X87" i="33"/>
  <c r="Y87" i="33"/>
  <c r="T87" i="33"/>
  <c r="W87" i="33"/>
  <c r="V87" i="33"/>
  <c r="K87" i="33"/>
  <c r="M87" i="33"/>
  <c r="R87" i="33"/>
  <c r="C88" i="33"/>
  <c r="X88" i="33"/>
  <c r="Y88" i="33"/>
  <c r="T85" i="33"/>
  <c r="K85" i="33"/>
  <c r="M85" i="33"/>
  <c r="R85" i="33"/>
  <c r="C86" i="33"/>
  <c r="X86" i="33"/>
  <c r="Y86" i="33"/>
  <c r="V86" i="33"/>
  <c r="W86" i="33"/>
  <c r="W85" i="33"/>
  <c r="V85" i="33"/>
  <c r="T84" i="33"/>
  <c r="K84" i="33"/>
  <c r="M84" i="33"/>
  <c r="R84" i="33"/>
  <c r="C85" i="33"/>
  <c r="X85" i="33"/>
  <c r="Y85" i="33"/>
  <c r="W84" i="33"/>
  <c r="V84" i="33"/>
  <c r="V83" i="33"/>
  <c r="T83" i="33"/>
  <c r="W83" i="33"/>
  <c r="K83" i="33"/>
  <c r="M83" i="33"/>
  <c r="R83" i="33"/>
  <c r="C84" i="33"/>
  <c r="X84" i="33"/>
  <c r="Y84" i="33"/>
  <c r="V82" i="33"/>
  <c r="T82" i="33"/>
  <c r="W82" i="33"/>
  <c r="K82" i="33"/>
  <c r="M82" i="33"/>
  <c r="R82" i="33"/>
  <c r="C83" i="33"/>
  <c r="X83" i="33"/>
  <c r="Y83" i="33"/>
  <c r="T81" i="33"/>
  <c r="K81" i="33"/>
  <c r="M81" i="33"/>
  <c r="R81" i="33"/>
  <c r="C82" i="33"/>
  <c r="X82" i="33"/>
  <c r="Y82" i="33"/>
  <c r="V81" i="33"/>
  <c r="W81" i="33"/>
  <c r="T80" i="33"/>
  <c r="W80" i="33"/>
  <c r="V80" i="33"/>
  <c r="K80" i="33"/>
  <c r="M80" i="33"/>
  <c r="R80" i="33"/>
  <c r="C81" i="33"/>
  <c r="X81" i="33"/>
  <c r="Y81" i="33"/>
  <c r="T78" i="33"/>
  <c r="K78" i="33"/>
  <c r="M78" i="33"/>
  <c r="R78" i="33"/>
  <c r="C79" i="33"/>
  <c r="X79" i="33"/>
  <c r="Y79" i="33"/>
  <c r="T79" i="33"/>
  <c r="W79" i="33"/>
  <c r="V79" i="33"/>
  <c r="K79" i="33"/>
  <c r="M79" i="33"/>
  <c r="R79" i="33"/>
  <c r="C80" i="33"/>
  <c r="X80" i="33"/>
  <c r="Y80" i="33"/>
  <c r="T77" i="33"/>
  <c r="K77" i="33"/>
  <c r="M77" i="33"/>
  <c r="R77" i="33"/>
  <c r="C78" i="33"/>
  <c r="X78" i="33"/>
  <c r="Y78" i="33"/>
  <c r="V78" i="33"/>
  <c r="W78" i="33"/>
  <c r="W77" i="33"/>
  <c r="V77" i="33"/>
  <c r="T76" i="33"/>
  <c r="K76" i="33"/>
  <c r="M76" i="33"/>
  <c r="R76" i="33"/>
  <c r="C77" i="33"/>
  <c r="X77" i="33"/>
  <c r="Y77" i="33"/>
  <c r="W76" i="33"/>
  <c r="V76" i="33"/>
  <c r="V75" i="33"/>
  <c r="T75" i="33"/>
  <c r="W75" i="33"/>
  <c r="K75" i="33"/>
  <c r="M75" i="33"/>
  <c r="R75" i="33"/>
  <c r="C76" i="33"/>
  <c r="X76" i="33"/>
  <c r="Y76" i="33"/>
  <c r="V74" i="33"/>
  <c r="T74" i="33"/>
  <c r="W74" i="33"/>
  <c r="K74" i="33"/>
  <c r="M74" i="33"/>
  <c r="R74" i="33"/>
  <c r="C75" i="33"/>
  <c r="X75" i="33"/>
  <c r="Y75" i="33"/>
  <c r="T73" i="33"/>
  <c r="K73" i="33"/>
  <c r="M73" i="33"/>
  <c r="R73" i="33"/>
  <c r="C74" i="33"/>
  <c r="X74" i="33"/>
  <c r="Y74" i="33"/>
  <c r="V73" i="33"/>
  <c r="W73" i="33"/>
  <c r="T72" i="33"/>
  <c r="W72" i="33"/>
  <c r="V72" i="33"/>
  <c r="K72" i="33"/>
  <c r="M72" i="33"/>
  <c r="R72" i="33"/>
  <c r="C73" i="33"/>
  <c r="X73" i="33"/>
  <c r="Y73" i="33"/>
  <c r="T70" i="33"/>
  <c r="R68" i="33"/>
  <c r="C69" i="33"/>
  <c r="K69" i="33"/>
  <c r="M69" i="33"/>
  <c r="R69" i="33"/>
  <c r="C70" i="33"/>
  <c r="K70" i="33"/>
  <c r="M70" i="33"/>
  <c r="R70" i="33"/>
  <c r="C71" i="33"/>
  <c r="X69" i="33"/>
  <c r="X70" i="33"/>
  <c r="X71" i="33"/>
  <c r="Y71" i="33"/>
  <c r="T71" i="33"/>
  <c r="W71" i="33"/>
  <c r="V71" i="33"/>
  <c r="K71" i="33"/>
  <c r="M71" i="33"/>
  <c r="R71" i="33"/>
  <c r="C72" i="33"/>
  <c r="X72" i="33"/>
  <c r="Y72" i="33"/>
  <c r="T69" i="33"/>
  <c r="Y70" i="33"/>
  <c r="V70" i="33"/>
  <c r="W68" i="33"/>
  <c r="W69" i="33"/>
  <c r="W70" i="33"/>
  <c r="V69" i="33"/>
  <c r="K68" i="33"/>
  <c r="M68" i="33"/>
  <c r="Y69" i="33"/>
  <c r="V68" i="33"/>
  <c r="V67" i="33"/>
  <c r="T67" i="33"/>
  <c r="W67" i="33"/>
  <c r="K67" i="33"/>
  <c r="M67" i="33"/>
  <c r="R67" i="33"/>
  <c r="C68" i="33"/>
  <c r="X68" i="33"/>
  <c r="Y68" i="33"/>
  <c r="V66" i="33"/>
  <c r="T66" i="33"/>
  <c r="W66" i="33"/>
  <c r="K66" i="33"/>
  <c r="M66" i="33"/>
  <c r="R66" i="33"/>
  <c r="C67" i="33"/>
  <c r="X67" i="33"/>
  <c r="Y67" i="33"/>
  <c r="T65" i="33"/>
  <c r="K65" i="33"/>
  <c r="M65" i="33"/>
  <c r="R65" i="33"/>
  <c r="C66" i="33"/>
  <c r="X66" i="33"/>
  <c r="Y66" i="33"/>
  <c r="V65" i="33"/>
  <c r="W65" i="33"/>
  <c r="T64" i="33"/>
  <c r="W64" i="33"/>
  <c r="V64" i="33"/>
  <c r="K64" i="33"/>
  <c r="M64" i="33"/>
  <c r="R64" i="33"/>
  <c r="C65" i="33"/>
  <c r="X65" i="33"/>
  <c r="Y65" i="33"/>
  <c r="T62" i="33"/>
  <c r="K62" i="33"/>
  <c r="M62" i="33"/>
  <c r="R62" i="33"/>
  <c r="C63" i="33"/>
  <c r="X63" i="33"/>
  <c r="Y63" i="33"/>
  <c r="T63" i="33"/>
  <c r="W63" i="33"/>
  <c r="V63" i="33"/>
  <c r="K63" i="33"/>
  <c r="M63" i="33"/>
  <c r="R63" i="33"/>
  <c r="C64" i="33"/>
  <c r="X64" i="33"/>
  <c r="Y64" i="33"/>
  <c r="T61" i="33"/>
  <c r="K61" i="33"/>
  <c r="M61" i="33"/>
  <c r="R61" i="33"/>
  <c r="C62" i="33"/>
  <c r="X62" i="33"/>
  <c r="Y62" i="33"/>
  <c r="V62" i="33"/>
  <c r="W62" i="33"/>
  <c r="W61" i="33"/>
  <c r="V61" i="33"/>
  <c r="T60" i="33"/>
  <c r="K60" i="33"/>
  <c r="M60" i="33"/>
  <c r="R60" i="33"/>
  <c r="C61" i="33"/>
  <c r="X61" i="33"/>
  <c r="Y61" i="33"/>
  <c r="W60" i="33"/>
  <c r="V60" i="33"/>
  <c r="V59" i="33"/>
  <c r="T59" i="33"/>
  <c r="W59" i="33"/>
  <c r="K59" i="33"/>
  <c r="M59" i="33"/>
  <c r="R59" i="33"/>
  <c r="C60" i="33"/>
  <c r="X60" i="33"/>
  <c r="Y60" i="33"/>
  <c r="V58" i="33"/>
  <c r="T58" i="33"/>
  <c r="T55" i="33"/>
  <c r="W55" i="33"/>
  <c r="W56" i="33"/>
  <c r="T57" i="33"/>
  <c r="W57" i="33"/>
  <c r="W58" i="33"/>
  <c r="R55" i="33"/>
  <c r="C56" i="33"/>
  <c r="K56" i="33"/>
  <c r="M56" i="33"/>
  <c r="R56" i="33"/>
  <c r="C57" i="33"/>
  <c r="K57" i="33"/>
  <c r="M57" i="33"/>
  <c r="R57" i="33"/>
  <c r="C58" i="33"/>
  <c r="K58" i="33"/>
  <c r="M58" i="33"/>
  <c r="R58" i="33"/>
  <c r="C59" i="33"/>
  <c r="X56" i="33"/>
  <c r="X57" i="33"/>
  <c r="X58" i="33"/>
  <c r="X59" i="33"/>
  <c r="Y59" i="33"/>
  <c r="Y58" i="33"/>
  <c r="V57" i="33"/>
  <c r="T56" i="33"/>
  <c r="V56" i="33"/>
  <c r="Y57" i="33"/>
  <c r="T54" i="33"/>
  <c r="K54" i="33"/>
  <c r="M54" i="33"/>
  <c r="R54" i="33"/>
  <c r="C55" i="33"/>
  <c r="X55" i="33"/>
  <c r="Y55" i="33"/>
  <c r="V55" i="33"/>
  <c r="K55" i="33"/>
  <c r="M55" i="33"/>
  <c r="Y56" i="33"/>
  <c r="T53" i="33"/>
  <c r="K53" i="33"/>
  <c r="M53" i="33"/>
  <c r="R53" i="33"/>
  <c r="C54" i="33"/>
  <c r="X54" i="33"/>
  <c r="Y54" i="33"/>
  <c r="V54" i="33"/>
  <c r="W54" i="33"/>
  <c r="W53" i="33"/>
  <c r="V53" i="33"/>
  <c r="T52" i="33"/>
  <c r="K52" i="33"/>
  <c r="M52" i="33"/>
  <c r="R52" i="33"/>
  <c r="C53" i="33"/>
  <c r="X53" i="33"/>
  <c r="Y53" i="33"/>
  <c r="W52" i="33"/>
  <c r="V52" i="33"/>
  <c r="V51" i="33"/>
  <c r="T51" i="33"/>
  <c r="W51" i="33"/>
  <c r="K51" i="33"/>
  <c r="M51" i="33"/>
  <c r="R51" i="33"/>
  <c r="C52" i="33"/>
  <c r="X52" i="33"/>
  <c r="Y52" i="33"/>
  <c r="V50" i="33"/>
  <c r="T50" i="33"/>
  <c r="W50" i="33"/>
  <c r="K50" i="33"/>
  <c r="M50" i="33"/>
  <c r="R50" i="33"/>
  <c r="C51" i="33"/>
  <c r="X51" i="33"/>
  <c r="Y51" i="33"/>
  <c r="T49" i="33"/>
  <c r="K49" i="33"/>
  <c r="M49" i="33"/>
  <c r="R49" i="33"/>
  <c r="C50" i="33"/>
  <c r="X50" i="33"/>
  <c r="Y50" i="33"/>
  <c r="V49" i="33"/>
  <c r="W49" i="33"/>
  <c r="T48" i="33"/>
  <c r="T45" i="33"/>
  <c r="T42" i="33"/>
  <c r="W42" i="33"/>
  <c r="T43" i="33"/>
  <c r="W43" i="33"/>
  <c r="T44" i="33"/>
  <c r="W44" i="33"/>
  <c r="W45" i="33"/>
  <c r="W46" i="33"/>
  <c r="T47" i="33"/>
  <c r="W47" i="33"/>
  <c r="W48" i="33"/>
  <c r="V48" i="33"/>
  <c r="R42" i="33"/>
  <c r="C43" i="33"/>
  <c r="K43" i="33"/>
  <c r="M43" i="33"/>
  <c r="R43" i="33"/>
  <c r="C44" i="33"/>
  <c r="K44" i="33"/>
  <c r="M44" i="33"/>
  <c r="R44" i="33"/>
  <c r="C45" i="33"/>
  <c r="K45" i="33"/>
  <c r="M45" i="33"/>
  <c r="R45" i="33"/>
  <c r="C46" i="33"/>
  <c r="K46" i="33"/>
  <c r="M46" i="33"/>
  <c r="R46" i="33"/>
  <c r="C47" i="33"/>
  <c r="K47" i="33"/>
  <c r="M47" i="33"/>
  <c r="R47" i="33"/>
  <c r="C48" i="33"/>
  <c r="K48" i="33"/>
  <c r="M48" i="33"/>
  <c r="R48" i="33"/>
  <c r="C49" i="33"/>
  <c r="X43" i="33"/>
  <c r="X44" i="33"/>
  <c r="X45" i="33"/>
  <c r="X46" i="33"/>
  <c r="X47" i="33"/>
  <c r="X48" i="33"/>
  <c r="X49" i="33"/>
  <c r="Y49" i="33"/>
  <c r="T46" i="33"/>
  <c r="Y47" i="33"/>
  <c r="V47" i="33"/>
  <c r="Y48" i="33"/>
  <c r="Y46" i="33"/>
  <c r="V46" i="33"/>
  <c r="V45" i="33"/>
  <c r="Y45" i="33"/>
  <c r="V44" i="33"/>
  <c r="V43" i="33"/>
  <c r="Y44" i="33"/>
  <c r="V42" i="33"/>
  <c r="K42" i="33"/>
  <c r="M42" i="33"/>
  <c r="Y43" i="33"/>
  <c r="T41" i="33"/>
  <c r="K41" i="33"/>
  <c r="M41" i="33"/>
  <c r="R41" i="33"/>
  <c r="C42" i="33"/>
  <c r="X42" i="33"/>
  <c r="Y42" i="33"/>
  <c r="V41" i="33"/>
  <c r="W41" i="33"/>
  <c r="T40" i="33"/>
  <c r="W40" i="33"/>
  <c r="V40" i="33"/>
  <c r="K40" i="33"/>
  <c r="M40" i="33"/>
  <c r="R40" i="33"/>
  <c r="C41" i="33"/>
  <c r="X41" i="33"/>
  <c r="Y41" i="33"/>
  <c r="T38" i="33"/>
  <c r="K38" i="33"/>
  <c r="M38" i="33"/>
  <c r="R38" i="33"/>
  <c r="C39" i="33"/>
  <c r="X39" i="33"/>
  <c r="Y39" i="33"/>
  <c r="T39" i="33"/>
  <c r="W39" i="33"/>
  <c r="V39" i="33"/>
  <c r="K39" i="33"/>
  <c r="M39" i="33"/>
  <c r="R39" i="33"/>
  <c r="C40" i="33"/>
  <c r="X40" i="33"/>
  <c r="Y40" i="33"/>
  <c r="T37" i="33"/>
  <c r="K37" i="33"/>
  <c r="M37" i="33"/>
  <c r="R37" i="33"/>
  <c r="C38" i="33"/>
  <c r="X38" i="33"/>
  <c r="Y38" i="33"/>
  <c r="V38" i="33"/>
  <c r="W38" i="33"/>
  <c r="W37" i="33"/>
  <c r="V37" i="33"/>
  <c r="T36" i="33"/>
  <c r="K36" i="33"/>
  <c r="M36" i="33"/>
  <c r="R36" i="33"/>
  <c r="C37" i="33"/>
  <c r="X37" i="33"/>
  <c r="Y37" i="33"/>
  <c r="W36" i="33"/>
  <c r="V36" i="33"/>
  <c r="V35" i="33"/>
  <c r="T35" i="33"/>
  <c r="W35" i="33"/>
  <c r="K35" i="33"/>
  <c r="M35" i="33"/>
  <c r="R35" i="33"/>
  <c r="C36" i="33"/>
  <c r="X36" i="33"/>
  <c r="Y36" i="33"/>
  <c r="V34" i="33"/>
  <c r="T34" i="33"/>
  <c r="W34" i="33"/>
  <c r="K34" i="33"/>
  <c r="M34" i="33"/>
  <c r="R34" i="33"/>
  <c r="C35" i="33"/>
  <c r="X35" i="33"/>
  <c r="Y35" i="33"/>
  <c r="T33" i="33"/>
  <c r="K33" i="33"/>
  <c r="M33" i="33"/>
  <c r="R33" i="33"/>
  <c r="C34" i="33"/>
  <c r="X34" i="33"/>
  <c r="Y34" i="33"/>
  <c r="V33" i="33"/>
  <c r="W33" i="33"/>
  <c r="T32" i="33"/>
  <c r="W32" i="33"/>
  <c r="V32" i="33"/>
  <c r="K32" i="33"/>
  <c r="M32" i="33"/>
  <c r="R32" i="33"/>
  <c r="C33" i="33"/>
  <c r="X33" i="33"/>
  <c r="Y33" i="33"/>
  <c r="T30" i="33"/>
  <c r="K30" i="33"/>
  <c r="M30" i="33"/>
  <c r="R30" i="33"/>
  <c r="C31" i="33"/>
  <c r="X31" i="33"/>
  <c r="Y31" i="33"/>
  <c r="T31" i="33"/>
  <c r="W31" i="33"/>
  <c r="V31" i="33"/>
  <c r="K31" i="33"/>
  <c r="M31" i="33"/>
  <c r="R31" i="33"/>
  <c r="C32" i="33"/>
  <c r="X32" i="33"/>
  <c r="Y32" i="33"/>
  <c r="T29" i="33"/>
  <c r="K29" i="33"/>
  <c r="M29" i="33"/>
  <c r="R29" i="33"/>
  <c r="C30" i="33"/>
  <c r="X30" i="33"/>
  <c r="Y30" i="33"/>
  <c r="V30" i="33"/>
  <c r="W30" i="33"/>
  <c r="W29" i="33"/>
  <c r="V29" i="33"/>
  <c r="T28" i="33"/>
  <c r="K28" i="33"/>
  <c r="M28" i="33"/>
  <c r="R28" i="33"/>
  <c r="C29" i="33"/>
  <c r="X29" i="33"/>
  <c r="Y29" i="33"/>
  <c r="W28" i="33"/>
  <c r="V28" i="33"/>
  <c r="V27" i="33"/>
  <c r="T27" i="33"/>
  <c r="W27" i="33"/>
  <c r="K27" i="33"/>
  <c r="M27" i="33"/>
  <c r="R27" i="33"/>
  <c r="C28" i="33"/>
  <c r="X28" i="33"/>
  <c r="Y28" i="33"/>
  <c r="V26" i="33"/>
  <c r="T26" i="33"/>
  <c r="W26" i="33"/>
  <c r="K26" i="33"/>
  <c r="M26" i="33"/>
  <c r="R26" i="33"/>
  <c r="C27" i="33"/>
  <c r="X27" i="33"/>
  <c r="Y27" i="33"/>
  <c r="T25" i="33"/>
  <c r="K25" i="33"/>
  <c r="M25" i="33"/>
  <c r="R25" i="33"/>
  <c r="C26" i="33"/>
  <c r="X26" i="33"/>
  <c r="Y26" i="33"/>
  <c r="V25" i="33"/>
  <c r="W25" i="33"/>
  <c r="T24" i="33"/>
  <c r="W24" i="33"/>
  <c r="V24" i="33"/>
  <c r="K24" i="33"/>
  <c r="M24" i="33"/>
  <c r="R24" i="33"/>
  <c r="C25" i="33"/>
  <c r="X25" i="33"/>
  <c r="Y25" i="33"/>
  <c r="T22" i="33"/>
  <c r="K22" i="33"/>
  <c r="M22" i="33"/>
  <c r="R22" i="33"/>
  <c r="C23" i="33"/>
  <c r="X23" i="33"/>
  <c r="Y23" i="33"/>
  <c r="T23" i="33"/>
  <c r="W23" i="33"/>
  <c r="V23" i="33"/>
  <c r="K23" i="33"/>
  <c r="M23" i="33"/>
  <c r="R23" i="33"/>
  <c r="C24" i="33"/>
  <c r="X24" i="33"/>
  <c r="Y24" i="33"/>
  <c r="T21" i="33"/>
  <c r="K21" i="33"/>
  <c r="M21" i="33"/>
  <c r="R21" i="33"/>
  <c r="C22" i="33"/>
  <c r="X22" i="33"/>
  <c r="Y22" i="33"/>
  <c r="V22" i="33"/>
  <c r="W22" i="33"/>
  <c r="W21" i="33"/>
  <c r="V21" i="33"/>
  <c r="T20" i="33"/>
  <c r="K20" i="33"/>
  <c r="M20" i="33"/>
  <c r="R20" i="33"/>
  <c r="C21" i="33"/>
  <c r="X21" i="33"/>
  <c r="Y21" i="33"/>
  <c r="W20" i="33"/>
  <c r="V20" i="33"/>
  <c r="W19" i="33"/>
  <c r="K19" i="33"/>
  <c r="M19" i="33"/>
  <c r="R19" i="33"/>
  <c r="C20" i="33"/>
  <c r="X20" i="33"/>
  <c r="Y20" i="33"/>
  <c r="T18" i="33"/>
  <c r="W18" i="33"/>
  <c r="K18" i="33"/>
  <c r="M18" i="33"/>
  <c r="R18" i="33"/>
  <c r="C19" i="33"/>
  <c r="X19" i="33"/>
  <c r="Y19" i="33"/>
  <c r="T17" i="33"/>
  <c r="K17" i="33"/>
  <c r="M17" i="33"/>
  <c r="R17" i="33"/>
  <c r="C18" i="33"/>
  <c r="X18" i="33"/>
  <c r="Y18" i="33"/>
  <c r="T9" i="33"/>
  <c r="T10" i="33"/>
  <c r="T11" i="33"/>
  <c r="T12" i="33"/>
  <c r="T13" i="33"/>
  <c r="T14" i="33"/>
  <c r="T15" i="33"/>
  <c r="T16" i="33"/>
  <c r="H4" i="33"/>
  <c r="W16" i="33"/>
  <c r="V16" i="33"/>
  <c r="K16" i="33"/>
  <c r="M16" i="33"/>
  <c r="R16" i="33"/>
  <c r="C17" i="33"/>
  <c r="X17" i="33"/>
  <c r="Y17" i="33"/>
  <c r="K14" i="33"/>
  <c r="M14" i="33"/>
  <c r="R14" i="33"/>
  <c r="C15" i="33"/>
  <c r="X15" i="33"/>
  <c r="Y15" i="33"/>
  <c r="W15" i="33"/>
  <c r="V15" i="33"/>
  <c r="K15" i="33"/>
  <c r="M15" i="33"/>
  <c r="R15" i="33"/>
  <c r="C16" i="33"/>
  <c r="X16" i="33"/>
  <c r="Y16" i="33"/>
  <c r="K13" i="33"/>
  <c r="M13" i="33"/>
  <c r="R13" i="33"/>
  <c r="C14" i="33"/>
  <c r="X14" i="33"/>
  <c r="Y14" i="33"/>
  <c r="V14" i="33"/>
  <c r="W14" i="33"/>
  <c r="W13" i="33"/>
  <c r="W12" i="33"/>
  <c r="W17" i="33"/>
  <c r="P5" i="33"/>
  <c r="V13" i="33"/>
  <c r="K12" i="33"/>
  <c r="M12" i="33"/>
  <c r="R12" i="33"/>
  <c r="D4" i="33"/>
  <c r="P2" i="33"/>
  <c r="V12" i="33"/>
  <c r="W11" i="33"/>
  <c r="K11" i="33"/>
  <c r="M11" i="33"/>
  <c r="R11" i="33"/>
  <c r="C12" i="33"/>
  <c r="X12" i="33"/>
  <c r="Y12" i="33"/>
  <c r="W10" i="33"/>
  <c r="K10" i="33"/>
  <c r="M10" i="33"/>
  <c r="R10" i="33"/>
  <c r="C11" i="33"/>
  <c r="X11" i="33"/>
  <c r="Y11" i="33"/>
  <c r="W9" i="33"/>
  <c r="V9" i="33"/>
  <c r="C9" i="33"/>
  <c r="K9" i="33"/>
  <c r="M9" i="33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R108" i="17"/>
  <c r="P2" i="17"/>
  <c r="T107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17"/>
  <c r="G5" i="17"/>
  <c r="D4" i="17"/>
  <c r="T9" i="17"/>
  <c r="H4" i="17"/>
  <c r="E5" i="17"/>
  <c r="C5" i="17"/>
  <c r="I5" i="17"/>
  <c r="L4" i="17"/>
  <c r="P4" i="17"/>
  <c r="R9" i="33"/>
  <c r="V18" i="33"/>
  <c r="V10" i="33"/>
  <c r="V11" i="33"/>
  <c r="V17" i="33"/>
  <c r="V19" i="33"/>
  <c r="L5" i="33"/>
  <c r="C10" i="33"/>
  <c r="G5" i="33"/>
  <c r="X10" i="33"/>
  <c r="E5" i="33"/>
  <c r="C13" i="33"/>
  <c r="X13" i="33"/>
  <c r="Y13" i="33"/>
  <c r="P4" i="33"/>
  <c r="C5" i="33"/>
  <c r="I5" i="33"/>
</calcChain>
</file>

<file path=xl/sharedStrings.xml><?xml version="1.0" encoding="utf-8"?>
<sst xmlns="http://schemas.openxmlformats.org/spreadsheetml/2006/main" count="585" uniqueCount="69">
  <si>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</si>
  <si>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</si>
  <si>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</si>
  <si>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</si>
  <si>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</si>
  <si>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</si>
  <si>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</si>
  <si>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</si>
  <si>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</si>
  <si>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</si>
  <si>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</si>
  <si>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EURUSD</t>
    <phoneticPr fontId="2"/>
  </si>
  <si>
    <t>時間足</t>
    <rPh sb="0" eb="2">
      <t>ジカン</t>
    </rPh>
    <rPh sb="2" eb="3">
      <t>アシ</t>
    </rPh>
    <phoneticPr fontId="3"/>
  </si>
  <si>
    <t>1H足</t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</si>
  <si>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</si>
  <si>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</si>
  <si>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</si>
  <si>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FIBトレード　トレンド方向 2015/1/〜　　</t>
  </si>
  <si>
    <t>決済理由</t>
    <rPh sb="0" eb="2">
      <t>ケッサイ</t>
    </rPh>
    <rPh sb="2" eb="4">
      <t>リユウ</t>
    </rPh>
    <phoneticPr fontId="3"/>
  </si>
  <si>
    <t>FIB -1.27　(-0.618でストップを建値にズラす）</t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</si>
  <si>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</si>
  <si>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</si>
  <si>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</si>
  <si>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</si>
  <si>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</si>
  <si>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</si>
  <si>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</si>
  <si>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</si>
  <si>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</si>
  <si>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</si>
  <si>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</si>
  <si>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</si>
  <si>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</si>
  <si>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</si>
  <si>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</si>
  <si>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</si>
  <si>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</si>
  <si>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</si>
  <si>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</si>
  <si>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</si>
  <si>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</si>
  <si>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</si>
  <si>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</si>
  <si>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</si>
  <si>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売</t>
  </si>
  <si>
    <t>買</t>
  </si>
  <si>
    <t>FIB -1  (-0.618でストップを建値にズラす）</t>
  </si>
  <si>
    <t>FIB -0.618</t>
  </si>
  <si>
    <t>気付き　質問</t>
  </si>
  <si>
    <t>FIBトレードを検証していると、
ダブルトップやダブルボトムのチャートパターンが、
見えてくるような気がします。
このまま意識して進めたほうがいいのでしょうか？
フラッグや、HSなども意識してみていけば、
見えるようになるのでしょうか？</t>
  </si>
  <si>
    <t>感想</t>
  </si>
  <si>
    <t>勝率が良すぎて、逆に検証があっているのか不安に感じます。
このまま続けて後出しジャンケンしていないか、
（チャートの先を見ていてないか）
気にして見てみます。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</si>
  <si>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</si>
  <si>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</si>
  <si>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</si>
  <si>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</si>
  <si>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</si>
  <si>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</si>
  <si>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</si>
  <si>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</si>
  <si>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</si>
  <si>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</si>
  <si>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</si>
  <si>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日足</t>
    <rPh sb="0" eb="2">
      <t>ヒアシ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</si>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</sst>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8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457200</xdr:colOff>
      <xdr:row>30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9E2F291-95DC-411C-8295-8D3AD146E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361950"/>
          <a:ext cx="7705725" cy="50673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28</xdr:col>
      <xdr:colOff>371475</xdr:colOff>
      <xdr:row>30</xdr:row>
      <xdr:rowOff>19050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27BC788-0C48-4A04-ADC9-15A3AA0AC521}"/>
            </a:ext>
            <a:ext uri="{147F2762-F138-4A5C-976F-8EAC2B608ADB}">
              <a16:predDERef xmlns:a16="http://schemas.microsoft.com/office/drawing/2014/main" pred="{F9E2F291-95DC-411C-8295-8D3AD146E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72625" y="361950"/>
          <a:ext cx="7686675" cy="5086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13</xdr:col>
      <xdr:colOff>419100</xdr:colOff>
      <xdr:row>60</xdr:row>
      <xdr:rowOff>152400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23DAB97C-2E88-4BBC-8BE1-57F5D45FFF59}"/>
            </a:ext>
            <a:ext uri="{147F2762-F138-4A5C-976F-8EAC2B608ADB}">
              <a16:predDERef xmlns:a16="http://schemas.microsoft.com/office/drawing/2014/main" pred="{127BC788-0C48-4A04-ADC9-15A3AA0AC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" y="5972175"/>
          <a:ext cx="7667625" cy="50387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28</xdr:col>
      <xdr:colOff>409575</xdr:colOff>
      <xdr:row>61</xdr:row>
      <xdr:rowOff>47625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75263B4E-5305-4018-8179-220B48DA1B5B}"/>
            </a:ext>
            <a:ext uri="{147F2762-F138-4A5C-976F-8EAC2B608ADB}">
              <a16:predDERef xmlns:a16="http://schemas.microsoft.com/office/drawing/2014/main" pred="{23DAB97C-2E88-4BBC-8BE1-57F5D45FF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72625" y="5972175"/>
          <a:ext cx="7724775" cy="5114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13</xdr:col>
      <xdr:colOff>457200</xdr:colOff>
      <xdr:row>92</xdr:row>
      <xdr:rowOff>19050</xdr:rowOff>
    </xdr:to>
    <xdr:pic>
      <xdr:nvPicPr>
        <xdr:cNvPr id="8" name="">
          <a:extLst>
            <a:ext uri="{FF2B5EF4-FFF2-40B4-BE49-F238E27FC236}">
              <a16:creationId xmlns:a16="http://schemas.microsoft.com/office/drawing/2014/main" id="{1D55B726-1293-48DC-AE91-7B2C345F0F83}"/>
            </a:ext>
            <a:ext uri="{147F2762-F138-4A5C-976F-8EAC2B608ADB}">
              <a16:predDERef xmlns:a16="http://schemas.microsoft.com/office/drawing/2014/main" pred="{75263B4E-5305-4018-8179-220B48DA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5300" y="11582400"/>
          <a:ext cx="7705725" cy="50863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64</xdr:row>
      <xdr:rowOff>0</xdr:rowOff>
    </xdr:from>
    <xdr:to>
      <xdr:col>28</xdr:col>
      <xdr:colOff>342900</xdr:colOff>
      <xdr:row>91</xdr:row>
      <xdr:rowOff>142875</xdr:rowOff>
    </xdr:to>
    <xdr:pic>
      <xdr:nvPicPr>
        <xdr:cNvPr id="10" name="">
          <a:extLst>
            <a:ext uri="{FF2B5EF4-FFF2-40B4-BE49-F238E27FC236}">
              <a16:creationId xmlns:a16="http://schemas.microsoft.com/office/drawing/2014/main" id="{F08EF861-8BAE-4EEF-A291-0BA76D83A2C2}"/>
            </a:ext>
            <a:ext uri="{147F2762-F138-4A5C-976F-8EAC2B608ADB}">
              <a16:predDERef xmlns:a16="http://schemas.microsoft.com/office/drawing/2014/main" pred="{1D55B726-1293-48DC-AE91-7B2C345F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72625" y="11582400"/>
          <a:ext cx="7658100" cy="5029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13</xdr:col>
      <xdr:colOff>447675</xdr:colOff>
      <xdr:row>122</xdr:row>
      <xdr:rowOff>171450</xdr:rowOff>
    </xdr:to>
    <xdr:pic>
      <xdr:nvPicPr>
        <xdr:cNvPr id="5" name="">
          <a:extLst>
            <a:ext uri="{FF2B5EF4-FFF2-40B4-BE49-F238E27FC236}">
              <a16:creationId xmlns:a16="http://schemas.microsoft.com/office/drawing/2014/main" id="{156EDD52-5C62-4A9C-A952-8AC0D89EE506}"/>
            </a:ext>
            <a:ext uri="{147F2762-F138-4A5C-976F-8EAC2B608ADB}">
              <a16:predDERef xmlns:a16="http://schemas.microsoft.com/office/drawing/2014/main" pred="{F08EF861-8BAE-4EEF-A291-0BA76D83A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5300" y="17192625"/>
          <a:ext cx="7696200" cy="50577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95</xdr:row>
      <xdr:rowOff>0</xdr:rowOff>
    </xdr:from>
    <xdr:to>
      <xdr:col>28</xdr:col>
      <xdr:colOff>342900</xdr:colOff>
      <xdr:row>123</xdr:row>
      <xdr:rowOff>9525</xdr:rowOff>
    </xdr:to>
    <xdr:pic>
      <xdr:nvPicPr>
        <xdr:cNvPr id="9" name="">
          <a:extLst>
            <a:ext uri="{FF2B5EF4-FFF2-40B4-BE49-F238E27FC236}">
              <a16:creationId xmlns:a16="http://schemas.microsoft.com/office/drawing/2014/main" id="{32137E81-33E3-49E3-9D46-2C7B07732438}"/>
            </a:ext>
            <a:ext uri="{147F2762-F138-4A5C-976F-8EAC2B608ADB}">
              <a16:predDERef xmlns:a16="http://schemas.microsoft.com/office/drawing/2014/main" pred="{156EDD52-5C62-4A9C-A952-8AC0D89EE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72625" y="17192625"/>
          <a:ext cx="7658100" cy="50768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28</xdr:col>
      <xdr:colOff>381000</xdr:colOff>
      <xdr:row>155</xdr:row>
      <xdr:rowOff>28575</xdr:rowOff>
    </xdr:to>
    <xdr:pic>
      <xdr:nvPicPr>
        <xdr:cNvPr id="16" name="">
          <a:extLst>
            <a:ext uri="{FF2B5EF4-FFF2-40B4-BE49-F238E27FC236}">
              <a16:creationId xmlns:a16="http://schemas.microsoft.com/office/drawing/2014/main" id="{FAFBAA3C-F6A8-45B3-8273-0F4328381908}"/>
            </a:ext>
            <a:ext uri="{147F2762-F138-4A5C-976F-8EAC2B608ADB}">
              <a16:predDERef xmlns:a16="http://schemas.microsoft.com/office/drawing/2014/main" pred="{A878A185-71BB-4786-9141-F39CF2B3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72625" y="22983825"/>
          <a:ext cx="7696200" cy="5095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13</xdr:col>
      <xdr:colOff>438150</xdr:colOff>
      <xdr:row>156</xdr:row>
      <xdr:rowOff>38100</xdr:rowOff>
    </xdr:to>
    <xdr:pic>
      <xdr:nvPicPr>
        <xdr:cNvPr id="18" name="">
          <a:extLst>
            <a:ext uri="{FF2B5EF4-FFF2-40B4-BE49-F238E27FC236}">
              <a16:creationId xmlns:a16="http://schemas.microsoft.com/office/drawing/2014/main" id="{D5249A89-38AE-49AA-9936-6BDC600CA796}"/>
            </a:ext>
            <a:ext uri="{147F2762-F138-4A5C-976F-8EAC2B608ADB}">
              <a16:predDERef xmlns:a16="http://schemas.microsoft.com/office/drawing/2014/main" pred="{FAFBAA3C-F6A8-45B3-8273-0F432838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95300" y="23164800"/>
          <a:ext cx="7686675" cy="5105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13</xdr:col>
      <xdr:colOff>447675</xdr:colOff>
      <xdr:row>188</xdr:row>
      <xdr:rowOff>0</xdr:rowOff>
    </xdr:to>
    <xdr:pic>
      <xdr:nvPicPr>
        <xdr:cNvPr id="7" name="">
          <a:extLst>
            <a:ext uri="{FF2B5EF4-FFF2-40B4-BE49-F238E27FC236}">
              <a16:creationId xmlns:a16="http://schemas.microsoft.com/office/drawing/2014/main" id="{2383207D-B305-481C-A518-48F7591E34C6}"/>
            </a:ext>
            <a:ext uri="{147F2762-F138-4A5C-976F-8EAC2B608ADB}">
              <a16:predDERef xmlns:a16="http://schemas.microsoft.com/office/drawing/2014/main" pred="{D5249A89-38AE-49AA-9936-6BDC600CA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95300" y="28956000"/>
          <a:ext cx="7696200" cy="50673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160</xdr:row>
      <xdr:rowOff>0</xdr:rowOff>
    </xdr:from>
    <xdr:to>
      <xdr:col>28</xdr:col>
      <xdr:colOff>409575</xdr:colOff>
      <xdr:row>187</xdr:row>
      <xdr:rowOff>152400</xdr:rowOff>
    </xdr:to>
    <xdr:pic>
      <xdr:nvPicPr>
        <xdr:cNvPr id="12" name="">
          <a:extLst>
            <a:ext uri="{FF2B5EF4-FFF2-40B4-BE49-F238E27FC236}">
              <a16:creationId xmlns:a16="http://schemas.microsoft.com/office/drawing/2014/main" id="{647B1DBA-A8A8-4F99-81DE-5305FCC2DC5E}"/>
            </a:ext>
            <a:ext uri="{147F2762-F138-4A5C-976F-8EAC2B608ADB}">
              <a16:predDERef xmlns:a16="http://schemas.microsoft.com/office/drawing/2014/main" pred="{2383207D-B305-481C-A518-48F7591E3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572625" y="28956000"/>
          <a:ext cx="7724775" cy="5038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13</xdr:col>
      <xdr:colOff>419100</xdr:colOff>
      <xdr:row>220</xdr:row>
      <xdr:rowOff>152400</xdr:rowOff>
    </xdr:to>
    <xdr:pic>
      <xdr:nvPicPr>
        <xdr:cNvPr id="11" name="">
          <a:extLst>
            <a:ext uri="{FF2B5EF4-FFF2-40B4-BE49-F238E27FC236}">
              <a16:creationId xmlns:a16="http://schemas.microsoft.com/office/drawing/2014/main" id="{0D25C4B5-20B1-4F9B-96CE-44E92996A08A}"/>
            </a:ext>
            <a:ext uri="{147F2762-F138-4A5C-976F-8EAC2B608ADB}">
              <a16:predDERef xmlns:a16="http://schemas.microsoft.com/office/drawing/2014/main" pred="{647B1DBA-A8A8-4F99-81DE-5305FCC2D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5300" y="34928175"/>
          <a:ext cx="7667625" cy="50387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193</xdr:row>
      <xdr:rowOff>0</xdr:rowOff>
    </xdr:from>
    <xdr:to>
      <xdr:col>28</xdr:col>
      <xdr:colOff>342900</xdr:colOff>
      <xdr:row>220</xdr:row>
      <xdr:rowOff>171450</xdr:rowOff>
    </xdr:to>
    <xdr:pic>
      <xdr:nvPicPr>
        <xdr:cNvPr id="14" name="">
          <a:extLst>
            <a:ext uri="{FF2B5EF4-FFF2-40B4-BE49-F238E27FC236}">
              <a16:creationId xmlns:a16="http://schemas.microsoft.com/office/drawing/2014/main" id="{6619C413-9D0E-43EE-935E-0B46C42CE58D}"/>
            </a:ext>
            <a:ext uri="{147F2762-F138-4A5C-976F-8EAC2B608ADB}">
              <a16:predDERef xmlns:a16="http://schemas.microsoft.com/office/drawing/2014/main" pred="{0D25C4B5-20B1-4F9B-96CE-44E92996A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572625" y="34928175"/>
          <a:ext cx="7658100" cy="505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13</xdr:col>
      <xdr:colOff>409575</xdr:colOff>
      <xdr:row>252</xdr:row>
      <xdr:rowOff>0</xdr:rowOff>
    </xdr:to>
    <xdr:pic>
      <xdr:nvPicPr>
        <xdr:cNvPr id="13" name="">
          <a:extLst>
            <a:ext uri="{FF2B5EF4-FFF2-40B4-BE49-F238E27FC236}">
              <a16:creationId xmlns:a16="http://schemas.microsoft.com/office/drawing/2014/main" id="{4732D38E-783B-4CEF-9B32-D1F8F9F0C711}"/>
            </a:ext>
            <a:ext uri="{147F2762-F138-4A5C-976F-8EAC2B608ADB}">
              <a16:predDERef xmlns:a16="http://schemas.microsoft.com/office/drawing/2014/main" pred="{6619C413-9D0E-43EE-935E-0B46C42CE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5300" y="40538400"/>
          <a:ext cx="7658100" cy="50673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224</xdr:row>
      <xdr:rowOff>0</xdr:rowOff>
    </xdr:from>
    <xdr:to>
      <xdr:col>28</xdr:col>
      <xdr:colOff>361950</xdr:colOff>
      <xdr:row>252</xdr:row>
      <xdr:rowOff>38100</xdr:rowOff>
    </xdr:to>
    <xdr:pic>
      <xdr:nvPicPr>
        <xdr:cNvPr id="17" name="">
          <a:extLst>
            <a:ext uri="{FF2B5EF4-FFF2-40B4-BE49-F238E27FC236}">
              <a16:creationId xmlns:a16="http://schemas.microsoft.com/office/drawing/2014/main" id="{0B9B37CD-9D59-4705-A4DB-13D3F97BEF6C}"/>
            </a:ext>
            <a:ext uri="{147F2762-F138-4A5C-976F-8EAC2B608ADB}">
              <a16:predDERef xmlns:a16="http://schemas.microsoft.com/office/drawing/2014/main" pred="{4732D38E-783B-4CEF-9B32-D1F8F9F0C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572625" y="40538400"/>
          <a:ext cx="7677150" cy="51054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224</xdr:row>
      <xdr:rowOff>0</xdr:rowOff>
    </xdr:from>
    <xdr:to>
      <xdr:col>43</xdr:col>
      <xdr:colOff>371475</xdr:colOff>
      <xdr:row>252</xdr:row>
      <xdr:rowOff>9525</xdr:rowOff>
    </xdr:to>
    <xdr:pic>
      <xdr:nvPicPr>
        <xdr:cNvPr id="22" name="">
          <a:extLst>
            <a:ext uri="{FF2B5EF4-FFF2-40B4-BE49-F238E27FC236}">
              <a16:creationId xmlns:a16="http://schemas.microsoft.com/office/drawing/2014/main" id="{CC6E4274-0B12-47A9-A55F-A49205917436}"/>
            </a:ext>
            <a:ext uri="{147F2762-F138-4A5C-976F-8EAC2B608ADB}">
              <a16:predDERef xmlns:a16="http://schemas.microsoft.com/office/drawing/2014/main" pred="{0B9B37CD-9D59-4705-A4DB-13D3F97BE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8716625" y="40538400"/>
          <a:ext cx="7686675" cy="5076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13</xdr:col>
      <xdr:colOff>438150</xdr:colOff>
      <xdr:row>285</xdr:row>
      <xdr:rowOff>47625</xdr:rowOff>
    </xdr:to>
    <xdr:pic>
      <xdr:nvPicPr>
        <xdr:cNvPr id="24" name="">
          <a:extLst>
            <a:ext uri="{FF2B5EF4-FFF2-40B4-BE49-F238E27FC236}">
              <a16:creationId xmlns:a16="http://schemas.microsoft.com/office/drawing/2014/main" id="{312929C4-8C29-4D60-AF77-B6C2E2993E31}"/>
            </a:ext>
            <a:ext uri="{147F2762-F138-4A5C-976F-8EAC2B608ADB}">
              <a16:predDERef xmlns:a16="http://schemas.microsoft.com/office/drawing/2014/main" pred="{CC6E4274-0B12-47A9-A55F-A49205917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95300" y="46510575"/>
          <a:ext cx="7686675" cy="51149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257</xdr:row>
      <xdr:rowOff>0</xdr:rowOff>
    </xdr:from>
    <xdr:to>
      <xdr:col>28</xdr:col>
      <xdr:colOff>409575</xdr:colOff>
      <xdr:row>285</xdr:row>
      <xdr:rowOff>38100</xdr:rowOff>
    </xdr:to>
    <xdr:pic>
      <xdr:nvPicPr>
        <xdr:cNvPr id="26" name="">
          <a:extLst>
            <a:ext uri="{FF2B5EF4-FFF2-40B4-BE49-F238E27FC236}">
              <a16:creationId xmlns:a16="http://schemas.microsoft.com/office/drawing/2014/main" id="{C3EA9F53-828E-457A-927E-166682CA1B45}"/>
            </a:ext>
            <a:ext uri="{147F2762-F138-4A5C-976F-8EAC2B608ADB}">
              <a16:predDERef xmlns:a16="http://schemas.microsoft.com/office/drawing/2014/main" pred="{312929C4-8C29-4D60-AF77-B6C2E2993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572625" y="46510575"/>
          <a:ext cx="7724775" cy="5105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13</xdr:col>
      <xdr:colOff>457200</xdr:colOff>
      <xdr:row>317</xdr:row>
      <xdr:rowOff>152400</xdr:rowOff>
    </xdr:to>
    <xdr:pic>
      <xdr:nvPicPr>
        <xdr:cNvPr id="28" name="">
          <a:extLst>
            <a:ext uri="{FF2B5EF4-FFF2-40B4-BE49-F238E27FC236}">
              <a16:creationId xmlns:a16="http://schemas.microsoft.com/office/drawing/2014/main" id="{EB896F81-7695-4BED-8210-1D1D2B05B427}"/>
            </a:ext>
            <a:ext uri="{147F2762-F138-4A5C-976F-8EAC2B608ADB}">
              <a16:predDERef xmlns:a16="http://schemas.microsoft.com/office/drawing/2014/main" pred="{C3EA9F53-828E-457A-927E-166682CA1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95300" y="52482750"/>
          <a:ext cx="7705725" cy="50387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290</xdr:row>
      <xdr:rowOff>0</xdr:rowOff>
    </xdr:from>
    <xdr:to>
      <xdr:col>28</xdr:col>
      <xdr:colOff>371475</xdr:colOff>
      <xdr:row>318</xdr:row>
      <xdr:rowOff>38100</xdr:rowOff>
    </xdr:to>
    <xdr:pic>
      <xdr:nvPicPr>
        <xdr:cNvPr id="30" name="">
          <a:extLst>
            <a:ext uri="{FF2B5EF4-FFF2-40B4-BE49-F238E27FC236}">
              <a16:creationId xmlns:a16="http://schemas.microsoft.com/office/drawing/2014/main" id="{43D49462-F060-498C-8EEB-DF09F0E39568}"/>
            </a:ext>
            <a:ext uri="{147F2762-F138-4A5C-976F-8EAC2B608ADB}">
              <a16:predDERef xmlns:a16="http://schemas.microsoft.com/office/drawing/2014/main" pred="{EB896F81-7695-4BED-8210-1D1D2B05B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572625" y="52482750"/>
          <a:ext cx="7686675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201C-79D2-4014-B409-C69D6B7BD2B3}">
  <dimension ref="B2:AF109"/>
  <sheetViews>
    <sheetView tabSelected="1" zoomScale="115" zoomScaleNormal="115" workbookViewId="0">
      <pane ySplit="8" topLeftCell="T19" activePane="bottomLeft" state="frozen"/>
      <selection pane="bottomLeft" activeCell="L4" sqref="L4:M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  <col min="28" max="28" width="9.625" bestFit="1" customWidth="1"/>
  </cols>
  <sheetData>
    <row r="2" spans="2:32">
      <c r="B2" s="56" t="s">
        <v>10</v>
      </c>
      <c r="C2" s="56"/>
      <c r="D2" s="76" t="s">
        <v>11</v>
      </c>
      <c r="E2" s="76"/>
      <c r="F2" s="56" t="s">
        <v>12</v>
      </c>
      <c r="G2" s="56"/>
      <c r="H2" s="72" t="s">
        <v>13</v>
      </c>
      <c r="I2" s="72"/>
      <c r="J2" s="56" t="s">
        <v>14</v>
      </c>
      <c r="K2" s="56"/>
      <c r="L2" s="77">
        <v>100000</v>
      </c>
      <c r="M2" s="76"/>
      <c r="N2" s="56" t="s">
        <v>15</v>
      </c>
      <c r="O2" s="56"/>
      <c r="P2" s="73">
        <f>SUM(L2,D4)</f>
        <v>276960.95271210454</v>
      </c>
      <c r="Q2" s="72"/>
      <c r="R2" s="1"/>
      <c r="S2" s="1"/>
      <c r="T2" s="1"/>
    </row>
    <row r="3" spans="2:32" ht="57" customHeight="1">
      <c r="B3" s="56" t="s">
        <v>16</v>
      </c>
      <c r="C3" s="56"/>
      <c r="D3" s="74" t="s">
        <v>17</v>
      </c>
      <c r="E3" s="74"/>
      <c r="F3" s="74"/>
      <c r="G3" s="74"/>
      <c r="H3" s="74"/>
      <c r="I3" s="74"/>
      <c r="J3" s="56" t="s">
        <v>18</v>
      </c>
      <c r="K3" s="56"/>
      <c r="L3" s="74" t="s">
        <v>19</v>
      </c>
      <c r="M3" s="75"/>
      <c r="N3" s="75"/>
      <c r="O3" s="75"/>
      <c r="P3" s="75"/>
      <c r="Q3" s="75"/>
      <c r="R3" s="1"/>
      <c r="S3" s="1"/>
    </row>
    <row r="4" spans="2:32">
      <c r="B4" s="56" t="s">
        <v>20</v>
      </c>
      <c r="C4" s="56"/>
      <c r="D4" s="70">
        <f>SUM($R$9:$S$993)</f>
        <v>176960.95271210451</v>
      </c>
      <c r="E4" s="70"/>
      <c r="F4" s="56" t="s">
        <v>21</v>
      </c>
      <c r="G4" s="56"/>
      <c r="H4" s="71">
        <f>SUM($T$9:$U$108)</f>
        <v>933.80000000000905</v>
      </c>
      <c r="I4" s="72"/>
      <c r="J4" s="53"/>
      <c r="K4" s="53"/>
      <c r="L4" s="73"/>
      <c r="M4" s="73"/>
      <c r="N4" s="53" t="s">
        <v>22</v>
      </c>
      <c r="O4" s="53"/>
      <c r="P4" s="54">
        <f>MAX(Y:Y)</f>
        <v>0.14126597430000476</v>
      </c>
      <c r="Q4" s="54"/>
      <c r="R4" s="1"/>
      <c r="S4" s="1"/>
      <c r="T4" s="1"/>
    </row>
    <row r="5" spans="2:32">
      <c r="B5" s="34" t="s">
        <v>23</v>
      </c>
      <c r="C5" s="32">
        <f>COUNTIF($R$9:$R$990,"&gt;0")</f>
        <v>37</v>
      </c>
      <c r="D5" s="31" t="s">
        <v>24</v>
      </c>
      <c r="E5" s="12">
        <f>COUNTIF($R$9:$R$990,"&lt;0")</f>
        <v>35</v>
      </c>
      <c r="F5" s="31" t="s">
        <v>25</v>
      </c>
      <c r="G5" s="32">
        <f>COUNTIF($R$9:$R$990,"=0")</f>
        <v>28</v>
      </c>
      <c r="H5" s="31" t="s">
        <v>26</v>
      </c>
      <c r="I5" s="33">
        <f>C5/SUM(C5,E5,G5)</f>
        <v>0.37</v>
      </c>
      <c r="J5" s="55" t="s">
        <v>27</v>
      </c>
      <c r="K5" s="56"/>
      <c r="L5" s="57">
        <f>MAX(V9:V993)</f>
        <v>3</v>
      </c>
      <c r="M5" s="58"/>
      <c r="N5" s="14" t="s">
        <v>28</v>
      </c>
      <c r="O5" s="6"/>
      <c r="P5" s="57">
        <f>MAX(W9:W993)</f>
        <v>5</v>
      </c>
      <c r="Q5" s="58"/>
      <c r="R5" s="1"/>
      <c r="S5" s="1"/>
      <c r="T5" s="1"/>
    </row>
    <row r="6" spans="2:32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32">
      <c r="B7" s="59" t="s">
        <v>29</v>
      </c>
      <c r="C7" s="61" t="s">
        <v>30</v>
      </c>
      <c r="D7" s="62"/>
      <c r="E7" s="65" t="s">
        <v>31</v>
      </c>
      <c r="F7" s="66"/>
      <c r="G7" s="66"/>
      <c r="H7" s="66"/>
      <c r="I7" s="49"/>
      <c r="J7" s="67" t="s">
        <v>32</v>
      </c>
      <c r="K7" s="68"/>
      <c r="L7" s="51"/>
      <c r="M7" s="69" t="s">
        <v>33</v>
      </c>
      <c r="N7" s="44" t="s">
        <v>34</v>
      </c>
      <c r="O7" s="45"/>
      <c r="P7" s="45"/>
      <c r="Q7" s="46"/>
      <c r="R7" s="47" t="s">
        <v>35</v>
      </c>
      <c r="S7" s="47"/>
      <c r="T7" s="47"/>
      <c r="U7" s="47"/>
    </row>
    <row r="8" spans="2:32">
      <c r="B8" s="60"/>
      <c r="C8" s="63"/>
      <c r="D8" s="64"/>
      <c r="E8" s="15" t="s">
        <v>36</v>
      </c>
      <c r="F8" s="15" t="s">
        <v>37</v>
      </c>
      <c r="G8" s="15" t="s">
        <v>38</v>
      </c>
      <c r="H8" s="48" t="s">
        <v>39</v>
      </c>
      <c r="I8" s="49"/>
      <c r="J8" s="2" t="s">
        <v>40</v>
      </c>
      <c r="K8" s="50" t="s">
        <v>41</v>
      </c>
      <c r="L8" s="51"/>
      <c r="M8" s="69"/>
      <c r="N8" s="3" t="s">
        <v>36</v>
      </c>
      <c r="O8" s="3" t="s">
        <v>37</v>
      </c>
      <c r="P8" s="52" t="s">
        <v>39</v>
      </c>
      <c r="Q8" s="46"/>
      <c r="R8" s="47" t="s">
        <v>42</v>
      </c>
      <c r="S8" s="47"/>
      <c r="T8" s="47" t="s">
        <v>40</v>
      </c>
      <c r="U8" s="47"/>
      <c r="Y8" t="s">
        <v>43</v>
      </c>
      <c r="AB8">
        <v>-1</v>
      </c>
      <c r="AC8">
        <v>-1.27</v>
      </c>
      <c r="AD8">
        <v>-1.5</v>
      </c>
      <c r="AE8">
        <v>-2</v>
      </c>
      <c r="AF8">
        <v>-3</v>
      </c>
    </row>
    <row r="9" spans="2:32">
      <c r="B9" s="36">
        <v>1</v>
      </c>
      <c r="C9" s="37">
        <f>L2</f>
        <v>100000</v>
      </c>
      <c r="D9" s="37"/>
      <c r="E9" s="36">
        <v>2015</v>
      </c>
      <c r="F9" s="5">
        <v>43493</v>
      </c>
      <c r="G9" s="36" t="s">
        <v>44</v>
      </c>
      <c r="H9" s="38">
        <v>1.1332500000000001</v>
      </c>
      <c r="I9" s="38"/>
      <c r="J9" s="36">
        <v>49.2</v>
      </c>
      <c r="K9" s="37">
        <f>IF(J9="","",C9*0.03)</f>
        <v>3000</v>
      </c>
      <c r="L9" s="37"/>
      <c r="M9" s="4">
        <f>IF(J9="","",(K9/J9)/LOOKUP(RIGHT($D$2,3),定数!$A$6:$A$13,定数!$B$6:$B$13))</f>
        <v>0.50813008130081294</v>
      </c>
      <c r="N9" s="36">
        <v>2015</v>
      </c>
      <c r="O9" s="5">
        <v>43493</v>
      </c>
      <c r="P9" s="38">
        <v>1.12774</v>
      </c>
      <c r="Q9" s="38"/>
      <c r="R9" s="41">
        <f>IF(P9="","",T9*M9*LOOKUP(RIGHT($D$2,3),定数!$A$6:$A$13,定数!$B$6:$B$13))</f>
        <v>0</v>
      </c>
      <c r="S9" s="41"/>
      <c r="T9" s="42">
        <v>0</v>
      </c>
      <c r="U9" s="42"/>
      <c r="V9" s="1">
        <f>IF(T9&lt;&gt;"",IF(T9&gt;0,1+V8,0),"")</f>
        <v>0</v>
      </c>
      <c r="W9">
        <f>IF(T9&lt;&gt;"",IF(T9&lt;0,1+W8,0),"")</f>
        <v>0</v>
      </c>
    </row>
    <row r="10" spans="2:32">
      <c r="B10" s="36">
        <v>2</v>
      </c>
      <c r="C10" s="37">
        <f t="shared" ref="C10:C73" si="0">IF(R9="","",C9+R9)</f>
        <v>100000</v>
      </c>
      <c r="D10" s="37"/>
      <c r="E10" s="36"/>
      <c r="F10" s="5">
        <v>43501</v>
      </c>
      <c r="G10" s="36" t="s">
        <v>45</v>
      </c>
      <c r="H10" s="38">
        <v>1.1361300000000001</v>
      </c>
      <c r="I10" s="38"/>
      <c r="J10" s="36">
        <v>30.5</v>
      </c>
      <c r="K10" s="39">
        <f>IF(J10="","",C10*0.03)</f>
        <v>3000</v>
      </c>
      <c r="L10" s="40"/>
      <c r="M10" s="4">
        <f>IF(J10="","",(K10/J10)/LOOKUP(RIGHT($D$2,3),定数!$A$6:$A$13,定数!$B$6:$B$13))</f>
        <v>0.81967213114754101</v>
      </c>
      <c r="N10" s="36"/>
      <c r="O10" s="5"/>
      <c r="P10" s="38">
        <v>1.1435200000000001</v>
      </c>
      <c r="Q10" s="38"/>
      <c r="R10" s="41">
        <f>IF(P10="","",T10*M10*LOOKUP(RIGHT($D$2,3),定数!$A$6:$A$13,定数!$B$6:$B$13))</f>
        <v>7268.8524590164016</v>
      </c>
      <c r="S10" s="41"/>
      <c r="T10" s="42">
        <f>IF(P10="","",IF(G10="買",(P10-H10),(H10-P10))*IF(RIGHT($D$2,3)="JPY",100,10000))</f>
        <v>73.900000000000077</v>
      </c>
      <c r="U10" s="42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9">
        <f>IF(C10&lt;&gt;"",MAX(C10,C9),"")</f>
        <v>100000</v>
      </c>
      <c r="AB10">
        <v>1.14195</v>
      </c>
      <c r="AC10">
        <v>1.1435200000000001</v>
      </c>
      <c r="AD10">
        <v>1.14486</v>
      </c>
      <c r="AE10">
        <v>1.14777</v>
      </c>
    </row>
    <row r="11" spans="2:32">
      <c r="B11" s="36">
        <v>3</v>
      </c>
      <c r="C11" s="37">
        <f t="shared" si="0"/>
        <v>107268.8524590164</v>
      </c>
      <c r="D11" s="37"/>
      <c r="E11" s="36"/>
      <c r="F11" s="5">
        <v>43512</v>
      </c>
      <c r="G11" s="36" t="s">
        <v>45</v>
      </c>
      <c r="H11" s="38">
        <v>1.13585</v>
      </c>
      <c r="I11" s="38"/>
      <c r="J11" s="36">
        <v>37.200000000000003</v>
      </c>
      <c r="K11" s="39">
        <f t="shared" ref="K11:K74" si="3">IF(J11="","",C11*0.03)</f>
        <v>3218.0655737704919</v>
      </c>
      <c r="L11" s="40"/>
      <c r="M11" s="4">
        <f>IF(J11="","",(K11/J11)/LOOKUP(RIGHT($D$2,3),定数!$A$6:$A$13,定数!$B$6:$B$13))</f>
        <v>0.72089282566543267</v>
      </c>
      <c r="N11" s="36"/>
      <c r="O11" s="5"/>
      <c r="P11" s="38">
        <v>1.1409199999999999</v>
      </c>
      <c r="Q11" s="38"/>
      <c r="R11" s="41">
        <f>IF(P11="","",T11*M11*LOOKUP(RIGHT($D$2,3),定数!$A$6:$A$13,定数!$B$6:$B$13))</f>
        <v>4385.9119513484129</v>
      </c>
      <c r="S11" s="41"/>
      <c r="T11" s="42">
        <f>IF(P11="","",IF(G11="買",(P11-H11),(H11-P11))*IF(RIGHT($D$2,3)="JPY",100,10000))</f>
        <v>50.699999999999079</v>
      </c>
      <c r="U11" s="42"/>
      <c r="V11" s="16">
        <f t="shared" si="1"/>
        <v>2</v>
      </c>
      <c r="W11">
        <f t="shared" si="2"/>
        <v>0</v>
      </c>
      <c r="X11" s="29">
        <f>IF(C11&lt;&gt;"",MAX(X10,C11),"")</f>
        <v>107268.8524590164</v>
      </c>
      <c r="Y11" s="30">
        <f>IF(X11&lt;&gt;"",1-(C11/X11),"")</f>
        <v>0</v>
      </c>
      <c r="AB11">
        <v>1.13984</v>
      </c>
      <c r="AC11">
        <v>1.1409199999999999</v>
      </c>
      <c r="AD11">
        <v>1.1418299999999999</v>
      </c>
      <c r="AE11">
        <v>1.1438299999999999</v>
      </c>
    </row>
    <row r="12" spans="2:32">
      <c r="B12" s="36">
        <v>4</v>
      </c>
      <c r="C12" s="37">
        <f t="shared" si="0"/>
        <v>111654.76441036482</v>
      </c>
      <c r="D12" s="37"/>
      <c r="E12" s="36"/>
      <c r="F12" s="5">
        <v>43598</v>
      </c>
      <c r="G12" s="36" t="s">
        <v>44</v>
      </c>
      <c r="H12" s="38">
        <v>1.0588200000000001</v>
      </c>
      <c r="I12" s="38"/>
      <c r="J12" s="36">
        <v>51.1</v>
      </c>
      <c r="K12" s="39">
        <f t="shared" si="3"/>
        <v>3349.6429323109446</v>
      </c>
      <c r="L12" s="40"/>
      <c r="M12" s="4">
        <f>IF(J12="","",(K12/J12)/LOOKUP(RIGHT($D$2,3),定数!$A$6:$A$13,定数!$B$6:$B$13))</f>
        <v>0.54625618596068892</v>
      </c>
      <c r="N12" s="36"/>
      <c r="O12" s="5"/>
      <c r="P12" s="38">
        <v>1.04678</v>
      </c>
      <c r="Q12" s="38"/>
      <c r="R12" s="41">
        <f>IF(P12="","",T12*M12*LOOKUP(RIGHT($D$2,3),定数!$A$6:$A$13,定数!$B$6:$B$13))</f>
        <v>7892.3093747600669</v>
      </c>
      <c r="S12" s="41"/>
      <c r="T12" s="42">
        <f t="shared" ref="T12:T75" si="4">IF(P12="","",IF(G12="買",(P12-H12),(H12-P12))*IF(RIGHT($D$2,3)="JPY",100,10000))</f>
        <v>120.4000000000005</v>
      </c>
      <c r="U12" s="42"/>
      <c r="V12" s="16">
        <f t="shared" si="1"/>
        <v>3</v>
      </c>
      <c r="W12">
        <f t="shared" si="2"/>
        <v>0</v>
      </c>
      <c r="X12" s="29">
        <f t="shared" ref="X12:X75" si="5">IF(C12&lt;&gt;"",MAX(X11,C12),"")</f>
        <v>111654.76441036482</v>
      </c>
      <c r="Y12" s="30">
        <f t="shared" ref="Y12:Y75" si="6">IF(X12&lt;&gt;"",1-(C12/X12),"")</f>
        <v>0</v>
      </c>
      <c r="AA12">
        <v>1.0529599999999999</v>
      </c>
      <c r="AB12">
        <v>1.0493399999999999</v>
      </c>
      <c r="AC12">
        <v>1.04678</v>
      </c>
    </row>
    <row r="13" spans="2:32">
      <c r="B13" s="36">
        <v>5</v>
      </c>
      <c r="C13" s="37">
        <f t="shared" si="0"/>
        <v>119547.07378512489</v>
      </c>
      <c r="D13" s="37"/>
      <c r="E13" s="36"/>
      <c r="F13" s="5">
        <v>43597</v>
      </c>
      <c r="G13" s="36" t="s">
        <v>45</v>
      </c>
      <c r="H13" s="38">
        <v>1.11686</v>
      </c>
      <c r="I13" s="38"/>
      <c r="J13" s="36">
        <v>35.1</v>
      </c>
      <c r="K13" s="39">
        <f t="shared" si="3"/>
        <v>3586.4122135537464</v>
      </c>
      <c r="L13" s="40"/>
      <c r="M13" s="4">
        <f>IF(J13="","",(K13/J13)/LOOKUP(RIGHT($D$2,3),定数!$A$6:$A$13,定数!$B$6:$B$13))</f>
        <v>0.85147488450943642</v>
      </c>
      <c r="N13" s="36"/>
      <c r="O13" s="5"/>
      <c r="P13" s="38">
        <v>1.1100000000000001</v>
      </c>
      <c r="Q13" s="38"/>
      <c r="R13" s="41">
        <f>IF(P13="","",T13*M13*LOOKUP(RIGHT($D$2,3),定数!$A$6:$A$13,定数!$B$6:$B$13))</f>
        <v>-7009.3412492815432</v>
      </c>
      <c r="S13" s="41"/>
      <c r="T13" s="42">
        <f t="shared" si="4"/>
        <v>-68.599999999998658</v>
      </c>
      <c r="U13" s="42"/>
      <c r="V13" s="16">
        <f t="shared" si="1"/>
        <v>0</v>
      </c>
      <c r="W13">
        <f t="shared" si="2"/>
        <v>1</v>
      </c>
      <c r="X13" s="29">
        <f t="shared" si="5"/>
        <v>119547.07378512489</v>
      </c>
      <c r="Y13" s="30">
        <f t="shared" si="6"/>
        <v>0</v>
      </c>
    </row>
    <row r="14" spans="2:32">
      <c r="B14" s="36">
        <v>6</v>
      </c>
      <c r="C14" s="37">
        <f t="shared" si="0"/>
        <v>112537.73253584334</v>
      </c>
      <c r="D14" s="37"/>
      <c r="E14" s="36"/>
      <c r="F14" s="5">
        <v>43617</v>
      </c>
      <c r="G14" s="36" t="s">
        <v>44</v>
      </c>
      <c r="H14" s="38">
        <v>1.0953200000000001</v>
      </c>
      <c r="I14" s="38"/>
      <c r="J14" s="36">
        <v>34.4</v>
      </c>
      <c r="K14" s="39">
        <f t="shared" si="3"/>
        <v>3376.1319760753004</v>
      </c>
      <c r="L14" s="40"/>
      <c r="M14" s="4">
        <f>IF(J14="","",(K14/J14)/LOOKUP(RIGHT($D$2,3),定数!$A$6:$A$13,定数!$B$6:$B$13))</f>
        <v>0.81786142831281505</v>
      </c>
      <c r="N14" s="36"/>
      <c r="O14" s="5"/>
      <c r="P14" s="38">
        <v>1.0901099999999999</v>
      </c>
      <c r="Q14" s="38"/>
      <c r="R14" s="41">
        <f>IF(P14="","",T14*M14*LOOKUP(RIGHT($D$2,3),定数!$A$6:$A$13,定数!$B$6:$B$13))</f>
        <v>0</v>
      </c>
      <c r="S14" s="41"/>
      <c r="T14" s="42">
        <v>0</v>
      </c>
      <c r="U14" s="42"/>
      <c r="V14" s="16">
        <f t="shared" si="1"/>
        <v>0</v>
      </c>
      <c r="W14">
        <f t="shared" si="2"/>
        <v>0</v>
      </c>
      <c r="X14" s="29">
        <f t="shared" si="5"/>
        <v>119547.07378512489</v>
      </c>
      <c r="Y14" s="30">
        <f t="shared" si="6"/>
        <v>5.8632478632477447E-2</v>
      </c>
      <c r="AB14">
        <v>1.0901099999999999</v>
      </c>
    </row>
    <row r="15" spans="2:32">
      <c r="B15" s="36">
        <v>7</v>
      </c>
      <c r="C15" s="37">
        <f t="shared" si="0"/>
        <v>112537.73253584334</v>
      </c>
      <c r="D15" s="37"/>
      <c r="E15" s="36"/>
      <c r="F15" s="5">
        <v>43619</v>
      </c>
      <c r="G15" s="36" t="s">
        <v>44</v>
      </c>
      <c r="H15" s="38">
        <v>1.11331</v>
      </c>
      <c r="I15" s="38"/>
      <c r="J15" s="36">
        <v>55.6</v>
      </c>
      <c r="K15" s="39">
        <f t="shared" si="3"/>
        <v>3376.1319760753004</v>
      </c>
      <c r="L15" s="40"/>
      <c r="M15" s="4">
        <f>IF(J15="","",(K15/J15)/LOOKUP(RIGHT($D$2,3),定数!$A$6:$A$13,定数!$B$6:$B$13))</f>
        <v>0.50601498442375603</v>
      </c>
      <c r="N15" s="36"/>
      <c r="O15" s="5"/>
      <c r="P15" s="38">
        <v>1.1095999999999999</v>
      </c>
      <c r="Q15" s="38"/>
      <c r="R15" s="41">
        <f>IF(P15="","",T15*M15*LOOKUP(RIGHT($D$2,3),定数!$A$6:$A$13,定数!$B$6:$B$13))</f>
        <v>0</v>
      </c>
      <c r="S15" s="41"/>
      <c r="T15" s="42">
        <v>0</v>
      </c>
      <c r="U15" s="42"/>
      <c r="V15" s="16">
        <f t="shared" si="1"/>
        <v>0</v>
      </c>
      <c r="W15">
        <f t="shared" si="2"/>
        <v>0</v>
      </c>
      <c r="X15" s="29">
        <f t="shared" si="5"/>
        <v>119547.07378512489</v>
      </c>
      <c r="Y15" s="30">
        <f t="shared" si="6"/>
        <v>5.8632478632477447E-2</v>
      </c>
    </row>
    <row r="16" spans="2:32">
      <c r="B16" s="36">
        <v>8</v>
      </c>
      <c r="C16" s="37">
        <f t="shared" si="0"/>
        <v>112537.73253584334</v>
      </c>
      <c r="D16" s="37"/>
      <c r="E16" s="36"/>
      <c r="F16" s="5">
        <v>43667</v>
      </c>
      <c r="G16" s="36" t="s">
        <v>45</v>
      </c>
      <c r="H16" s="38">
        <v>1.0833999999999999</v>
      </c>
      <c r="I16" s="38"/>
      <c r="J16" s="36">
        <v>23</v>
      </c>
      <c r="K16" s="39">
        <f t="shared" si="3"/>
        <v>3376.1319760753004</v>
      </c>
      <c r="L16" s="40"/>
      <c r="M16" s="4">
        <f>IF(J16="","",(K16/J16)/LOOKUP(RIGHT($D$2,3),定数!$A$6:$A$13,定数!$B$6:$B$13))</f>
        <v>1.2232362232156886</v>
      </c>
      <c r="N16" s="36"/>
      <c r="O16" s="5"/>
      <c r="P16" s="38">
        <v>1.0867</v>
      </c>
      <c r="Q16" s="38"/>
      <c r="R16" s="41">
        <f>IF(P16="","",T16*M16*LOOKUP(RIGHT($D$2,3),定数!$A$6:$A$13,定数!$B$6:$B$13))</f>
        <v>4844.0154439342459</v>
      </c>
      <c r="S16" s="41"/>
      <c r="T16" s="42">
        <f t="shared" si="4"/>
        <v>33.00000000000081</v>
      </c>
      <c r="U16" s="42"/>
      <c r="V16" s="16">
        <f t="shared" si="1"/>
        <v>1</v>
      </c>
      <c r="W16">
        <f t="shared" si="2"/>
        <v>0</v>
      </c>
      <c r="X16" s="29">
        <f t="shared" si="5"/>
        <v>119547.07378512489</v>
      </c>
      <c r="Y16" s="30">
        <f t="shared" si="6"/>
        <v>5.8632478632477447E-2</v>
      </c>
      <c r="AB16">
        <v>1.0860000000000001</v>
      </c>
      <c r="AC16">
        <v>1.0867</v>
      </c>
      <c r="AD16">
        <v>1.0872999999999999</v>
      </c>
      <c r="AE16">
        <v>1.0886</v>
      </c>
      <c r="AF16">
        <v>1.0911999999999999</v>
      </c>
    </row>
    <row r="17" spans="2:32">
      <c r="B17" s="36">
        <v>9</v>
      </c>
      <c r="C17" s="37">
        <f t="shared" si="0"/>
        <v>117381.74797977759</v>
      </c>
      <c r="D17" s="37"/>
      <c r="E17" s="36"/>
      <c r="F17" s="5">
        <v>43667</v>
      </c>
      <c r="G17" s="36" t="s">
        <v>44</v>
      </c>
      <c r="H17" s="38">
        <v>1.0932500000000001</v>
      </c>
      <c r="I17" s="38"/>
      <c r="J17" s="36">
        <v>26.9</v>
      </c>
      <c r="K17" s="39">
        <f t="shared" si="3"/>
        <v>3521.4524393933275</v>
      </c>
      <c r="L17" s="40"/>
      <c r="M17" s="4">
        <f>IF(J17="","",(K17/J17)/LOOKUP(RIGHT($D$2,3),定数!$A$6:$A$13,定数!$B$6:$B$13))</f>
        <v>1.0909084384737693</v>
      </c>
      <c r="N17" s="36"/>
      <c r="O17" s="5"/>
      <c r="P17" s="38">
        <v>1.0959399999999999</v>
      </c>
      <c r="Q17" s="38"/>
      <c r="R17" s="41">
        <f>IF(P17="","",T17*M17*LOOKUP(RIGHT($D$2,3),定数!$A$6:$A$13,定数!$B$6:$B$13))</f>
        <v>-3521.4524393931429</v>
      </c>
      <c r="S17" s="41"/>
      <c r="T17" s="42">
        <f t="shared" si="4"/>
        <v>-26.899999999998592</v>
      </c>
      <c r="U17" s="42"/>
      <c r="V17" s="16">
        <f t="shared" si="1"/>
        <v>0</v>
      </c>
      <c r="W17">
        <f t="shared" si="2"/>
        <v>1</v>
      </c>
      <c r="X17" s="29">
        <f t="shared" si="5"/>
        <v>119547.07378512489</v>
      </c>
      <c r="Y17" s="30">
        <f t="shared" si="6"/>
        <v>1.8112746191004891E-2</v>
      </c>
    </row>
    <row r="18" spans="2:32">
      <c r="B18" s="36">
        <v>10</v>
      </c>
      <c r="C18" s="37">
        <f t="shared" si="0"/>
        <v>113860.29554038444</v>
      </c>
      <c r="D18" s="37"/>
      <c r="E18" s="36"/>
      <c r="F18" s="5">
        <v>43670</v>
      </c>
      <c r="G18" s="36" t="s">
        <v>44</v>
      </c>
      <c r="H18" s="38">
        <v>1.0951200000000001</v>
      </c>
      <c r="I18" s="38"/>
      <c r="J18" s="36">
        <v>63.9</v>
      </c>
      <c r="K18" s="39">
        <f t="shared" si="3"/>
        <v>3415.8088662115329</v>
      </c>
      <c r="L18" s="40"/>
      <c r="M18" s="4">
        <f>IF(J18="","",(K18/J18)/LOOKUP(RIGHT($D$2,3),定数!$A$6:$A$13,定数!$B$6:$B$13))</f>
        <v>0.4454628151032255</v>
      </c>
      <c r="N18" s="36"/>
      <c r="O18" s="5"/>
      <c r="P18" s="38">
        <v>1.10151</v>
      </c>
      <c r="Q18" s="38"/>
      <c r="R18" s="41">
        <f>IF(P18="","",T18*M18*LOOKUP(RIGHT($D$2,3),定数!$A$6:$A$13,定数!$B$6:$B$13))</f>
        <v>-3415.8088662114769</v>
      </c>
      <c r="S18" s="41"/>
      <c r="T18" s="42">
        <f t="shared" si="4"/>
        <v>-63.899999999998954</v>
      </c>
      <c r="U18" s="42"/>
      <c r="V18" s="16">
        <f t="shared" si="1"/>
        <v>0</v>
      </c>
      <c r="W18">
        <f t="shared" si="2"/>
        <v>2</v>
      </c>
      <c r="X18" s="29">
        <f t="shared" si="5"/>
        <v>119547.07378512489</v>
      </c>
      <c r="Y18" s="30">
        <f t="shared" si="6"/>
        <v>4.7569363805273213E-2</v>
      </c>
    </row>
    <row r="19" spans="2:32">
      <c r="B19" s="36">
        <v>11</v>
      </c>
      <c r="C19" s="37">
        <f t="shared" si="0"/>
        <v>110444.48667417296</v>
      </c>
      <c r="D19" s="37"/>
      <c r="E19" s="36"/>
      <c r="F19" s="5">
        <v>43709</v>
      </c>
      <c r="G19" s="36" t="s">
        <v>45</v>
      </c>
      <c r="H19" s="38">
        <v>1.12616</v>
      </c>
      <c r="I19" s="38"/>
      <c r="J19" s="36">
        <v>82</v>
      </c>
      <c r="K19" s="39">
        <f t="shared" si="3"/>
        <v>3313.3346002251888</v>
      </c>
      <c r="L19" s="40"/>
      <c r="M19" s="4">
        <f>IF(J19="","",(K19/J19)/LOOKUP(RIGHT($D$2,3),定数!$A$6:$A$13,定数!$B$6:$B$13))</f>
        <v>0.33672099595784438</v>
      </c>
      <c r="N19" s="36"/>
      <c r="O19" s="5"/>
      <c r="P19" s="38">
        <v>1.1327400000000001</v>
      </c>
      <c r="Q19" s="38"/>
      <c r="R19" s="41">
        <f>IF(P19="","",T19*M19*LOOKUP(RIGHT($D$2,3),定数!$A$6:$A$13,定数!$B$6:$B$13))</f>
        <v>0</v>
      </c>
      <c r="S19" s="41"/>
      <c r="T19" s="42">
        <v>0</v>
      </c>
      <c r="U19" s="42"/>
      <c r="V19" s="16">
        <f t="shared" si="1"/>
        <v>0</v>
      </c>
      <c r="W19">
        <f t="shared" si="2"/>
        <v>0</v>
      </c>
      <c r="X19" s="29">
        <f t="shared" si="5"/>
        <v>119547.07378512489</v>
      </c>
      <c r="Y19" s="30">
        <f t="shared" si="6"/>
        <v>7.6142282891114577E-2</v>
      </c>
    </row>
    <row r="20" spans="2:32">
      <c r="B20" s="36">
        <v>12</v>
      </c>
      <c r="C20" s="37">
        <f t="shared" si="0"/>
        <v>110444.48667417296</v>
      </c>
      <c r="D20" s="37"/>
      <c r="E20" s="36"/>
      <c r="F20" s="5">
        <v>43712</v>
      </c>
      <c r="G20" s="36" t="s">
        <v>45</v>
      </c>
      <c r="H20" s="38">
        <v>1.11388</v>
      </c>
      <c r="I20" s="38"/>
      <c r="J20" s="36">
        <v>24.1</v>
      </c>
      <c r="K20" s="39">
        <f t="shared" si="3"/>
        <v>3313.3346002251888</v>
      </c>
      <c r="L20" s="40"/>
      <c r="M20" s="4">
        <f>IF(J20="","",(K20/J20)/LOOKUP(RIGHT($D$2,3),定数!$A$6:$A$13,定数!$B$6:$B$13))</f>
        <v>1.1456896957901759</v>
      </c>
      <c r="N20" s="36"/>
      <c r="O20" s="5"/>
      <c r="P20" s="38">
        <v>1.1171199999999999</v>
      </c>
      <c r="Q20" s="38"/>
      <c r="R20" s="41">
        <f>IF(P20="","",T20*M20*LOOKUP(RIGHT($D$2,3),定数!$A$6:$A$13,定数!$B$6:$B$13))</f>
        <v>0</v>
      </c>
      <c r="S20" s="41"/>
      <c r="T20" s="42">
        <v>0</v>
      </c>
      <c r="U20" s="42"/>
      <c r="V20" s="16">
        <f t="shared" si="1"/>
        <v>0</v>
      </c>
      <c r="W20">
        <f t="shared" si="2"/>
        <v>0</v>
      </c>
      <c r="X20" s="29">
        <f t="shared" si="5"/>
        <v>119547.07378512489</v>
      </c>
      <c r="Y20" s="30">
        <f t="shared" si="6"/>
        <v>7.6142282891114577E-2</v>
      </c>
    </row>
    <row r="21" spans="2:32">
      <c r="B21" s="36">
        <v>13</v>
      </c>
      <c r="C21" s="37">
        <f t="shared" si="0"/>
        <v>110444.48667417296</v>
      </c>
      <c r="D21" s="37"/>
      <c r="E21" s="36"/>
      <c r="F21" s="5">
        <v>43723</v>
      </c>
      <c r="G21" s="36" t="s">
        <v>44</v>
      </c>
      <c r="H21" s="38">
        <v>1.1282799999999999</v>
      </c>
      <c r="I21" s="38"/>
      <c r="J21" s="36">
        <v>45</v>
      </c>
      <c r="K21" s="39">
        <f t="shared" si="3"/>
        <v>3313.3346002251888</v>
      </c>
      <c r="L21" s="40"/>
      <c r="M21" s="4">
        <f>IF(J21="","",(K21/J21)/LOOKUP(RIGHT($D$2,3),定数!$A$6:$A$13,定数!$B$6:$B$13))</f>
        <v>0.61358048152318312</v>
      </c>
      <c r="N21" s="36"/>
      <c r="O21" s="5"/>
      <c r="P21" s="38">
        <v>1.12276</v>
      </c>
      <c r="Q21" s="38"/>
      <c r="R21" s="41">
        <f>IF(P21="","",T21*M21*LOOKUP(RIGHT($D$2,3),定数!$A$6:$A$13,定数!$B$6:$B$13))</f>
        <v>0</v>
      </c>
      <c r="S21" s="41"/>
      <c r="T21" s="42">
        <v>0</v>
      </c>
      <c r="U21" s="42"/>
      <c r="V21" s="16">
        <f t="shared" si="1"/>
        <v>0</v>
      </c>
      <c r="W21">
        <f t="shared" si="2"/>
        <v>0</v>
      </c>
      <c r="X21" s="29">
        <f t="shared" si="5"/>
        <v>119547.07378512489</v>
      </c>
      <c r="Y21" s="30">
        <f t="shared" si="6"/>
        <v>7.6142282891114577E-2</v>
      </c>
    </row>
    <row r="22" spans="2:32">
      <c r="B22" s="36">
        <v>14</v>
      </c>
      <c r="C22" s="37">
        <f t="shared" si="0"/>
        <v>110444.48667417296</v>
      </c>
      <c r="D22" s="37"/>
      <c r="E22" s="36"/>
      <c r="F22" s="5">
        <v>43731</v>
      </c>
      <c r="G22" s="36" t="s">
        <v>45</v>
      </c>
      <c r="H22" s="38">
        <v>1.1153500000000001</v>
      </c>
      <c r="I22" s="38"/>
      <c r="J22" s="36">
        <v>47.1</v>
      </c>
      <c r="K22" s="39">
        <f t="shared" si="3"/>
        <v>3313.3346002251888</v>
      </c>
      <c r="L22" s="40"/>
      <c r="M22" s="4">
        <f>IF(J22="","",(K22/J22)/LOOKUP(RIGHT($D$2,3),定数!$A$6:$A$13,定数!$B$6:$B$13))</f>
        <v>0.58622338999030232</v>
      </c>
      <c r="N22" s="36"/>
      <c r="O22" s="5"/>
      <c r="P22" s="38">
        <v>1.12131</v>
      </c>
      <c r="Q22" s="38"/>
      <c r="R22" s="41">
        <f>IF(P22="","",T22*M22*LOOKUP(RIGHT($D$2,3),定数!$A$6:$A$13,定数!$B$6:$B$13))</f>
        <v>4192.6696852106179</v>
      </c>
      <c r="S22" s="41"/>
      <c r="T22" s="42">
        <f t="shared" si="4"/>
        <v>59.599999999999653</v>
      </c>
      <c r="U22" s="42"/>
      <c r="V22" s="16">
        <f t="shared" si="1"/>
        <v>1</v>
      </c>
      <c r="W22">
        <f t="shared" si="2"/>
        <v>0</v>
      </c>
      <c r="X22" s="29">
        <f t="shared" si="5"/>
        <v>119547.07378512489</v>
      </c>
      <c r="Y22" s="30">
        <f t="shared" si="6"/>
        <v>7.6142282891114577E-2</v>
      </c>
      <c r="AB22">
        <v>1.1200399999999999</v>
      </c>
      <c r="AC22">
        <v>1.12131</v>
      </c>
      <c r="AD22">
        <v>1.12239</v>
      </c>
      <c r="AE22">
        <v>1.12473</v>
      </c>
      <c r="AF22">
        <v>1.1294200000000001</v>
      </c>
    </row>
    <row r="23" spans="2:32">
      <c r="B23" s="36">
        <v>15</v>
      </c>
      <c r="C23" s="37">
        <f t="shared" si="0"/>
        <v>114637.15635938357</v>
      </c>
      <c r="D23" s="37"/>
      <c r="E23" s="36"/>
      <c r="F23" s="5">
        <v>43817</v>
      </c>
      <c r="G23" s="36" t="s">
        <v>45</v>
      </c>
      <c r="H23" s="38">
        <v>1.0844800000000001</v>
      </c>
      <c r="I23" s="38"/>
      <c r="J23" s="36">
        <v>17.5</v>
      </c>
      <c r="K23" s="39">
        <f t="shared" si="3"/>
        <v>3439.1146907815073</v>
      </c>
      <c r="L23" s="40"/>
      <c r="M23" s="4">
        <f>IF(J23="","",(K23/J23)/LOOKUP(RIGHT($D$2,3),定数!$A$6:$A$13,定数!$B$6:$B$13))</f>
        <v>1.6376736622769081</v>
      </c>
      <c r="N23" s="36"/>
      <c r="O23" s="5"/>
      <c r="P23" s="38">
        <v>1.08273</v>
      </c>
      <c r="Q23" s="38"/>
      <c r="R23" s="41">
        <f>IF(P23="","",T23*M23*LOOKUP(RIGHT($D$2,3),定数!$A$6:$A$13,定数!$B$6:$B$13))</f>
        <v>-3439.1146907817829</v>
      </c>
      <c r="S23" s="41"/>
      <c r="T23" s="42">
        <f t="shared" si="4"/>
        <v>-17.500000000001403</v>
      </c>
      <c r="U23" s="42"/>
      <c r="V23" t="str">
        <f t="shared" ref="V23:W74" si="7">IF(S23&lt;&gt;"",IF(S23&lt;0,1+V22,0),"")</f>
        <v/>
      </c>
      <c r="W23">
        <f t="shared" si="2"/>
        <v>1</v>
      </c>
      <c r="X23" s="29">
        <f t="shared" si="5"/>
        <v>119547.07378512489</v>
      </c>
      <c r="Y23" s="30">
        <f t="shared" si="6"/>
        <v>4.1070996305325291E-2</v>
      </c>
    </row>
    <row r="24" spans="2:32">
      <c r="B24" s="36">
        <v>16</v>
      </c>
      <c r="C24" s="37">
        <f t="shared" si="0"/>
        <v>111198.04166860179</v>
      </c>
      <c r="D24" s="37"/>
      <c r="E24" s="36"/>
      <c r="F24" s="5">
        <v>43820</v>
      </c>
      <c r="G24" s="36" t="s">
        <v>45</v>
      </c>
      <c r="H24" s="38">
        <v>1.0867599999999999</v>
      </c>
      <c r="I24" s="38"/>
      <c r="J24" s="36">
        <v>63.6</v>
      </c>
      <c r="K24" s="39">
        <f t="shared" si="3"/>
        <v>3335.9412500580534</v>
      </c>
      <c r="L24" s="40"/>
      <c r="M24" s="4">
        <f>IF(J24="","",(K24/J24)/LOOKUP(RIGHT($D$2,3),定数!$A$6:$A$13,定数!$B$6:$B$13))</f>
        <v>0.43709922039544724</v>
      </c>
      <c r="N24" s="36"/>
      <c r="O24" s="5"/>
      <c r="P24" s="38">
        <v>1.09504</v>
      </c>
      <c r="Q24" s="38"/>
      <c r="R24" s="41">
        <f>IF(P24="","",T24*M24*LOOKUP(RIGHT($D$2,3),定数!$A$6:$A$13,定数!$B$6:$B$13))</f>
        <v>4343.0178538491973</v>
      </c>
      <c r="S24" s="41"/>
      <c r="T24" s="42">
        <f t="shared" si="4"/>
        <v>82.800000000000651</v>
      </c>
      <c r="U24" s="42"/>
      <c r="V24" t="str">
        <f t="shared" si="7"/>
        <v/>
      </c>
      <c r="W24">
        <f t="shared" si="2"/>
        <v>0</v>
      </c>
      <c r="X24" s="29">
        <f t="shared" si="5"/>
        <v>119547.07378512489</v>
      </c>
      <c r="Y24" s="30">
        <f t="shared" si="6"/>
        <v>6.9838866416167877E-2</v>
      </c>
      <c r="AB24">
        <v>1.0931999999999999</v>
      </c>
      <c r="AC24">
        <v>1.09504</v>
      </c>
      <c r="AD24">
        <v>1.0965400000000001</v>
      </c>
    </row>
    <row r="25" spans="2:32">
      <c r="B25" s="36">
        <v>17</v>
      </c>
      <c r="C25" s="37">
        <f t="shared" si="0"/>
        <v>115541.05952245099</v>
      </c>
      <c r="D25" s="37"/>
      <c r="E25" s="36">
        <v>2016</v>
      </c>
      <c r="F25" s="5">
        <v>43471</v>
      </c>
      <c r="G25" s="36" t="s">
        <v>45</v>
      </c>
      <c r="H25" s="38">
        <v>1.0771999999999999</v>
      </c>
      <c r="I25" s="38"/>
      <c r="J25" s="36">
        <v>58</v>
      </c>
      <c r="K25" s="39">
        <f t="shared" si="3"/>
        <v>3466.2317856735294</v>
      </c>
      <c r="L25" s="40"/>
      <c r="M25" s="4">
        <f>IF(J25="","",(K25/J25)/LOOKUP(RIGHT($D$2,3),定数!$A$6:$A$13,定数!$B$6:$B$13))</f>
        <v>0.49802180828642667</v>
      </c>
      <c r="N25" s="36"/>
      <c r="O25" s="5"/>
      <c r="P25" s="38">
        <v>1.08511</v>
      </c>
      <c r="Q25" s="38"/>
      <c r="R25" s="41">
        <f>IF(P25="","",T25*M25*LOOKUP(RIGHT($D$2,3),定数!$A$6:$A$13,定数!$B$6:$B$13))</f>
        <v>4727.2230042548117</v>
      </c>
      <c r="S25" s="41"/>
      <c r="T25" s="42">
        <f t="shared" si="4"/>
        <v>79.100000000000833</v>
      </c>
      <c r="U25" s="42"/>
      <c r="V25" t="str">
        <f t="shared" si="7"/>
        <v/>
      </c>
      <c r="W25">
        <f t="shared" si="2"/>
        <v>0</v>
      </c>
      <c r="X25" s="29">
        <f t="shared" si="5"/>
        <v>119547.07378512489</v>
      </c>
      <c r="Y25" s="30">
        <f t="shared" si="6"/>
        <v>3.3509931576195195E-2</v>
      </c>
      <c r="AB25">
        <v>1.0834299999999999</v>
      </c>
      <c r="AC25">
        <v>1.08511</v>
      </c>
      <c r="AD25">
        <v>1.0865400000000001</v>
      </c>
      <c r="AE25">
        <v>1.0896600000000001</v>
      </c>
    </row>
    <row r="26" spans="2:32">
      <c r="B26" s="36">
        <v>18</v>
      </c>
      <c r="C26" s="37">
        <f t="shared" si="0"/>
        <v>120268.28252670581</v>
      </c>
      <c r="D26" s="37"/>
      <c r="E26" s="36"/>
      <c r="F26" s="5">
        <v>43476</v>
      </c>
      <c r="G26" s="36" t="s">
        <v>44</v>
      </c>
      <c r="H26" s="38">
        <v>1.0907100000000001</v>
      </c>
      <c r="I26" s="38"/>
      <c r="J26" s="36">
        <v>25.9</v>
      </c>
      <c r="K26" s="39">
        <f t="shared" si="3"/>
        <v>3608.0484758011739</v>
      </c>
      <c r="L26" s="40"/>
      <c r="M26" s="4">
        <f>IF(J26="","",(K26/J26)/LOOKUP(RIGHT($D$2,3),定数!$A$6:$A$13,定数!$B$6:$B$13))</f>
        <v>1.1608907579797858</v>
      </c>
      <c r="N26" s="36"/>
      <c r="O26" s="5"/>
      <c r="P26" s="38">
        <v>1.0829</v>
      </c>
      <c r="Q26" s="38"/>
      <c r="R26" s="41">
        <f>IF(P26="","",T26*M26*LOOKUP(RIGHT($D$2,3),定数!$A$6:$A$13,定数!$B$6:$B$13))</f>
        <v>10879.868183786684</v>
      </c>
      <c r="S26" s="41"/>
      <c r="T26" s="42">
        <f t="shared" si="4"/>
        <v>78.100000000000946</v>
      </c>
      <c r="U26" s="42"/>
      <c r="V26" t="str">
        <f t="shared" si="7"/>
        <v/>
      </c>
      <c r="W26">
        <f t="shared" si="2"/>
        <v>0</v>
      </c>
      <c r="X26" s="29">
        <f t="shared" si="5"/>
        <v>120268.28252670581</v>
      </c>
      <c r="Y26" s="30">
        <f t="shared" si="6"/>
        <v>0</v>
      </c>
      <c r="AB26">
        <v>1.08456</v>
      </c>
      <c r="AC26">
        <v>1.0829</v>
      </c>
      <c r="AD26">
        <v>1.0814900000000001</v>
      </c>
    </row>
    <row r="27" spans="2:32">
      <c r="B27" s="36">
        <v>19</v>
      </c>
      <c r="C27" s="37">
        <f t="shared" si="0"/>
        <v>131148.15071049248</v>
      </c>
      <c r="D27" s="37"/>
      <c r="E27" s="36"/>
      <c r="F27" s="5">
        <v>43497</v>
      </c>
      <c r="G27" s="36" t="s">
        <v>45</v>
      </c>
      <c r="H27" s="38">
        <v>1.0844400000000001</v>
      </c>
      <c r="I27" s="38"/>
      <c r="J27" s="36">
        <v>30.4</v>
      </c>
      <c r="K27" s="39">
        <f t="shared" si="3"/>
        <v>3934.4445213147742</v>
      </c>
      <c r="L27" s="40"/>
      <c r="M27" s="4">
        <f>IF(J27="","",(K27/J27)/LOOKUP(RIGHT($D$2,3),定数!$A$6:$A$13,定数!$B$6:$B$13))</f>
        <v>1.0785209762376027</v>
      </c>
      <c r="N27" s="36"/>
      <c r="O27" s="5"/>
      <c r="P27" s="38">
        <v>1.08894</v>
      </c>
      <c r="Q27" s="38"/>
      <c r="R27" s="41">
        <f>IF(P27="","",T27*M27*LOOKUP(RIGHT($D$2,3),定数!$A$6:$A$13,定数!$B$6:$B$13))</f>
        <v>5824.0132716829885</v>
      </c>
      <c r="S27" s="41"/>
      <c r="T27" s="42">
        <f t="shared" si="4"/>
        <v>44.999999999999488</v>
      </c>
      <c r="U27" s="42"/>
      <c r="V27" t="str">
        <f t="shared" si="7"/>
        <v/>
      </c>
      <c r="W27">
        <f t="shared" si="2"/>
        <v>0</v>
      </c>
      <c r="X27" s="29">
        <f t="shared" si="5"/>
        <v>131148.15071049248</v>
      </c>
      <c r="Y27" s="30">
        <f t="shared" si="6"/>
        <v>0</v>
      </c>
      <c r="AB27">
        <v>1.0879799999999999</v>
      </c>
      <c r="AC27">
        <v>1.08894</v>
      </c>
      <c r="AD27">
        <v>1.08975</v>
      </c>
      <c r="AE27">
        <v>1.09152</v>
      </c>
    </row>
    <row r="28" spans="2:32">
      <c r="B28" s="36">
        <v>20</v>
      </c>
      <c r="C28" s="37">
        <f t="shared" si="0"/>
        <v>136972.16398217547</v>
      </c>
      <c r="D28" s="37"/>
      <c r="E28" s="36"/>
      <c r="F28" s="5">
        <v>43527</v>
      </c>
      <c r="G28" s="36" t="s">
        <v>45</v>
      </c>
      <c r="H28" s="38">
        <v>1.0873999999999999</v>
      </c>
      <c r="I28" s="38"/>
      <c r="J28" s="36">
        <v>21.4</v>
      </c>
      <c r="K28" s="39">
        <f t="shared" si="3"/>
        <v>4109.1649194652637</v>
      </c>
      <c r="L28" s="40"/>
      <c r="M28" s="4">
        <f>IF(J28="","",(K28/J28)/LOOKUP(RIGHT($D$2,3),定数!$A$6:$A$13,定数!$B$6:$B$13))</f>
        <v>1.6001421025955078</v>
      </c>
      <c r="N28" s="36"/>
      <c r="O28" s="5"/>
      <c r="P28" s="38">
        <v>1.0936699999999999</v>
      </c>
      <c r="Q28" s="38"/>
      <c r="R28" s="41">
        <f>IF(P28="","",T28*M28*LOOKUP(RIGHT($D$2,3),定数!$A$6:$A$13,定数!$B$6:$B$13))</f>
        <v>12039.469179928597</v>
      </c>
      <c r="S28" s="41"/>
      <c r="T28" s="42">
        <f t="shared" si="4"/>
        <v>62.699999999999974</v>
      </c>
      <c r="U28" s="42"/>
      <c r="V28" t="str">
        <f t="shared" si="7"/>
        <v/>
      </c>
      <c r="W28">
        <f t="shared" si="2"/>
        <v>0</v>
      </c>
      <c r="X28" s="29">
        <f t="shared" si="5"/>
        <v>136972.16398217547</v>
      </c>
      <c r="Y28" s="30">
        <f t="shared" si="6"/>
        <v>0</v>
      </c>
      <c r="AB28">
        <v>1.0923400000000001</v>
      </c>
      <c r="AC28">
        <v>1.0936699999999999</v>
      </c>
      <c r="AD28">
        <v>1.0948100000000001</v>
      </c>
      <c r="AE28">
        <v>1.09728</v>
      </c>
      <c r="AF28">
        <v>1.0222</v>
      </c>
    </row>
    <row r="29" spans="2:32">
      <c r="B29" s="36">
        <v>21</v>
      </c>
      <c r="C29" s="37">
        <f t="shared" si="0"/>
        <v>149011.63316210406</v>
      </c>
      <c r="D29" s="37"/>
      <c r="E29" s="36"/>
      <c r="F29" s="5">
        <v>43528</v>
      </c>
      <c r="G29" s="36" t="s">
        <v>44</v>
      </c>
      <c r="H29" s="38">
        <v>1.0934299999999999</v>
      </c>
      <c r="I29" s="38"/>
      <c r="J29" s="36">
        <v>21.8</v>
      </c>
      <c r="K29" s="39">
        <f t="shared" si="3"/>
        <v>4470.3489948631213</v>
      </c>
      <c r="L29" s="40"/>
      <c r="M29" s="4">
        <f>IF(J29="","",(K29/J29)/LOOKUP(RIGHT($D$2,3),定数!$A$6:$A$13,定数!$B$6:$B$13))</f>
        <v>1.7088490041525692</v>
      </c>
      <c r="N29" s="36"/>
      <c r="O29" s="5"/>
      <c r="P29" s="38">
        <v>1.09561</v>
      </c>
      <c r="Q29" s="38"/>
      <c r="R29" s="41">
        <f>IF(P29="","",T29*M29*LOOKUP(RIGHT($D$2,3),定数!$A$6:$A$13,定数!$B$6:$B$13))</f>
        <v>-4470.3489948632659</v>
      </c>
      <c r="S29" s="41"/>
      <c r="T29" s="42">
        <f t="shared" si="4"/>
        <v>-21.800000000000708</v>
      </c>
      <c r="U29" s="42"/>
      <c r="V29" t="str">
        <f t="shared" si="7"/>
        <v/>
      </c>
      <c r="W29">
        <f t="shared" si="2"/>
        <v>1</v>
      </c>
      <c r="X29" s="29">
        <f t="shared" si="5"/>
        <v>149011.63316210406</v>
      </c>
      <c r="Y29" s="30">
        <f t="shared" si="6"/>
        <v>0</v>
      </c>
    </row>
    <row r="30" spans="2:32">
      <c r="B30" s="36">
        <v>22</v>
      </c>
      <c r="C30" s="37">
        <f t="shared" si="0"/>
        <v>144541.28416724078</v>
      </c>
      <c r="D30" s="37"/>
      <c r="E30" s="36"/>
      <c r="F30" s="5">
        <v>43533</v>
      </c>
      <c r="G30" s="36" t="s">
        <v>44</v>
      </c>
      <c r="H30" s="38">
        <v>1.09928</v>
      </c>
      <c r="I30" s="38"/>
      <c r="J30" s="36">
        <v>17.8</v>
      </c>
      <c r="K30" s="39">
        <f t="shared" si="3"/>
        <v>4336.2385250172229</v>
      </c>
      <c r="L30" s="40"/>
      <c r="M30" s="4">
        <f>IF(J30="","",(K30/J30)/LOOKUP(RIGHT($D$2,3),定数!$A$6:$A$13,定数!$B$6:$B$13))</f>
        <v>2.0300742158320331</v>
      </c>
      <c r="N30" s="36"/>
      <c r="O30" s="5"/>
      <c r="P30" s="38">
        <v>1.0953200000000001</v>
      </c>
      <c r="Q30" s="38"/>
      <c r="R30" s="41">
        <f>IF(P30="","",T30*M30*LOOKUP(RIGHT($D$2,3),定数!$A$6:$A$13,定数!$B$6:$B$13))</f>
        <v>0</v>
      </c>
      <c r="S30" s="41"/>
      <c r="T30" s="42">
        <v>0</v>
      </c>
      <c r="U30" s="42"/>
      <c r="V30" t="str">
        <f t="shared" si="7"/>
        <v/>
      </c>
      <c r="W30">
        <f t="shared" si="2"/>
        <v>0</v>
      </c>
      <c r="X30" s="29">
        <f t="shared" si="5"/>
        <v>149011.63316210406</v>
      </c>
      <c r="Y30" s="30">
        <f t="shared" si="6"/>
        <v>3.0000000000001026E-2</v>
      </c>
    </row>
    <row r="31" spans="2:32">
      <c r="B31" s="36">
        <v>23</v>
      </c>
      <c r="C31" s="37">
        <f t="shared" si="0"/>
        <v>144541.28416724078</v>
      </c>
      <c r="D31" s="37"/>
      <c r="E31" s="36"/>
      <c r="F31" s="5">
        <v>43542</v>
      </c>
      <c r="G31" s="36" t="s">
        <v>44</v>
      </c>
      <c r="H31" s="38">
        <v>1.12774</v>
      </c>
      <c r="I31" s="38"/>
      <c r="J31" s="36">
        <v>59.1</v>
      </c>
      <c r="K31" s="39">
        <f t="shared" si="3"/>
        <v>4336.2385250172229</v>
      </c>
      <c r="L31" s="40"/>
      <c r="M31" s="4">
        <f>IF(J31="","",(K31/J31)/LOOKUP(RIGHT($D$2,3),定数!$A$6:$A$13,定数!$B$6:$B$13))</f>
        <v>0.61142675197648377</v>
      </c>
      <c r="N31" s="36"/>
      <c r="O31" s="5"/>
      <c r="P31" s="38">
        <v>1.12378</v>
      </c>
      <c r="Q31" s="38"/>
      <c r="R31" s="41">
        <f>IF(P31="","",T31*M31*LOOKUP(RIGHT($D$2,3),定数!$A$6:$A$13,定数!$B$6:$B$13))</f>
        <v>0</v>
      </c>
      <c r="S31" s="41"/>
      <c r="T31" s="42">
        <v>0</v>
      </c>
      <c r="U31" s="42"/>
      <c r="V31" t="str">
        <f t="shared" si="7"/>
        <v/>
      </c>
      <c r="W31">
        <f t="shared" si="2"/>
        <v>0</v>
      </c>
      <c r="X31" s="29">
        <f t="shared" si="5"/>
        <v>149011.63316210406</v>
      </c>
      <c r="Y31" s="30">
        <f t="shared" si="6"/>
        <v>3.0000000000001026E-2</v>
      </c>
    </row>
    <row r="32" spans="2:32">
      <c r="B32" s="36">
        <v>24</v>
      </c>
      <c r="C32" s="37">
        <f t="shared" si="0"/>
        <v>144541.28416724078</v>
      </c>
      <c r="D32" s="37"/>
      <c r="E32" s="36"/>
      <c r="F32" s="5">
        <v>43552</v>
      </c>
      <c r="G32" s="36" t="s">
        <v>45</v>
      </c>
      <c r="H32" s="38">
        <v>1.11853</v>
      </c>
      <c r="I32" s="38"/>
      <c r="J32" s="36">
        <v>33.299999999999997</v>
      </c>
      <c r="K32" s="39">
        <f t="shared" si="3"/>
        <v>4336.2385250172229</v>
      </c>
      <c r="L32" s="40"/>
      <c r="M32" s="4">
        <f>IF(J32="","",(K32/J32)/LOOKUP(RIGHT($D$2,3),定数!$A$6:$A$13,定数!$B$6:$B$13))</f>
        <v>1.0851447760303361</v>
      </c>
      <c r="N32" s="36"/>
      <c r="O32" s="5"/>
      <c r="P32" s="38">
        <v>1.12097</v>
      </c>
      <c r="Q32" s="38"/>
      <c r="R32" s="41">
        <f>IF(P32="","",T32*M32*LOOKUP(RIGHT($D$2,3),定数!$A$6:$A$13,定数!$B$6:$B$13))</f>
        <v>0</v>
      </c>
      <c r="S32" s="41"/>
      <c r="T32" s="42">
        <v>0</v>
      </c>
      <c r="U32" s="42"/>
      <c r="V32" t="str">
        <f t="shared" si="7"/>
        <v/>
      </c>
      <c r="W32">
        <f t="shared" si="2"/>
        <v>0</v>
      </c>
      <c r="X32" s="29">
        <f t="shared" si="5"/>
        <v>149011.63316210406</v>
      </c>
      <c r="Y32" s="30">
        <f t="shared" si="6"/>
        <v>3.0000000000001026E-2</v>
      </c>
    </row>
    <row r="33" spans="2:31">
      <c r="B33" s="36">
        <v>25</v>
      </c>
      <c r="C33" s="37">
        <f t="shared" si="0"/>
        <v>144541.28416724078</v>
      </c>
      <c r="D33" s="37"/>
      <c r="E33" s="36"/>
      <c r="F33" s="5">
        <v>43555</v>
      </c>
      <c r="G33" s="36" t="s">
        <v>44</v>
      </c>
      <c r="H33" s="38">
        <v>1.1314500000000001</v>
      </c>
      <c r="I33" s="38"/>
      <c r="J33" s="36">
        <v>28.4</v>
      </c>
      <c r="K33" s="39">
        <f t="shared" si="3"/>
        <v>4336.2385250172229</v>
      </c>
      <c r="L33" s="40"/>
      <c r="M33" s="4">
        <f>IF(J33="","",(K33/J33)/LOOKUP(RIGHT($D$2,3),定数!$A$6:$A$13,定数!$B$6:$B$13))</f>
        <v>1.2723704592186686</v>
      </c>
      <c r="N33" s="36"/>
      <c r="O33" s="5"/>
      <c r="P33" s="38">
        <v>1.13429</v>
      </c>
      <c r="Q33" s="38"/>
      <c r="R33" s="41">
        <f>IF(P33="","",T33*M33*LOOKUP(RIGHT($D$2,3),定数!$A$6:$A$13,定数!$B$6:$B$13))</f>
        <v>-4336.2385250171519</v>
      </c>
      <c r="S33" s="41"/>
      <c r="T33" s="42">
        <f t="shared" si="4"/>
        <v>-28.399999999999537</v>
      </c>
      <c r="U33" s="42"/>
      <c r="V33" t="str">
        <f t="shared" si="7"/>
        <v/>
      </c>
      <c r="W33">
        <f t="shared" si="2"/>
        <v>1</v>
      </c>
      <c r="X33" s="29">
        <f t="shared" si="5"/>
        <v>149011.63316210406</v>
      </c>
      <c r="Y33" s="30">
        <f t="shared" si="6"/>
        <v>3.0000000000001026E-2</v>
      </c>
    </row>
    <row r="34" spans="2:31">
      <c r="B34" s="36">
        <v>26</v>
      </c>
      <c r="C34" s="37">
        <f t="shared" si="0"/>
        <v>140205.04564222362</v>
      </c>
      <c r="D34" s="37"/>
      <c r="E34" s="36"/>
      <c r="F34" s="5">
        <v>43629</v>
      </c>
      <c r="G34" s="36" t="s">
        <v>45</v>
      </c>
      <c r="H34" s="38">
        <v>1.1277299999999999</v>
      </c>
      <c r="I34" s="38"/>
      <c r="J34" s="36">
        <v>40.6</v>
      </c>
      <c r="K34" s="39">
        <f t="shared" si="3"/>
        <v>4206.1513692667086</v>
      </c>
      <c r="L34" s="40"/>
      <c r="M34" s="4">
        <f>IF(J34="","",(K34/J34)/LOOKUP(RIGHT($D$2,3),定数!$A$6:$A$13,定数!$B$6:$B$13))</f>
        <v>0.86333156183635229</v>
      </c>
      <c r="N34" s="36"/>
      <c r="O34" s="5"/>
      <c r="P34" s="38">
        <v>1.1236699999999999</v>
      </c>
      <c r="Q34" s="38"/>
      <c r="R34" s="41">
        <f>IF(P34="","",T34*M34*LOOKUP(RIGHT($D$2,3),定数!$A$6:$A$13,定数!$B$6:$B$13))</f>
        <v>-4206.1513692666585</v>
      </c>
      <c r="S34" s="41"/>
      <c r="T34" s="42">
        <f t="shared" si="4"/>
        <v>-40.599999999999525</v>
      </c>
      <c r="U34" s="42"/>
      <c r="V34" t="str">
        <f t="shared" si="7"/>
        <v/>
      </c>
      <c r="W34">
        <f t="shared" si="2"/>
        <v>2</v>
      </c>
      <c r="X34" s="29">
        <f t="shared" si="5"/>
        <v>149011.63316210406</v>
      </c>
      <c r="Y34" s="30">
        <f t="shared" si="6"/>
        <v>5.9100000000000597E-2</v>
      </c>
    </row>
    <row r="35" spans="2:31">
      <c r="B35" s="36">
        <v>27</v>
      </c>
      <c r="C35" s="37">
        <f t="shared" si="0"/>
        <v>135998.89427295697</v>
      </c>
      <c r="D35" s="37"/>
      <c r="E35" s="36"/>
      <c r="F35" s="5">
        <v>43631</v>
      </c>
      <c r="G35" s="36" t="s">
        <v>45</v>
      </c>
      <c r="H35" s="38">
        <v>1.1218399999999999</v>
      </c>
      <c r="I35" s="38"/>
      <c r="J35" s="36">
        <v>29.5</v>
      </c>
      <c r="K35" s="39">
        <f t="shared" si="3"/>
        <v>4079.9668281887089</v>
      </c>
      <c r="L35" s="40"/>
      <c r="M35" s="4">
        <f>IF(J35="","",(K35/J35)/LOOKUP(RIGHT($D$2,3),定数!$A$6:$A$13,定数!$B$6:$B$13))</f>
        <v>1.1525330023131946</v>
      </c>
      <c r="N35" s="36"/>
      <c r="O35" s="5"/>
      <c r="P35" s="38">
        <v>1.12571</v>
      </c>
      <c r="Q35" s="38"/>
      <c r="R35" s="41">
        <f>IF(P35="","",T35*M35*LOOKUP(RIGHT($D$2,3),定数!$A$6:$A$13,定数!$B$6:$B$13))</f>
        <v>5352.3632627425313</v>
      </c>
      <c r="S35" s="41"/>
      <c r="T35" s="42">
        <f t="shared" si="4"/>
        <v>38.700000000000401</v>
      </c>
      <c r="U35" s="42"/>
      <c r="V35" t="str">
        <f t="shared" si="7"/>
        <v/>
      </c>
      <c r="W35">
        <f t="shared" si="2"/>
        <v>0</v>
      </c>
      <c r="X35" s="29">
        <f t="shared" si="5"/>
        <v>149011.63316210406</v>
      </c>
      <c r="Y35" s="30">
        <f t="shared" si="6"/>
        <v>8.7327000000000155E-2</v>
      </c>
      <c r="AB35">
        <v>1.1248899999999999</v>
      </c>
      <c r="AC35">
        <v>1.12571</v>
      </c>
      <c r="AD35">
        <v>1.1264099999999999</v>
      </c>
      <c r="AE35">
        <v>1.1279399999999999</v>
      </c>
    </row>
    <row r="36" spans="2:31">
      <c r="B36" s="36">
        <v>28</v>
      </c>
      <c r="C36" s="37">
        <f t="shared" si="0"/>
        <v>141351.25753569949</v>
      </c>
      <c r="D36" s="37"/>
      <c r="E36" s="36"/>
      <c r="F36" s="5">
        <v>43636</v>
      </c>
      <c r="G36" s="36" t="s">
        <v>44</v>
      </c>
      <c r="H36" s="38">
        <v>1.1321099999999999</v>
      </c>
      <c r="I36" s="38"/>
      <c r="J36" s="36">
        <v>35.5</v>
      </c>
      <c r="K36" s="39">
        <f t="shared" si="3"/>
        <v>4240.5377260709847</v>
      </c>
      <c r="L36" s="40"/>
      <c r="M36" s="4">
        <f>IF(J36="","",(K36/J36)/LOOKUP(RIGHT($D$2,3),定数!$A$6:$A$13,定数!$B$6:$B$13))</f>
        <v>0.99543139109647538</v>
      </c>
      <c r="N36" s="36"/>
      <c r="O36" s="5"/>
      <c r="P36" s="38">
        <v>1.12443</v>
      </c>
      <c r="Q36" s="38"/>
      <c r="R36" s="41">
        <f>IF(P36="","",T36*M36*LOOKUP(RIGHT($D$2,3),定数!$A$6:$A$13,定数!$B$6:$B$13))</f>
        <v>9173.8957003450068</v>
      </c>
      <c r="S36" s="41"/>
      <c r="T36" s="42">
        <f t="shared" si="4"/>
        <v>76.799999999999088</v>
      </c>
      <c r="U36" s="42"/>
      <c r="V36" t="str">
        <f t="shared" si="7"/>
        <v/>
      </c>
      <c r="W36">
        <f t="shared" si="2"/>
        <v>0</v>
      </c>
      <c r="X36" s="29">
        <f t="shared" si="5"/>
        <v>149011.63316210406</v>
      </c>
      <c r="Y36" s="30">
        <f t="shared" si="6"/>
        <v>5.1407903288135492E-2</v>
      </c>
      <c r="AB36">
        <v>1.1260600000000001</v>
      </c>
      <c r="AC36">
        <v>1.12443</v>
      </c>
    </row>
    <row r="37" spans="2:31">
      <c r="B37" s="36">
        <v>29</v>
      </c>
      <c r="C37" s="37">
        <f t="shared" si="0"/>
        <v>150525.15323604451</v>
      </c>
      <c r="D37" s="37"/>
      <c r="E37" s="36"/>
      <c r="F37" s="5">
        <v>43638</v>
      </c>
      <c r="G37" s="36" t="s">
        <v>45</v>
      </c>
      <c r="H37" s="38">
        <v>1.1269100000000001</v>
      </c>
      <c r="I37" s="38"/>
      <c r="J37" s="36">
        <v>16.399999999999999</v>
      </c>
      <c r="K37" s="39">
        <f t="shared" si="3"/>
        <v>4515.7545970813353</v>
      </c>
      <c r="L37" s="40"/>
      <c r="M37" s="4">
        <f>IF(J37="","",(K37/J37)/LOOKUP(RIGHT($D$2,3),定数!$A$6:$A$13,定数!$B$6:$B$13))</f>
        <v>2.2945907505494594</v>
      </c>
      <c r="N37" s="36"/>
      <c r="O37" s="5"/>
      <c r="P37" s="38">
        <v>1.1311500000000001</v>
      </c>
      <c r="Q37" s="38"/>
      <c r="R37" s="41">
        <f>IF(P37="","",T37*M37*LOOKUP(RIGHT($D$2,3),定数!$A$6:$A$13,定数!$B$6:$B$13))</f>
        <v>11674.877738795709</v>
      </c>
      <c r="S37" s="41"/>
      <c r="T37" s="42">
        <f t="shared" si="4"/>
        <v>42.400000000000219</v>
      </c>
      <c r="U37" s="42"/>
      <c r="V37" t="str">
        <f t="shared" si="7"/>
        <v/>
      </c>
      <c r="W37">
        <f t="shared" si="2"/>
        <v>0</v>
      </c>
      <c r="X37" s="29">
        <f t="shared" si="5"/>
        <v>150525.15323604451</v>
      </c>
      <c r="Y37" s="30">
        <f t="shared" si="6"/>
        <v>0</v>
      </c>
      <c r="AB37">
        <v>1.13025</v>
      </c>
      <c r="AC37">
        <v>1.1311500000000001</v>
      </c>
      <c r="AD37">
        <v>1.13192</v>
      </c>
      <c r="AE37">
        <v>1.1335900000000001</v>
      </c>
    </row>
    <row r="38" spans="2:31">
      <c r="B38" s="36">
        <v>30</v>
      </c>
      <c r="C38" s="37">
        <f t="shared" si="0"/>
        <v>162200.03097484022</v>
      </c>
      <c r="D38" s="37"/>
      <c r="E38" s="36"/>
      <c r="F38" s="5">
        <v>43674</v>
      </c>
      <c r="G38" s="36" t="s">
        <v>44</v>
      </c>
      <c r="H38" s="38">
        <v>1.1078300000000001</v>
      </c>
      <c r="I38" s="38"/>
      <c r="J38" s="36">
        <v>28.8</v>
      </c>
      <c r="K38" s="39">
        <f t="shared" si="3"/>
        <v>4866.0009292452069</v>
      </c>
      <c r="L38" s="40"/>
      <c r="M38" s="4">
        <f>IF(J38="","",(K38/J38)/LOOKUP(RIGHT($D$2,3),定数!$A$6:$A$13,定数!$B$6:$B$13))</f>
        <v>1.4079863799899326</v>
      </c>
      <c r="N38" s="36"/>
      <c r="O38" s="5"/>
      <c r="P38" s="38">
        <v>1.1107100000000001</v>
      </c>
      <c r="Q38" s="38"/>
      <c r="R38" s="41">
        <f>IF(P38="","",T38*M38*LOOKUP(RIGHT($D$2,3),定数!$A$6:$A$13,定数!$B$6:$B$13))</f>
        <v>-4866.0009292451959</v>
      </c>
      <c r="S38" s="41"/>
      <c r="T38" s="42">
        <f t="shared" si="4"/>
        <v>-28.799999999999937</v>
      </c>
      <c r="U38" s="42"/>
      <c r="V38" t="str">
        <f t="shared" si="7"/>
        <v/>
      </c>
      <c r="W38">
        <f t="shared" si="2"/>
        <v>1</v>
      </c>
      <c r="X38" s="29">
        <f t="shared" si="5"/>
        <v>162200.03097484022</v>
      </c>
      <c r="Y38" s="30">
        <f t="shared" si="6"/>
        <v>0</v>
      </c>
    </row>
    <row r="39" spans="2:31">
      <c r="B39" s="36">
        <v>31</v>
      </c>
      <c r="C39" s="37">
        <f t="shared" si="0"/>
        <v>157334.03004559502</v>
      </c>
      <c r="D39" s="37"/>
      <c r="E39" s="36"/>
      <c r="F39" s="5">
        <v>43682</v>
      </c>
      <c r="G39" s="36" t="s">
        <v>45</v>
      </c>
      <c r="H39" s="38">
        <v>1.1148</v>
      </c>
      <c r="I39" s="38"/>
      <c r="J39" s="36">
        <v>23.4</v>
      </c>
      <c r="K39" s="39">
        <f t="shared" si="3"/>
        <v>4720.0209013678505</v>
      </c>
      <c r="L39" s="40"/>
      <c r="M39" s="4">
        <f>IF(J39="","",(K39/J39)/LOOKUP(RIGHT($D$2,3),定数!$A$6:$A$13,定数!$B$6:$B$13))</f>
        <v>1.6809191244187502</v>
      </c>
      <c r="N39" s="36"/>
      <c r="O39" s="5"/>
      <c r="P39" s="38">
        <v>1.11246</v>
      </c>
      <c r="Q39" s="38"/>
      <c r="R39" s="41">
        <f>IF(P39="","",T39*M39*LOOKUP(RIGHT($D$2,3),定数!$A$6:$A$13,定数!$B$6:$B$13))</f>
        <v>-4720.0209013678677</v>
      </c>
      <c r="S39" s="41"/>
      <c r="T39" s="42">
        <f t="shared" si="4"/>
        <v>-23.400000000000087</v>
      </c>
      <c r="U39" s="42"/>
      <c r="V39" t="str">
        <f t="shared" si="7"/>
        <v/>
      </c>
      <c r="W39">
        <f t="shared" si="2"/>
        <v>2</v>
      </c>
      <c r="X39" s="29">
        <f t="shared" si="5"/>
        <v>162200.03097484022</v>
      </c>
      <c r="Y39" s="30">
        <f t="shared" si="6"/>
        <v>2.9999999999999916E-2</v>
      </c>
    </row>
    <row r="40" spans="2:31">
      <c r="B40" s="36">
        <v>32</v>
      </c>
      <c r="C40" s="37">
        <f t="shared" si="0"/>
        <v>152614.00914422717</v>
      </c>
      <c r="D40" s="37"/>
      <c r="E40" s="36"/>
      <c r="F40" s="5">
        <v>43699</v>
      </c>
      <c r="G40" s="36" t="s">
        <v>44</v>
      </c>
      <c r="H40" s="38">
        <v>1.13032</v>
      </c>
      <c r="I40" s="38"/>
      <c r="J40" s="36">
        <v>29.1</v>
      </c>
      <c r="K40" s="39">
        <f t="shared" si="3"/>
        <v>4578.4202743268152</v>
      </c>
      <c r="L40" s="40"/>
      <c r="M40" s="4">
        <f>IF(J40="","",(K40/J40)/LOOKUP(RIGHT($D$2,3),定数!$A$6:$A$13,定数!$B$6:$B$13))</f>
        <v>1.3111169170466253</v>
      </c>
      <c r="N40" s="36"/>
      <c r="O40" s="5"/>
      <c r="P40" s="38">
        <v>1.13323</v>
      </c>
      <c r="Q40" s="38"/>
      <c r="R40" s="41">
        <f>IF(P40="","",T40*M40*LOOKUP(RIGHT($D$2,3),定数!$A$6:$A$13,定数!$B$6:$B$13))</f>
        <v>-4578.4202743267651</v>
      </c>
      <c r="S40" s="41"/>
      <c r="T40" s="42">
        <f t="shared" si="4"/>
        <v>-29.099999999999682</v>
      </c>
      <c r="U40" s="42"/>
      <c r="V40" t="str">
        <f t="shared" si="7"/>
        <v/>
      </c>
      <c r="W40">
        <f t="shared" si="2"/>
        <v>3</v>
      </c>
      <c r="X40" s="29">
        <f t="shared" si="5"/>
        <v>162200.03097484022</v>
      </c>
      <c r="Y40" s="30">
        <f t="shared" si="6"/>
        <v>5.9100000000000041E-2</v>
      </c>
    </row>
    <row r="41" spans="2:31">
      <c r="B41" s="36">
        <v>33</v>
      </c>
      <c r="C41" s="37">
        <f t="shared" si="0"/>
        <v>148035.58886990041</v>
      </c>
      <c r="D41" s="37"/>
      <c r="E41" s="36"/>
      <c r="F41" s="5">
        <v>43702</v>
      </c>
      <c r="G41" s="36" t="s">
        <v>45</v>
      </c>
      <c r="H41" s="38">
        <v>1.1268899999999999</v>
      </c>
      <c r="I41" s="38"/>
      <c r="J41" s="36">
        <v>10.6</v>
      </c>
      <c r="K41" s="39">
        <f t="shared" si="3"/>
        <v>4441.0676660970121</v>
      </c>
      <c r="L41" s="40"/>
      <c r="M41" s="4">
        <f>IF(J41="","",(K41/J41)/LOOKUP(RIGHT($D$2,3),定数!$A$6:$A$13,定数!$B$6:$B$13))</f>
        <v>3.4914053978750093</v>
      </c>
      <c r="N41" s="36"/>
      <c r="O41" s="5"/>
      <c r="P41" s="38">
        <v>1.13001</v>
      </c>
      <c r="Q41" s="38"/>
      <c r="R41" s="41">
        <f>IF(P41="","",T41*M41*LOOKUP(RIGHT($D$2,3),定数!$A$6:$A$13,定数!$B$6:$B$13))</f>
        <v>13071.821809644083</v>
      </c>
      <c r="S41" s="41"/>
      <c r="T41" s="42">
        <f t="shared" si="4"/>
        <v>31.200000000000117</v>
      </c>
      <c r="U41" s="42"/>
      <c r="V41" t="str">
        <f t="shared" si="7"/>
        <v/>
      </c>
      <c r="W41">
        <f t="shared" si="2"/>
        <v>0</v>
      </c>
      <c r="X41" s="29">
        <f t="shared" si="5"/>
        <v>162200.03097484022</v>
      </c>
      <c r="Y41" s="30">
        <f t="shared" si="6"/>
        <v>8.7326999999999599E-2</v>
      </c>
      <c r="AB41">
        <v>1.1293500000000001</v>
      </c>
      <c r="AC41">
        <v>1.13001</v>
      </c>
      <c r="AD41">
        <v>1.1305799999999999</v>
      </c>
    </row>
    <row r="42" spans="2:31">
      <c r="B42" s="36">
        <v>34</v>
      </c>
      <c r="C42" s="37">
        <f t="shared" si="0"/>
        <v>161107.4106795445</v>
      </c>
      <c r="D42" s="37"/>
      <c r="E42" s="36"/>
      <c r="F42" s="5">
        <v>43709</v>
      </c>
      <c r="G42" s="36" t="s">
        <v>45</v>
      </c>
      <c r="H42" s="38">
        <v>1.11652</v>
      </c>
      <c r="I42" s="38"/>
      <c r="J42" s="36">
        <v>38.5</v>
      </c>
      <c r="K42" s="39">
        <f t="shared" si="3"/>
        <v>4833.222320386335</v>
      </c>
      <c r="L42" s="40"/>
      <c r="M42" s="4">
        <f>IF(J42="","",(K42/J42)/LOOKUP(RIGHT($D$2,3),定数!$A$6:$A$13,定数!$B$6:$B$13))</f>
        <v>1.0461520173996397</v>
      </c>
      <c r="N42" s="36"/>
      <c r="O42" s="5"/>
      <c r="P42" s="38">
        <v>1.12198</v>
      </c>
      <c r="Q42" s="38"/>
      <c r="R42" s="41">
        <f>IF(P42="","",T42*M42*LOOKUP(RIGHT($D$2,3),定数!$A$6:$A$13,定数!$B$6:$B$13))</f>
        <v>6854.3880180024653</v>
      </c>
      <c r="S42" s="41"/>
      <c r="T42" s="42">
        <f t="shared" si="4"/>
        <v>54.600000000000207</v>
      </c>
      <c r="U42" s="42"/>
      <c r="V42" t="str">
        <f t="shared" si="7"/>
        <v/>
      </c>
      <c r="W42">
        <f t="shared" si="2"/>
        <v>0</v>
      </c>
      <c r="X42" s="29">
        <f t="shared" si="5"/>
        <v>162200.03097484022</v>
      </c>
      <c r="Y42" s="30">
        <f t="shared" si="6"/>
        <v>6.7362520754710165E-3</v>
      </c>
      <c r="AA42">
        <v>1.1191800000000001</v>
      </c>
      <c r="AB42">
        <v>1.1208199999999999</v>
      </c>
      <c r="AC42">
        <v>1.12198</v>
      </c>
      <c r="AD42">
        <v>1.12297</v>
      </c>
      <c r="AE42">
        <v>1.1251199999999999</v>
      </c>
    </row>
    <row r="43" spans="2:31">
      <c r="B43" s="36">
        <v>35</v>
      </c>
      <c r="C43" s="37">
        <f t="shared" si="0"/>
        <v>167961.79869754697</v>
      </c>
      <c r="D43" s="37"/>
      <c r="E43" s="36"/>
      <c r="F43" s="5">
        <v>43735</v>
      </c>
      <c r="G43" s="36" t="s">
        <v>44</v>
      </c>
      <c r="H43" s="38">
        <v>1.12375</v>
      </c>
      <c r="I43" s="38"/>
      <c r="J43" s="36">
        <v>20.3</v>
      </c>
      <c r="K43" s="39">
        <f t="shared" si="3"/>
        <v>5038.8539609264089</v>
      </c>
      <c r="L43" s="40"/>
      <c r="M43" s="4">
        <f>IF(J43="","",(K43/J43)/LOOKUP(RIGHT($D$2,3),定数!$A$6:$A$13,定数!$B$6:$B$13))</f>
        <v>2.0684950578515635</v>
      </c>
      <c r="N43" s="36"/>
      <c r="O43" s="5"/>
      <c r="P43" s="38">
        <v>1.11856</v>
      </c>
      <c r="Q43" s="38"/>
      <c r="R43" s="41">
        <f>IF(P43="","",T43*M43*LOOKUP(RIGHT($D$2,3),定数!$A$6:$A$13,定数!$B$6:$B$13))</f>
        <v>12882.587220299607</v>
      </c>
      <c r="S43" s="41"/>
      <c r="T43" s="42">
        <f t="shared" si="4"/>
        <v>51.900000000000276</v>
      </c>
      <c r="U43" s="42"/>
      <c r="V43" t="str">
        <f t="shared" si="7"/>
        <v/>
      </c>
      <c r="W43">
        <f t="shared" si="2"/>
        <v>0</v>
      </c>
      <c r="X43" s="29">
        <f t="shared" si="5"/>
        <v>167961.79869754697</v>
      </c>
      <c r="Y43" s="30">
        <f t="shared" si="6"/>
        <v>0</v>
      </c>
      <c r="AA43">
        <v>1.1212200000000001</v>
      </c>
      <c r="AB43">
        <v>1.1196600000000001</v>
      </c>
      <c r="AC43">
        <v>1.11856</v>
      </c>
    </row>
    <row r="44" spans="2:31">
      <c r="B44" s="36">
        <v>36</v>
      </c>
      <c r="C44" s="37">
        <f t="shared" si="0"/>
        <v>180844.38591784658</v>
      </c>
      <c r="D44" s="37"/>
      <c r="E44" s="36"/>
      <c r="F44" s="5">
        <v>43741</v>
      </c>
      <c r="G44" s="36" t="s">
        <v>44</v>
      </c>
      <c r="H44" s="38">
        <v>1.1220399999999999</v>
      </c>
      <c r="I44" s="38"/>
      <c r="J44" s="36">
        <v>23.2</v>
      </c>
      <c r="K44" s="39">
        <f t="shared" si="3"/>
        <v>5425.3315775353967</v>
      </c>
      <c r="L44" s="40"/>
      <c r="M44" s="4">
        <f>IF(J44="","",(K44/J44)/LOOKUP(RIGHT($D$2,3),定数!$A$6:$A$13,定数!$B$6:$B$13))</f>
        <v>1.9487541585974846</v>
      </c>
      <c r="N44" s="36"/>
      <c r="O44" s="5"/>
      <c r="P44" s="38">
        <v>1.1183099999999999</v>
      </c>
      <c r="Q44" s="38"/>
      <c r="R44" s="41">
        <f>IF(P44="","",T44*M44*LOOKUP(RIGHT($D$2,3),定数!$A$6:$A$13,定数!$B$6:$B$13))</f>
        <v>8722.623613882366</v>
      </c>
      <c r="S44" s="41"/>
      <c r="T44" s="42">
        <f t="shared" si="4"/>
        <v>37.300000000000111</v>
      </c>
      <c r="U44" s="42"/>
      <c r="V44" t="str">
        <f t="shared" si="7"/>
        <v/>
      </c>
      <c r="W44">
        <f t="shared" si="2"/>
        <v>0</v>
      </c>
      <c r="X44" s="29">
        <f t="shared" si="5"/>
        <v>180844.38591784658</v>
      </c>
      <c r="Y44" s="30">
        <f t="shared" si="6"/>
        <v>0</v>
      </c>
      <c r="AA44">
        <v>1.12022</v>
      </c>
      <c r="AB44">
        <v>1.1191</v>
      </c>
      <c r="AC44">
        <v>1.1183099999999999</v>
      </c>
      <c r="AD44">
        <v>1.1176299999999999</v>
      </c>
      <c r="AE44">
        <v>1.11616</v>
      </c>
    </row>
    <row r="45" spans="2:31">
      <c r="B45" s="36">
        <v>37</v>
      </c>
      <c r="C45" s="37">
        <f t="shared" si="0"/>
        <v>189567.00953172895</v>
      </c>
      <c r="D45" s="37"/>
      <c r="E45" s="36"/>
      <c r="F45" s="5">
        <v>43756</v>
      </c>
      <c r="G45" s="36" t="s">
        <v>44</v>
      </c>
      <c r="H45" s="38">
        <v>1.1003700000000001</v>
      </c>
      <c r="I45" s="38"/>
      <c r="J45" s="36">
        <v>17.100000000000001</v>
      </c>
      <c r="K45" s="39">
        <f t="shared" si="3"/>
        <v>5687.0102859518684</v>
      </c>
      <c r="L45" s="40"/>
      <c r="M45" s="4">
        <f>IF(J45="","",(K45/J45)/LOOKUP(RIGHT($D$2,3),定数!$A$6:$A$13,定数!$B$6:$B$13))</f>
        <v>2.7714475077738148</v>
      </c>
      <c r="N45" s="36"/>
      <c r="O45" s="5"/>
      <c r="P45" s="43">
        <v>1.09761</v>
      </c>
      <c r="Q45" s="38"/>
      <c r="R45" s="41">
        <f>IF(P45="","",T45*M45*LOOKUP(RIGHT($D$2,3),定数!$A$6:$A$13,定数!$B$6:$B$13))</f>
        <v>9179.0341457471932</v>
      </c>
      <c r="S45" s="41"/>
      <c r="T45" s="42">
        <f t="shared" si="4"/>
        <v>27.600000000000957</v>
      </c>
      <c r="U45" s="42"/>
      <c r="V45" t="str">
        <f t="shared" si="7"/>
        <v/>
      </c>
      <c r="W45">
        <f t="shared" si="2"/>
        <v>0</v>
      </c>
      <c r="X45" s="29">
        <f t="shared" si="5"/>
        <v>189567.00953172895</v>
      </c>
      <c r="Y45" s="30">
        <f t="shared" si="6"/>
        <v>0</v>
      </c>
      <c r="AA45">
        <v>1.09903</v>
      </c>
      <c r="AB45">
        <v>1.0982000000000001</v>
      </c>
      <c r="AC45">
        <v>1.09761</v>
      </c>
      <c r="AD45">
        <v>1.0971200000000001</v>
      </c>
    </row>
    <row r="46" spans="2:31">
      <c r="B46" s="36">
        <v>38</v>
      </c>
      <c r="C46" s="37">
        <f t="shared" si="0"/>
        <v>198746.04367747615</v>
      </c>
      <c r="D46" s="37"/>
      <c r="E46" s="36"/>
      <c r="F46" s="5">
        <v>43762</v>
      </c>
      <c r="G46" s="36" t="s">
        <v>45</v>
      </c>
      <c r="H46" s="38">
        <v>1.0888199999999999</v>
      </c>
      <c r="I46" s="38"/>
      <c r="J46" s="36">
        <v>29.5</v>
      </c>
      <c r="K46" s="39">
        <f t="shared" si="3"/>
        <v>5962.3813103242846</v>
      </c>
      <c r="L46" s="40"/>
      <c r="M46" s="4">
        <f>IF(J46="","",(K46/J46)/LOOKUP(RIGHT($D$2,3),定数!$A$6:$A$13,定数!$B$6:$B$13))</f>
        <v>1.6842885057413235</v>
      </c>
      <c r="N46" s="36"/>
      <c r="O46" s="5"/>
      <c r="P46" s="38">
        <v>1.0858699999999999</v>
      </c>
      <c r="Q46" s="38"/>
      <c r="R46" s="41">
        <f>IF(P46="","",T46*M46*LOOKUP(RIGHT($D$2,3),定数!$A$6:$A$13,定数!$B$6:$B$13))</f>
        <v>-5962.3813103243019</v>
      </c>
      <c r="S46" s="41"/>
      <c r="T46" s="42">
        <f t="shared" si="4"/>
        <v>-29.500000000000082</v>
      </c>
      <c r="U46" s="42"/>
      <c r="V46" t="str">
        <f t="shared" si="7"/>
        <v/>
      </c>
      <c r="W46">
        <f t="shared" si="2"/>
        <v>1</v>
      </c>
      <c r="X46" s="29">
        <f t="shared" si="5"/>
        <v>198746.04367747615</v>
      </c>
      <c r="Y46" s="30">
        <f t="shared" si="6"/>
        <v>0</v>
      </c>
    </row>
    <row r="47" spans="2:31">
      <c r="B47" s="36">
        <v>39</v>
      </c>
      <c r="C47" s="37">
        <f t="shared" si="0"/>
        <v>192783.66236715185</v>
      </c>
      <c r="D47" s="37"/>
      <c r="E47" s="36"/>
      <c r="F47" s="5">
        <v>43764</v>
      </c>
      <c r="G47" s="36" t="s">
        <v>45</v>
      </c>
      <c r="H47" s="38">
        <v>1.0904</v>
      </c>
      <c r="I47" s="38"/>
      <c r="J47" s="36">
        <v>30.5</v>
      </c>
      <c r="K47" s="39">
        <f t="shared" si="3"/>
        <v>5783.5098710145548</v>
      </c>
      <c r="L47" s="40"/>
      <c r="M47" s="4">
        <f>IF(J47="","",(K47/J47)/LOOKUP(RIGHT($D$2,3),定数!$A$6:$A$13,定数!$B$6:$B$13))</f>
        <v>1.5801939538291134</v>
      </c>
      <c r="N47" s="36"/>
      <c r="O47" s="5"/>
      <c r="P47" s="38">
        <v>1.0937300000000001</v>
      </c>
      <c r="Q47" s="38"/>
      <c r="R47" s="41">
        <f>IF(P47="","",T47*M47*LOOKUP(RIGHT($D$2,3),定数!$A$6:$A$13,定数!$B$6:$B$13))</f>
        <v>0</v>
      </c>
      <c r="S47" s="41"/>
      <c r="T47" s="42">
        <v>0</v>
      </c>
      <c r="U47" s="42"/>
      <c r="V47" t="str">
        <f t="shared" si="7"/>
        <v/>
      </c>
      <c r="W47">
        <f t="shared" si="2"/>
        <v>0</v>
      </c>
      <c r="X47" s="29">
        <f t="shared" si="5"/>
        <v>198746.04367747615</v>
      </c>
      <c r="Y47" s="30">
        <f t="shared" si="6"/>
        <v>3.0000000000000138E-2</v>
      </c>
      <c r="AA47">
        <v>1.0937300000000001</v>
      </c>
    </row>
    <row r="48" spans="2:31">
      <c r="B48" s="36">
        <v>40</v>
      </c>
      <c r="C48" s="37">
        <f t="shared" si="0"/>
        <v>192783.66236715185</v>
      </c>
      <c r="D48" s="37"/>
      <c r="E48" s="36"/>
      <c r="F48" s="5">
        <v>43797</v>
      </c>
      <c r="G48" s="36" t="s">
        <v>44</v>
      </c>
      <c r="H48" s="38">
        <v>1.06406</v>
      </c>
      <c r="I48" s="38"/>
      <c r="J48" s="36">
        <v>28</v>
      </c>
      <c r="K48" s="39">
        <f t="shared" si="3"/>
        <v>5783.5098710145548</v>
      </c>
      <c r="L48" s="40"/>
      <c r="M48" s="4">
        <f>IF(J48="","",(K48/J48)/LOOKUP(RIGHT($D$2,3),定数!$A$6:$A$13,定数!$B$6:$B$13))</f>
        <v>1.7212826997067128</v>
      </c>
      <c r="N48" s="36"/>
      <c r="O48" s="5"/>
      <c r="P48" s="38">
        <v>1.05846</v>
      </c>
      <c r="Q48" s="38"/>
      <c r="R48" s="41">
        <f>IF(P48="","",T48*M48*LOOKUP(RIGHT($D$2,3),定数!$A$6:$A$13,定数!$B$6:$B$13))</f>
        <v>11567.019742029212</v>
      </c>
      <c r="S48" s="41"/>
      <c r="T48" s="42">
        <f t="shared" si="4"/>
        <v>56.000000000000497</v>
      </c>
      <c r="U48" s="42"/>
      <c r="V48" t="str">
        <f t="shared" si="7"/>
        <v/>
      </c>
      <c r="W48">
        <f t="shared" si="2"/>
        <v>0</v>
      </c>
      <c r="X48" s="29">
        <f t="shared" si="5"/>
        <v>198746.04367747615</v>
      </c>
      <c r="Y48" s="30">
        <f t="shared" si="6"/>
        <v>3.0000000000000138E-2</v>
      </c>
      <c r="AA48">
        <v>1.0613300000000001</v>
      </c>
      <c r="AB48">
        <v>1.05965</v>
      </c>
      <c r="AC48">
        <v>1.05846</v>
      </c>
      <c r="AD48">
        <v>1.0574399999999999</v>
      </c>
    </row>
    <row r="49" spans="2:31">
      <c r="B49" s="36">
        <v>41</v>
      </c>
      <c r="C49" s="37">
        <f t="shared" si="0"/>
        <v>204350.68210918107</v>
      </c>
      <c r="D49" s="37"/>
      <c r="E49" s="36">
        <v>2017</v>
      </c>
      <c r="F49" s="5">
        <v>43469</v>
      </c>
      <c r="G49" s="36" t="s">
        <v>45</v>
      </c>
      <c r="H49" s="38">
        <v>1.0433399999999999</v>
      </c>
      <c r="I49" s="38"/>
      <c r="J49" s="36">
        <v>44.2</v>
      </c>
      <c r="K49" s="39">
        <f t="shared" si="3"/>
        <v>6130.5204632754321</v>
      </c>
      <c r="L49" s="40"/>
      <c r="M49" s="4">
        <f>IF(J49="","",(K49/J49)/LOOKUP(RIGHT($D$2,3),定数!$A$6:$A$13,定数!$B$6:$B$13))</f>
        <v>1.1558296499388068</v>
      </c>
      <c r="N49" s="36"/>
      <c r="O49" s="5"/>
      <c r="P49" s="38">
        <v>1.0551600000000001</v>
      </c>
      <c r="Q49" s="38"/>
      <c r="R49" s="41">
        <f>IF(P49="","",T49*M49*LOOKUP(RIGHT($D$2,3),定数!$A$6:$A$13,定数!$B$6:$B$13))</f>
        <v>16394.287754732264</v>
      </c>
      <c r="S49" s="41"/>
      <c r="T49" s="42">
        <f t="shared" si="4"/>
        <v>118.20000000000164</v>
      </c>
      <c r="U49" s="42"/>
      <c r="V49" t="str">
        <f t="shared" si="7"/>
        <v/>
      </c>
      <c r="W49">
        <f t="shared" si="2"/>
        <v>0</v>
      </c>
      <c r="X49" s="29">
        <f t="shared" si="5"/>
        <v>204350.68210918107</v>
      </c>
      <c r="Y49" s="30">
        <f t="shared" si="6"/>
        <v>0</v>
      </c>
      <c r="AB49">
        <v>1.05264</v>
      </c>
      <c r="AC49">
        <v>1.0551600000000001</v>
      </c>
      <c r="AD49">
        <v>1.05731</v>
      </c>
    </row>
    <row r="50" spans="2:31">
      <c r="B50" s="36">
        <v>42</v>
      </c>
      <c r="C50" s="37">
        <f t="shared" si="0"/>
        <v>220744.96986391334</v>
      </c>
      <c r="D50" s="37"/>
      <c r="E50" s="36"/>
      <c r="F50" s="5">
        <v>43483</v>
      </c>
      <c r="G50" s="36" t="s">
        <v>44</v>
      </c>
      <c r="H50" s="38">
        <v>1.0666800000000001</v>
      </c>
      <c r="I50" s="38"/>
      <c r="J50" s="36">
        <v>49</v>
      </c>
      <c r="K50" s="39">
        <f t="shared" si="3"/>
        <v>6622.3490959173996</v>
      </c>
      <c r="L50" s="40"/>
      <c r="M50" s="4">
        <f>IF(J50="","",(K50/J50)/LOOKUP(RIGHT($D$2,3),定数!$A$6:$A$13,定数!$B$6:$B$13))</f>
        <v>1.1262498462444557</v>
      </c>
      <c r="N50" s="36"/>
      <c r="O50" s="5"/>
      <c r="P50" s="38">
        <v>1.0634600000000001</v>
      </c>
      <c r="Q50" s="38"/>
      <c r="R50" s="41">
        <f>IF(P50="","",T50*M50*LOOKUP(RIGHT($D$2,3),定数!$A$6:$A$13,定数!$B$6:$B$13))</f>
        <v>0</v>
      </c>
      <c r="S50" s="41"/>
      <c r="T50" s="42">
        <v>0</v>
      </c>
      <c r="U50" s="42"/>
      <c r="V50" t="str">
        <f t="shared" si="7"/>
        <v/>
      </c>
      <c r="W50">
        <f t="shared" si="2"/>
        <v>0</v>
      </c>
      <c r="X50" s="29">
        <f t="shared" si="5"/>
        <v>220744.96986391334</v>
      </c>
      <c r="Y50" s="30">
        <f t="shared" si="6"/>
        <v>0</v>
      </c>
    </row>
    <row r="51" spans="2:31">
      <c r="B51" s="36">
        <v>43</v>
      </c>
      <c r="C51" s="37">
        <f t="shared" si="0"/>
        <v>220744.96986391334</v>
      </c>
      <c r="D51" s="37"/>
      <c r="E51" s="36"/>
      <c r="F51" s="5">
        <v>43513</v>
      </c>
      <c r="G51" s="36" t="s">
        <v>44</v>
      </c>
      <c r="H51" s="38">
        <v>1.06464</v>
      </c>
      <c r="I51" s="38"/>
      <c r="J51" s="36">
        <v>30.4</v>
      </c>
      <c r="K51" s="39">
        <f t="shared" si="3"/>
        <v>6622.3490959173996</v>
      </c>
      <c r="L51" s="40"/>
      <c r="M51" s="4">
        <f>IF(J51="","",(K51/J51)/LOOKUP(RIGHT($D$2,3),定数!$A$6:$A$13,定数!$B$6:$B$13))</f>
        <v>1.8153369232229715</v>
      </c>
      <c r="N51" s="36"/>
      <c r="O51" s="5"/>
      <c r="P51" s="38">
        <v>1.0605599999999999</v>
      </c>
      <c r="Q51" s="38"/>
      <c r="R51" s="41">
        <f>IF(P51="","",T51*M51*LOOKUP(RIGHT($D$2,3),定数!$A$6:$A$13,定数!$B$6:$B$13))</f>
        <v>8887.8895760998512</v>
      </c>
      <c r="S51" s="41"/>
      <c r="T51" s="42">
        <f t="shared" si="4"/>
        <v>40.800000000000836</v>
      </c>
      <c r="U51" s="42"/>
      <c r="V51" t="str">
        <f t="shared" si="7"/>
        <v/>
      </c>
      <c r="W51">
        <f t="shared" si="2"/>
        <v>0</v>
      </c>
      <c r="X51" s="29">
        <f t="shared" si="5"/>
        <v>220744.96986391334</v>
      </c>
      <c r="Y51" s="30">
        <f t="shared" si="6"/>
        <v>0</v>
      </c>
      <c r="AB51">
        <v>1.0614300000000001</v>
      </c>
      <c r="AC51">
        <v>1.0605599999999999</v>
      </c>
    </row>
    <row r="52" spans="2:31">
      <c r="B52" s="36">
        <v>44</v>
      </c>
      <c r="C52" s="37">
        <f t="shared" si="0"/>
        <v>229632.85944001318</v>
      </c>
      <c r="D52" s="37"/>
      <c r="E52" s="36"/>
      <c r="F52" s="5">
        <v>43544</v>
      </c>
      <c r="G52" s="36" t="s">
        <v>44</v>
      </c>
      <c r="H52" s="38">
        <v>1.0726800000000001</v>
      </c>
      <c r="I52" s="38"/>
      <c r="J52" s="36">
        <v>49.8</v>
      </c>
      <c r="K52" s="39">
        <f t="shared" si="3"/>
        <v>6888.9857832003954</v>
      </c>
      <c r="L52" s="40"/>
      <c r="M52" s="4">
        <f>IF(J52="","",(K52/J52)/LOOKUP(RIGHT($D$2,3),定数!$A$6:$A$13,定数!$B$6:$B$13))</f>
        <v>1.1527753987952469</v>
      </c>
      <c r="N52" s="36"/>
      <c r="O52" s="5"/>
      <c r="P52" s="38">
        <v>1.0776600000000001</v>
      </c>
      <c r="Q52" s="38"/>
      <c r="R52" s="41">
        <f>IF(P52="","",T52*M52*LOOKUP(RIGHT($D$2,3),定数!$A$6:$A$13,定数!$B$6:$B$13))</f>
        <v>-6888.9857832003736</v>
      </c>
      <c r="S52" s="41"/>
      <c r="T52" s="42">
        <f t="shared" si="4"/>
        <v>-49.799999999999841</v>
      </c>
      <c r="U52" s="42"/>
      <c r="V52" t="str">
        <f t="shared" si="7"/>
        <v/>
      </c>
      <c r="W52">
        <f t="shared" si="2"/>
        <v>1</v>
      </c>
      <c r="X52" s="29">
        <f t="shared" si="5"/>
        <v>229632.85944001318</v>
      </c>
      <c r="Y52" s="30">
        <f t="shared" si="6"/>
        <v>0</v>
      </c>
    </row>
    <row r="53" spans="2:31">
      <c r="B53" s="36">
        <v>45</v>
      </c>
      <c r="C53" s="37">
        <f t="shared" si="0"/>
        <v>222743.87365681282</v>
      </c>
      <c r="D53" s="37"/>
      <c r="E53" s="36"/>
      <c r="F53" s="5">
        <v>43566</v>
      </c>
      <c r="G53" s="36" t="s">
        <v>45</v>
      </c>
      <c r="H53" s="38">
        <v>1.0605899999999999</v>
      </c>
      <c r="I53" s="38"/>
      <c r="J53" s="36">
        <v>28.1</v>
      </c>
      <c r="K53" s="39">
        <f t="shared" si="3"/>
        <v>6682.3162097043842</v>
      </c>
      <c r="L53" s="40"/>
      <c r="M53" s="4">
        <f>IF(J53="","",(K53/J53)/LOOKUP(RIGHT($D$2,3),定数!$A$6:$A$13,定数!$B$6:$B$13))</f>
        <v>1.9817070610036724</v>
      </c>
      <c r="N53" s="36"/>
      <c r="O53" s="5"/>
      <c r="P53" s="38">
        <v>1.0628599999999999</v>
      </c>
      <c r="Q53" s="38"/>
      <c r="R53" s="41">
        <f>IF(P53="","",T53*M53*LOOKUP(RIGHT($D$2,3),定数!$A$6:$A$13,定数!$B$6:$B$13))</f>
        <v>0</v>
      </c>
      <c r="S53" s="41"/>
      <c r="T53" s="42">
        <v>0</v>
      </c>
      <c r="U53" s="42"/>
      <c r="V53" t="str">
        <f t="shared" si="7"/>
        <v/>
      </c>
      <c r="W53">
        <f t="shared" si="2"/>
        <v>0</v>
      </c>
      <c r="X53" s="29">
        <f t="shared" si="5"/>
        <v>229632.85944001318</v>
      </c>
      <c r="Y53" s="30">
        <f t="shared" si="6"/>
        <v>2.9999999999999805E-2</v>
      </c>
    </row>
    <row r="54" spans="2:31">
      <c r="B54" s="36">
        <v>46</v>
      </c>
      <c r="C54" s="37">
        <f t="shared" si="0"/>
        <v>222743.87365681282</v>
      </c>
      <c r="D54" s="37"/>
      <c r="E54" s="36"/>
      <c r="F54" s="5">
        <v>43574</v>
      </c>
      <c r="G54" s="36" t="s">
        <v>44</v>
      </c>
      <c r="H54" s="38">
        <v>1.07074</v>
      </c>
      <c r="I54" s="38"/>
      <c r="J54" s="36">
        <v>21.6</v>
      </c>
      <c r="K54" s="39">
        <f t="shared" si="3"/>
        <v>6682.3162097043842</v>
      </c>
      <c r="L54" s="40"/>
      <c r="M54" s="4">
        <f>IF(J54="","",(K54/J54)/LOOKUP(RIGHT($D$2,3),定数!$A$6:$A$13,定数!$B$6:$B$13))</f>
        <v>2.5780540932501479</v>
      </c>
      <c r="N54" s="36"/>
      <c r="O54" s="5"/>
      <c r="P54" s="38">
        <v>1.0729</v>
      </c>
      <c r="Q54" s="38"/>
      <c r="R54" s="41">
        <f>IF(P54="","",T54*M54*LOOKUP(RIGHT($D$2,3),定数!$A$6:$A$13,定数!$B$6:$B$13))</f>
        <v>-6682.3162097041968</v>
      </c>
      <c r="S54" s="41"/>
      <c r="T54" s="42">
        <f t="shared" si="4"/>
        <v>-21.599999999999397</v>
      </c>
      <c r="U54" s="42"/>
      <c r="V54" t="str">
        <f t="shared" si="7"/>
        <v/>
      </c>
      <c r="W54">
        <f t="shared" si="2"/>
        <v>1</v>
      </c>
      <c r="X54" s="29">
        <f t="shared" si="5"/>
        <v>229632.85944001318</v>
      </c>
      <c r="Y54" s="30">
        <f t="shared" si="6"/>
        <v>2.9999999999999805E-2</v>
      </c>
    </row>
    <row r="55" spans="2:31">
      <c r="B55" s="36">
        <v>47</v>
      </c>
      <c r="C55" s="37">
        <f t="shared" si="0"/>
        <v>216061.55744710861</v>
      </c>
      <c r="D55" s="37"/>
      <c r="E55" s="36"/>
      <c r="F55" s="5">
        <v>43575</v>
      </c>
      <c r="G55" s="36" t="s">
        <v>44</v>
      </c>
      <c r="H55" s="38">
        <v>1.0740000000000001</v>
      </c>
      <c r="I55" s="38"/>
      <c r="J55" s="36">
        <v>36.1</v>
      </c>
      <c r="K55" s="39">
        <f t="shared" si="3"/>
        <v>6481.8467234132586</v>
      </c>
      <c r="L55" s="40"/>
      <c r="M55" s="4">
        <f>IF(J55="","",(K55/J55)/LOOKUP(RIGHT($D$2,3),定数!$A$6:$A$13,定数!$B$6:$B$13))</f>
        <v>1.4962711734564309</v>
      </c>
      <c r="N55" s="36"/>
      <c r="O55" s="5"/>
      <c r="P55" s="38">
        <v>1.0693299999999999</v>
      </c>
      <c r="Q55" s="38"/>
      <c r="R55" s="41">
        <f>IF(P55="","",T55*M55*LOOKUP(RIGHT($D$2,3),定数!$A$6:$A$13,定数!$B$6:$B$13))</f>
        <v>8385.1036560501507</v>
      </c>
      <c r="S55" s="41"/>
      <c r="T55" s="42">
        <f t="shared" si="4"/>
        <v>46.700000000001737</v>
      </c>
      <c r="U55" s="42"/>
      <c r="V55" t="str">
        <f t="shared" si="7"/>
        <v/>
      </c>
      <c r="W55">
        <f t="shared" si="2"/>
        <v>0</v>
      </c>
      <c r="X55" s="29">
        <f t="shared" si="5"/>
        <v>229632.85944001318</v>
      </c>
      <c r="Y55" s="30">
        <f t="shared" si="6"/>
        <v>5.9099999999999042E-2</v>
      </c>
      <c r="AA55">
        <v>1.0717300000000001</v>
      </c>
      <c r="AB55">
        <v>1.0703199999999999</v>
      </c>
      <c r="AC55">
        <v>1.0693299999999999</v>
      </c>
      <c r="AD55">
        <v>1.0684800000000001</v>
      </c>
    </row>
    <row r="56" spans="2:31">
      <c r="B56" s="36">
        <v>48</v>
      </c>
      <c r="C56" s="37">
        <f t="shared" si="0"/>
        <v>224446.66110315875</v>
      </c>
      <c r="D56" s="37"/>
      <c r="E56" s="36"/>
      <c r="F56" s="5">
        <v>43611</v>
      </c>
      <c r="G56" s="36" t="s">
        <v>44</v>
      </c>
      <c r="H56" s="38">
        <v>1.1167800000000001</v>
      </c>
      <c r="I56" s="38"/>
      <c r="J56" s="36">
        <v>81.8</v>
      </c>
      <c r="K56" s="39">
        <f t="shared" si="3"/>
        <v>6733.3998330947625</v>
      </c>
      <c r="L56" s="40"/>
      <c r="M56" s="4">
        <f>IF(J56="","",(K56/J56)/LOOKUP(RIGHT($D$2,3),定数!$A$6:$A$13,定数!$B$6:$B$13))</f>
        <v>0.68596167818813802</v>
      </c>
      <c r="N56" s="36"/>
      <c r="O56" s="5"/>
      <c r="P56" s="38">
        <v>1.12496</v>
      </c>
      <c r="Q56" s="38"/>
      <c r="R56" s="41">
        <f>IF(P56="","",T56*M56*LOOKUP(RIGHT($D$2,3),定数!$A$6:$A$13,定数!$B$6:$B$13))</f>
        <v>-6733.3998330946415</v>
      </c>
      <c r="S56" s="41"/>
      <c r="T56" s="42">
        <f t="shared" si="4"/>
        <v>-81.799999999998533</v>
      </c>
      <c r="U56" s="42"/>
      <c r="V56" t="str">
        <f t="shared" si="7"/>
        <v/>
      </c>
      <c r="W56">
        <f t="shared" si="2"/>
        <v>1</v>
      </c>
      <c r="X56" s="29">
        <f t="shared" si="5"/>
        <v>229632.85944001318</v>
      </c>
      <c r="Y56" s="30">
        <f t="shared" si="6"/>
        <v>2.25847396121861E-2</v>
      </c>
    </row>
    <row r="57" spans="2:31">
      <c r="B57" s="36">
        <v>49</v>
      </c>
      <c r="C57" s="37">
        <f t="shared" si="0"/>
        <v>217713.2612700641</v>
      </c>
      <c r="D57" s="37"/>
      <c r="E57" s="36"/>
      <c r="F57" s="5">
        <v>43623</v>
      </c>
      <c r="G57" s="36" t="s">
        <v>44</v>
      </c>
      <c r="H57" s="38">
        <v>1.1233500000000001</v>
      </c>
      <c r="I57" s="38"/>
      <c r="J57" s="36">
        <v>49.5</v>
      </c>
      <c r="K57" s="39">
        <f t="shared" si="3"/>
        <v>6531.3978381019233</v>
      </c>
      <c r="L57" s="40"/>
      <c r="M57" s="4">
        <f>IF(J57="","",(K57/J57)/LOOKUP(RIGHT($D$2,3),定数!$A$6:$A$13,定数!$B$6:$B$13))</f>
        <v>1.0995619256063844</v>
      </c>
      <c r="N57" s="36"/>
      <c r="O57" s="5"/>
      <c r="P57" s="38">
        <v>1.1202099999999999</v>
      </c>
      <c r="Q57" s="38"/>
      <c r="R57" s="41">
        <f>IF(P57="","",T57*M57*LOOKUP(RIGHT($D$2,3),定数!$A$6:$A$13,定数!$B$6:$B$13))</f>
        <v>0</v>
      </c>
      <c r="S57" s="41"/>
      <c r="T57" s="42">
        <v>0</v>
      </c>
      <c r="U57" s="42"/>
      <c r="V57" t="str">
        <f t="shared" si="7"/>
        <v/>
      </c>
      <c r="W57">
        <f t="shared" si="2"/>
        <v>0</v>
      </c>
      <c r="X57" s="29">
        <f t="shared" si="5"/>
        <v>229632.85944001318</v>
      </c>
      <c r="Y57" s="30">
        <f t="shared" si="6"/>
        <v>5.1907197423819995E-2</v>
      </c>
      <c r="AA57">
        <v>1.1202099999999999</v>
      </c>
    </row>
    <row r="58" spans="2:31">
      <c r="B58" s="36">
        <v>50</v>
      </c>
      <c r="C58" s="37">
        <f t="shared" si="0"/>
        <v>217713.2612700641</v>
      </c>
      <c r="D58" s="37"/>
      <c r="E58" s="36"/>
      <c r="F58" s="5">
        <v>43649</v>
      </c>
      <c r="G58" s="36" t="s">
        <v>44</v>
      </c>
      <c r="H58" s="38">
        <v>1.13913</v>
      </c>
      <c r="I58" s="38"/>
      <c r="J58" s="36">
        <v>35.5</v>
      </c>
      <c r="K58" s="39">
        <f t="shared" si="3"/>
        <v>6531.3978381019233</v>
      </c>
      <c r="L58" s="40"/>
      <c r="M58" s="4">
        <f>IF(J58="","",(K58/J58)/LOOKUP(RIGHT($D$2,3),定数!$A$6:$A$13,定数!$B$6:$B$13))</f>
        <v>1.5331919807750995</v>
      </c>
      <c r="N58" s="36"/>
      <c r="O58" s="5"/>
      <c r="P58" s="38">
        <v>1.1337999999999999</v>
      </c>
      <c r="Q58" s="38"/>
      <c r="R58" s="41">
        <f>IF(P58="","",T58*M58*LOOKUP(RIGHT($D$2,3),定数!$A$6:$A$13,定数!$B$6:$B$13))</f>
        <v>0</v>
      </c>
      <c r="S58" s="41"/>
      <c r="T58" s="42">
        <v>0</v>
      </c>
      <c r="U58" s="42"/>
      <c r="V58" t="str">
        <f t="shared" si="7"/>
        <v/>
      </c>
      <c r="W58">
        <f t="shared" si="2"/>
        <v>0</v>
      </c>
      <c r="X58" s="29">
        <f t="shared" si="5"/>
        <v>229632.85944001318</v>
      </c>
      <c r="Y58" s="30">
        <f t="shared" si="6"/>
        <v>5.1907197423819995E-2</v>
      </c>
      <c r="AA58">
        <v>1.13584</v>
      </c>
      <c r="AB58">
        <v>1.1337999999999999</v>
      </c>
    </row>
    <row r="59" spans="2:31">
      <c r="B59" s="36">
        <v>51</v>
      </c>
      <c r="C59" s="37">
        <f t="shared" si="0"/>
        <v>217713.2612700641</v>
      </c>
      <c r="D59" s="37"/>
      <c r="E59" s="36"/>
      <c r="F59" s="5">
        <v>43681</v>
      </c>
      <c r="G59" s="36" t="s">
        <v>44</v>
      </c>
      <c r="H59" s="38">
        <v>1.1829700000000001</v>
      </c>
      <c r="I59" s="38"/>
      <c r="J59" s="36">
        <v>62.6</v>
      </c>
      <c r="K59" s="39">
        <f t="shared" si="3"/>
        <v>6531.3978381019233</v>
      </c>
      <c r="L59" s="40"/>
      <c r="M59" s="4">
        <f>IF(J59="","",(K59/J59)/LOOKUP(RIGHT($D$2,3),定数!$A$6:$A$13,定数!$B$6:$B$13))</f>
        <v>0.86946190603060747</v>
      </c>
      <c r="N59" s="36"/>
      <c r="O59" s="5"/>
      <c r="P59" s="38">
        <v>1.17286</v>
      </c>
      <c r="Q59" s="38"/>
      <c r="R59" s="41">
        <f>IF(P59="","",T59*M59*LOOKUP(RIGHT($D$2,3),定数!$A$6:$A$13,定数!$B$6:$B$13))</f>
        <v>10548.311843963396</v>
      </c>
      <c r="S59" s="41"/>
      <c r="T59" s="42">
        <f t="shared" si="4"/>
        <v>101.10000000000063</v>
      </c>
      <c r="U59" s="42"/>
      <c r="V59" t="str">
        <f t="shared" si="7"/>
        <v/>
      </c>
      <c r="W59">
        <f t="shared" si="2"/>
        <v>0</v>
      </c>
      <c r="X59" s="29">
        <f t="shared" si="5"/>
        <v>229632.85944001318</v>
      </c>
      <c r="Y59" s="30">
        <f t="shared" si="6"/>
        <v>5.1907197423819995E-2</v>
      </c>
      <c r="AB59">
        <v>1.1750100000000001</v>
      </c>
      <c r="AC59">
        <v>1.17286</v>
      </c>
    </row>
    <row r="60" spans="2:31">
      <c r="B60" s="36">
        <v>52</v>
      </c>
      <c r="C60" s="37">
        <f t="shared" si="0"/>
        <v>228261.5731140275</v>
      </c>
      <c r="D60" s="37"/>
      <c r="E60" s="36"/>
      <c r="F60" s="5">
        <v>43699</v>
      </c>
      <c r="G60" s="36" t="s">
        <v>44</v>
      </c>
      <c r="H60" s="38">
        <v>1.18065</v>
      </c>
      <c r="I60" s="38"/>
      <c r="J60" s="36">
        <v>17</v>
      </c>
      <c r="K60" s="39">
        <f t="shared" si="3"/>
        <v>6847.8471934208246</v>
      </c>
      <c r="L60" s="40"/>
      <c r="M60" s="4">
        <f>IF(J60="","",(K60/J60)/LOOKUP(RIGHT($D$2,3),定数!$A$6:$A$13,定数!$B$6:$B$13))</f>
        <v>3.3567878399121693</v>
      </c>
      <c r="N60" s="36"/>
      <c r="O60" s="5"/>
      <c r="P60" s="38">
        <v>1.17801</v>
      </c>
      <c r="Q60" s="38"/>
      <c r="R60" s="41">
        <f>IF(P60="","",T60*M60*LOOKUP(RIGHT($D$2,3),定数!$A$6:$A$13,定数!$B$6:$B$13))</f>
        <v>10634.303876841655</v>
      </c>
      <c r="S60" s="41"/>
      <c r="T60" s="42">
        <f t="shared" si="4"/>
        <v>26.399999999999757</v>
      </c>
      <c r="U60" s="42"/>
      <c r="V60" t="str">
        <f t="shared" si="7"/>
        <v/>
      </c>
      <c r="W60">
        <f t="shared" si="2"/>
        <v>0</v>
      </c>
      <c r="X60" s="29">
        <f t="shared" si="5"/>
        <v>229632.85944001318</v>
      </c>
      <c r="Y60" s="30">
        <f t="shared" si="6"/>
        <v>5.9716467814306951E-3</v>
      </c>
      <c r="AB60">
        <v>1.1785699999999999</v>
      </c>
      <c r="AC60">
        <v>1.17801</v>
      </c>
      <c r="AD60">
        <v>1.17753</v>
      </c>
      <c r="AE60">
        <v>1.17649</v>
      </c>
    </row>
    <row r="61" spans="2:31">
      <c r="B61" s="36">
        <v>53</v>
      </c>
      <c r="C61" s="37">
        <f t="shared" si="0"/>
        <v>238895.87699086915</v>
      </c>
      <c r="D61" s="37"/>
      <c r="E61" s="36"/>
      <c r="F61" s="5">
        <v>43701</v>
      </c>
      <c r="G61" s="36" t="s">
        <v>44</v>
      </c>
      <c r="H61" s="38">
        <v>1.1804399999999999</v>
      </c>
      <c r="I61" s="38"/>
      <c r="J61" s="36">
        <v>12.6</v>
      </c>
      <c r="K61" s="39">
        <f t="shared" si="3"/>
        <v>7166.8763097260744</v>
      </c>
      <c r="L61" s="40"/>
      <c r="M61" s="4">
        <f>IF(J61="","",(K61/J61)/LOOKUP(RIGHT($D$2,3),定数!$A$6:$A$13,定数!$B$6:$B$13))</f>
        <v>4.7399975593426422</v>
      </c>
      <c r="N61" s="36"/>
      <c r="O61" s="5"/>
      <c r="P61" s="38">
        <v>1.1793800000000001</v>
      </c>
      <c r="Q61" s="38"/>
      <c r="R61" s="41">
        <f>IF(P61="","",T61*M61*LOOKUP(RIGHT($D$2,3),定数!$A$6:$A$13,定数!$B$6:$B$13))</f>
        <v>0</v>
      </c>
      <c r="S61" s="41"/>
      <c r="T61" s="42">
        <v>0</v>
      </c>
      <c r="U61" s="42"/>
      <c r="V61" t="str">
        <f t="shared" si="7"/>
        <v/>
      </c>
      <c r="W61">
        <f t="shared" si="2"/>
        <v>0</v>
      </c>
      <c r="X61" s="29">
        <f t="shared" si="5"/>
        <v>238895.87699086915</v>
      </c>
      <c r="Y61" s="30">
        <f t="shared" si="6"/>
        <v>0</v>
      </c>
    </row>
    <row r="62" spans="2:31">
      <c r="B62" s="36">
        <v>54</v>
      </c>
      <c r="C62" s="37">
        <f t="shared" si="0"/>
        <v>238895.87699086915</v>
      </c>
      <c r="D62" s="37"/>
      <c r="E62" s="36"/>
      <c r="F62" s="5">
        <v>43716</v>
      </c>
      <c r="G62" s="36" t="s">
        <v>44</v>
      </c>
      <c r="H62" s="38">
        <v>1.2035499999999999</v>
      </c>
      <c r="I62" s="38"/>
      <c r="J62" s="36">
        <v>37.4</v>
      </c>
      <c r="K62" s="39">
        <f t="shared" si="3"/>
        <v>7166.8763097260744</v>
      </c>
      <c r="L62" s="40"/>
      <c r="M62" s="4">
        <f>IF(J62="","",(K62/J62)/LOOKUP(RIGHT($D$2,3),定数!$A$6:$A$13,定数!$B$6:$B$13))</f>
        <v>1.5968975734683766</v>
      </c>
      <c r="N62" s="36"/>
      <c r="O62" s="5"/>
      <c r="P62" s="38">
        <v>1.1964399999999999</v>
      </c>
      <c r="Q62" s="38"/>
      <c r="R62" s="41">
        <f>IF(P62="","",T62*M62*LOOKUP(RIGHT($D$2,3),定数!$A$6:$A$13,定数!$B$6:$B$13))</f>
        <v>13624.730096832092</v>
      </c>
      <c r="S62" s="41"/>
      <c r="T62" s="42">
        <f t="shared" si="4"/>
        <v>71.099999999999497</v>
      </c>
      <c r="U62" s="42"/>
      <c r="V62" t="str">
        <f t="shared" si="7"/>
        <v/>
      </c>
      <c r="W62">
        <f t="shared" si="2"/>
        <v>0</v>
      </c>
      <c r="X62" s="29">
        <f t="shared" si="5"/>
        <v>238895.87699086915</v>
      </c>
      <c r="Y62" s="30">
        <f t="shared" si="6"/>
        <v>0</v>
      </c>
      <c r="AB62">
        <v>1.1979500000000001</v>
      </c>
      <c r="AC62">
        <v>1.1964399999999999</v>
      </c>
      <c r="AD62">
        <v>1.1951499999999999</v>
      </c>
      <c r="AE62">
        <v>1.19235</v>
      </c>
    </row>
    <row r="63" spans="2:31">
      <c r="B63" s="36">
        <v>55</v>
      </c>
      <c r="C63" s="37">
        <f t="shared" si="0"/>
        <v>252520.60708770124</v>
      </c>
      <c r="D63" s="37"/>
      <c r="E63" s="36"/>
      <c r="F63" s="5">
        <v>43729</v>
      </c>
      <c r="G63" s="36" t="s">
        <v>45</v>
      </c>
      <c r="H63" s="38">
        <v>1.1901200000000001</v>
      </c>
      <c r="I63" s="38"/>
      <c r="J63" s="36">
        <v>36.299999999999997</v>
      </c>
      <c r="K63" s="39">
        <f t="shared" si="3"/>
        <v>7575.6182126310368</v>
      </c>
      <c r="L63" s="40"/>
      <c r="M63" s="4">
        <f>IF(J63="","",(K63/J63)/LOOKUP(RIGHT($D$2,3),定数!$A$6:$A$13,定数!$B$6:$B$13))</f>
        <v>1.73912263834505</v>
      </c>
      <c r="N63" s="36"/>
      <c r="O63" s="5"/>
      <c r="P63" s="38">
        <v>1.1952799999999999</v>
      </c>
      <c r="Q63" s="38"/>
      <c r="R63" s="41">
        <f>IF(P63="","",T63*M63*LOOKUP(RIGHT($D$2,3),定数!$A$6:$A$13,定数!$B$6:$B$13))</f>
        <v>10768.6473766322</v>
      </c>
      <c r="S63" s="41"/>
      <c r="T63" s="42">
        <f t="shared" si="4"/>
        <v>51.599999999998317</v>
      </c>
      <c r="U63" s="42"/>
      <c r="V63" t="str">
        <f t="shared" si="7"/>
        <v/>
      </c>
      <c r="W63">
        <f t="shared" si="2"/>
        <v>0</v>
      </c>
      <c r="X63" s="29">
        <f t="shared" si="5"/>
        <v>252520.60708770124</v>
      </c>
      <c r="Y63" s="30">
        <f t="shared" si="6"/>
        <v>0</v>
      </c>
      <c r="AB63">
        <v>1.19418</v>
      </c>
      <c r="AC63">
        <v>1.1952799999999999</v>
      </c>
      <c r="AD63">
        <v>1.19621</v>
      </c>
      <c r="AE63">
        <v>1.19824</v>
      </c>
    </row>
    <row r="64" spans="2:31">
      <c r="B64" s="36">
        <v>56</v>
      </c>
      <c r="C64" s="37">
        <f t="shared" si="0"/>
        <v>263289.25446433341</v>
      </c>
      <c r="D64" s="37"/>
      <c r="E64" s="36"/>
      <c r="F64" s="5">
        <v>43730</v>
      </c>
      <c r="G64" s="36" t="s">
        <v>44</v>
      </c>
      <c r="H64" s="38">
        <v>1.19574</v>
      </c>
      <c r="I64" s="38"/>
      <c r="J64" s="36">
        <v>25.4</v>
      </c>
      <c r="K64" s="39">
        <f t="shared" si="3"/>
        <v>7898.6776339300022</v>
      </c>
      <c r="L64" s="40"/>
      <c r="M64" s="4">
        <f>IF(J64="","",(K64/J64)/LOOKUP(RIGHT($D$2,3),定数!$A$6:$A$13,定数!$B$6:$B$13))</f>
        <v>2.5914296699245418</v>
      </c>
      <c r="N64" s="36"/>
      <c r="O64" s="5"/>
      <c r="P64" s="38">
        <v>1.18987</v>
      </c>
      <c r="Q64" s="38"/>
      <c r="R64" s="41">
        <f>IF(P64="","",T64*M64*LOOKUP(RIGHT($D$2,3),定数!$A$6:$A$13,定数!$B$6:$B$13))</f>
        <v>18254.030594948603</v>
      </c>
      <c r="S64" s="41"/>
      <c r="T64" s="42">
        <f t="shared" si="4"/>
        <v>58.700000000000415</v>
      </c>
      <c r="U64" s="42"/>
      <c r="V64" t="str">
        <f t="shared" si="7"/>
        <v/>
      </c>
      <c r="W64">
        <f t="shared" si="2"/>
        <v>0</v>
      </c>
      <c r="X64" s="29">
        <f t="shared" si="5"/>
        <v>263289.25446433341</v>
      </c>
      <c r="Y64" s="30">
        <f t="shared" si="6"/>
        <v>0</v>
      </c>
      <c r="AB64">
        <v>1.19112</v>
      </c>
      <c r="AC64">
        <v>1.18987</v>
      </c>
      <c r="AD64">
        <v>1.1888099999999999</v>
      </c>
      <c r="AE64">
        <v>1.1865000000000001</v>
      </c>
    </row>
    <row r="65" spans="2:32">
      <c r="B65" s="36">
        <v>57</v>
      </c>
      <c r="C65" s="37">
        <f t="shared" si="0"/>
        <v>281543.28505928203</v>
      </c>
      <c r="D65" s="37"/>
      <c r="E65" s="36"/>
      <c r="F65" s="5">
        <v>43736</v>
      </c>
      <c r="G65" s="36" t="s">
        <v>45</v>
      </c>
      <c r="H65" s="38">
        <v>1.17754</v>
      </c>
      <c r="I65" s="38"/>
      <c r="J65" s="36">
        <v>55</v>
      </c>
      <c r="K65" s="39">
        <f t="shared" si="3"/>
        <v>8446.29855177846</v>
      </c>
      <c r="L65" s="40"/>
      <c r="M65" s="4">
        <f>IF(J65="","",(K65/J65)/LOOKUP(RIGHT($D$2,3),定数!$A$6:$A$13,定数!$B$6:$B$13))</f>
        <v>1.2797422048149183</v>
      </c>
      <c r="N65" s="36"/>
      <c r="O65" s="5"/>
      <c r="P65" s="38">
        <v>1.18119</v>
      </c>
      <c r="Q65" s="38"/>
      <c r="R65" s="41">
        <f>IF(P65="","",T65*M65*LOOKUP(RIGHT($D$2,3),定数!$A$6:$A$13,定数!$B$6:$B$13))</f>
        <v>0</v>
      </c>
      <c r="S65" s="41"/>
      <c r="T65" s="42">
        <v>0</v>
      </c>
      <c r="U65" s="42"/>
      <c r="V65" t="str">
        <f t="shared" si="7"/>
        <v/>
      </c>
      <c r="W65">
        <f t="shared" si="2"/>
        <v>0</v>
      </c>
      <c r="X65" s="29">
        <f t="shared" si="5"/>
        <v>281543.28505928203</v>
      </c>
      <c r="Y65" s="30">
        <f t="shared" si="6"/>
        <v>0</v>
      </c>
    </row>
    <row r="66" spans="2:32">
      <c r="B66" s="36">
        <v>58</v>
      </c>
      <c r="C66" s="37">
        <f t="shared" si="0"/>
        <v>281543.28505928203</v>
      </c>
      <c r="D66" s="37"/>
      <c r="E66" s="36"/>
      <c r="F66" s="5">
        <v>43779</v>
      </c>
      <c r="G66" s="36" t="s">
        <v>44</v>
      </c>
      <c r="H66" s="38">
        <v>1.16368</v>
      </c>
      <c r="I66" s="38"/>
      <c r="J66" s="36">
        <v>16.8</v>
      </c>
      <c r="K66" s="39">
        <f t="shared" si="3"/>
        <v>8446.29855177846</v>
      </c>
      <c r="L66" s="40"/>
      <c r="M66" s="4">
        <f>IF(J66="","",(K66/J66)/LOOKUP(RIGHT($D$2,3),定数!$A$6:$A$13,定数!$B$6:$B$13))</f>
        <v>4.1896322181440775</v>
      </c>
      <c r="N66" s="36"/>
      <c r="O66" s="5"/>
      <c r="P66" s="38">
        <v>1.16262</v>
      </c>
      <c r="Q66" s="38"/>
      <c r="R66" s="41">
        <f>IF(P66="","",T66*M66*LOOKUP(RIGHT($D$2,3),定数!$A$6:$A$13,定数!$B$6:$B$13))</f>
        <v>0</v>
      </c>
      <c r="S66" s="41"/>
      <c r="T66" s="42">
        <v>0</v>
      </c>
      <c r="U66" s="42"/>
      <c r="V66" t="str">
        <f t="shared" si="7"/>
        <v/>
      </c>
      <c r="W66">
        <f t="shared" si="2"/>
        <v>0</v>
      </c>
      <c r="X66" s="29">
        <f t="shared" si="5"/>
        <v>281543.28505928203</v>
      </c>
      <c r="Y66" s="30">
        <f t="shared" si="6"/>
        <v>0</v>
      </c>
    </row>
    <row r="67" spans="2:32">
      <c r="B67" s="36">
        <v>59</v>
      </c>
      <c r="C67" s="37">
        <f t="shared" si="0"/>
        <v>281543.28505928203</v>
      </c>
      <c r="D67" s="37"/>
      <c r="E67" s="36"/>
      <c r="F67" s="5">
        <v>43782</v>
      </c>
      <c r="G67" s="36" t="s">
        <v>44</v>
      </c>
      <c r="H67" s="38">
        <v>1.165</v>
      </c>
      <c r="I67" s="38"/>
      <c r="J67" s="36">
        <v>18.100000000000001</v>
      </c>
      <c r="K67" s="39">
        <f t="shared" si="3"/>
        <v>8446.29855177846</v>
      </c>
      <c r="L67" s="40"/>
      <c r="M67" s="4">
        <f>IF(J67="","",(K67/J67)/LOOKUP(RIGHT($D$2,3),定数!$A$6:$A$13,定数!$B$6:$B$13))</f>
        <v>3.8887194068961599</v>
      </c>
      <c r="N67" s="36"/>
      <c r="O67" s="5"/>
      <c r="P67" s="38">
        <v>1.1668099999999999</v>
      </c>
      <c r="Q67" s="38"/>
      <c r="R67" s="41">
        <f>IF(P67="","",T67*M67*LOOKUP(RIGHT($D$2,3),定数!$A$6:$A$13,定数!$B$6:$B$13))</f>
        <v>-8446.2985517778397</v>
      </c>
      <c r="S67" s="41"/>
      <c r="T67" s="42">
        <f t="shared" si="4"/>
        <v>-18.099999999998673</v>
      </c>
      <c r="U67" s="42"/>
      <c r="V67" t="str">
        <f t="shared" si="7"/>
        <v/>
      </c>
      <c r="W67">
        <f t="shared" si="2"/>
        <v>1</v>
      </c>
      <c r="X67" s="29">
        <f t="shared" si="5"/>
        <v>281543.28505928203</v>
      </c>
      <c r="Y67" s="30">
        <f t="shared" si="6"/>
        <v>0</v>
      </c>
    </row>
    <row r="68" spans="2:32">
      <c r="B68" s="36">
        <v>60</v>
      </c>
      <c r="C68" s="37">
        <f t="shared" si="0"/>
        <v>273096.98650750419</v>
      </c>
      <c r="D68" s="37"/>
      <c r="E68" s="36"/>
      <c r="F68" s="5">
        <v>43820</v>
      </c>
      <c r="G68" s="36" t="s">
        <v>44</v>
      </c>
      <c r="H68" s="38">
        <v>1.18624</v>
      </c>
      <c r="I68" s="38"/>
      <c r="J68" s="36">
        <v>26.4</v>
      </c>
      <c r="K68" s="39">
        <f t="shared" si="3"/>
        <v>8192.9095952251246</v>
      </c>
      <c r="L68" s="40"/>
      <c r="M68" s="4">
        <f>IF(J68="","",(K68/J68)/LOOKUP(RIGHT($D$2,3),定数!$A$6:$A$13,定数!$B$6:$B$13))</f>
        <v>2.5861457055634864</v>
      </c>
      <c r="N68" s="36"/>
      <c r="O68" s="5"/>
      <c r="P68" s="38">
        <v>1.18238</v>
      </c>
      <c r="Q68" s="38"/>
      <c r="R68" s="41">
        <f>IF(P68="","",T68*M68*LOOKUP(RIGHT($D$2,3),定数!$A$6:$A$13,定数!$B$6:$B$13))</f>
        <v>0</v>
      </c>
      <c r="S68" s="41"/>
      <c r="T68" s="42">
        <v>0</v>
      </c>
      <c r="U68" s="42"/>
      <c r="V68" t="str">
        <f t="shared" si="7"/>
        <v/>
      </c>
      <c r="W68">
        <f t="shared" si="2"/>
        <v>0</v>
      </c>
      <c r="X68" s="29">
        <f t="shared" si="5"/>
        <v>281543.28505928203</v>
      </c>
      <c r="Y68" s="30">
        <f t="shared" si="6"/>
        <v>2.9999999999997806E-2</v>
      </c>
      <c r="AA68">
        <v>1.1838500000000001</v>
      </c>
      <c r="AB68">
        <v>1.18238</v>
      </c>
    </row>
    <row r="69" spans="2:32">
      <c r="B69" s="36">
        <v>61</v>
      </c>
      <c r="C69" s="37">
        <f t="shared" si="0"/>
        <v>273096.98650750419</v>
      </c>
      <c r="D69" s="37"/>
      <c r="E69" s="36">
        <v>2018</v>
      </c>
      <c r="F69" s="5">
        <v>43468</v>
      </c>
      <c r="G69" s="36" t="s">
        <v>44</v>
      </c>
      <c r="H69" s="38">
        <v>1.20255</v>
      </c>
      <c r="I69" s="38"/>
      <c r="J69" s="36">
        <v>40</v>
      </c>
      <c r="K69" s="39">
        <f t="shared" si="3"/>
        <v>8192.9095952251246</v>
      </c>
      <c r="L69" s="40"/>
      <c r="M69" s="4">
        <f>IF(J69="","",(K69/J69)/LOOKUP(RIGHT($D$2,3),定数!$A$6:$A$13,定数!$B$6:$B$13))</f>
        <v>1.706856165671901</v>
      </c>
      <c r="N69" s="36"/>
      <c r="O69" s="5"/>
      <c r="P69" s="38">
        <v>1.20655</v>
      </c>
      <c r="Q69" s="38"/>
      <c r="R69" s="41">
        <f>IF(P69="","",T69*M69*LOOKUP(RIGHT($D$2,3),定数!$A$6:$A$13,定数!$B$6:$B$13))</f>
        <v>-8192.9095952251337</v>
      </c>
      <c r="S69" s="41"/>
      <c r="T69" s="42">
        <f t="shared" si="4"/>
        <v>-40.000000000000036</v>
      </c>
      <c r="U69" s="42"/>
      <c r="V69" t="str">
        <f t="shared" si="7"/>
        <v/>
      </c>
      <c r="W69">
        <f t="shared" si="2"/>
        <v>1</v>
      </c>
      <c r="X69" s="29">
        <f t="shared" si="5"/>
        <v>281543.28505928203</v>
      </c>
      <c r="Y69" s="30">
        <f t="shared" si="6"/>
        <v>2.9999999999997806E-2</v>
      </c>
    </row>
    <row r="70" spans="2:32">
      <c r="B70" s="36">
        <v>62</v>
      </c>
      <c r="C70" s="37">
        <f t="shared" si="0"/>
        <v>264904.07691227907</v>
      </c>
      <c r="D70" s="37"/>
      <c r="E70" s="36"/>
      <c r="F70" s="5">
        <v>43475</v>
      </c>
      <c r="G70" s="36" t="s">
        <v>45</v>
      </c>
      <c r="H70" s="38">
        <v>1.19486</v>
      </c>
      <c r="I70" s="38"/>
      <c r="J70" s="36">
        <v>26.2</v>
      </c>
      <c r="K70" s="39">
        <f t="shared" si="3"/>
        <v>7947.1223073683714</v>
      </c>
      <c r="L70" s="40"/>
      <c r="M70" s="4">
        <f>IF(J70="","",(K70/J70)/LOOKUP(RIGHT($D$2,3),定数!$A$6:$A$13,定数!$B$6:$B$13))</f>
        <v>2.5277106575599144</v>
      </c>
      <c r="N70" s="36"/>
      <c r="O70" s="5"/>
      <c r="P70" s="38">
        <v>1.19889</v>
      </c>
      <c r="Q70" s="38"/>
      <c r="R70" s="41">
        <f>IF(P70="","",T70*M70*LOOKUP(RIGHT($D$2,3),定数!$A$6:$A$13,定数!$B$6:$B$13))</f>
        <v>12224.008739959681</v>
      </c>
      <c r="S70" s="41"/>
      <c r="T70" s="42">
        <f t="shared" si="4"/>
        <v>40.299999999999784</v>
      </c>
      <c r="U70" s="42"/>
      <c r="V70" t="str">
        <f t="shared" si="7"/>
        <v/>
      </c>
      <c r="W70">
        <f t="shared" si="2"/>
        <v>0</v>
      </c>
      <c r="X70" s="29">
        <f t="shared" si="5"/>
        <v>281543.28505928203</v>
      </c>
      <c r="Y70" s="30">
        <f t="shared" si="6"/>
        <v>5.9099999999997821E-2</v>
      </c>
      <c r="AA70">
        <v>1.19676</v>
      </c>
      <c r="AB70">
        <v>1.19801</v>
      </c>
      <c r="AC70">
        <v>1.19889</v>
      </c>
      <c r="AD70">
        <v>1.19964</v>
      </c>
      <c r="AE70">
        <v>1.2012700000000001</v>
      </c>
    </row>
    <row r="71" spans="2:32">
      <c r="B71" s="36">
        <v>63</v>
      </c>
      <c r="C71" s="37">
        <f t="shared" si="0"/>
        <v>277128.08565223875</v>
      </c>
      <c r="D71" s="37"/>
      <c r="E71" s="36"/>
      <c r="F71" s="5">
        <v>43482</v>
      </c>
      <c r="G71" s="36" t="s">
        <v>44</v>
      </c>
      <c r="H71" s="38">
        <v>1.2207699999999999</v>
      </c>
      <c r="I71" s="38"/>
      <c r="J71" s="36">
        <v>41.3</v>
      </c>
      <c r="K71" s="39">
        <f t="shared" si="3"/>
        <v>8313.8425695671613</v>
      </c>
      <c r="L71" s="40"/>
      <c r="M71" s="4">
        <f>IF(J71="","",(K71/J71)/LOOKUP(RIGHT($D$2,3),定数!$A$6:$A$13,定数!$B$6:$B$13))</f>
        <v>1.6775307848198471</v>
      </c>
      <c r="N71" s="36"/>
      <c r="O71" s="5"/>
      <c r="P71" s="38">
        <v>1.2249000000000001</v>
      </c>
      <c r="Q71" s="38"/>
      <c r="R71" s="41">
        <f>IF(P71="","",T71*M71*LOOKUP(RIGHT($D$2,3),定数!$A$6:$A$13,定数!$B$6:$B$13))</f>
        <v>-8313.8425695675414</v>
      </c>
      <c r="S71" s="41"/>
      <c r="T71" s="42">
        <f t="shared" si="4"/>
        <v>-41.300000000001887</v>
      </c>
      <c r="U71" s="42"/>
      <c r="V71" t="str">
        <f t="shared" si="7"/>
        <v/>
      </c>
      <c r="W71">
        <f t="shared" si="2"/>
        <v>1</v>
      </c>
      <c r="X71" s="29">
        <f t="shared" si="5"/>
        <v>281543.28505928203</v>
      </c>
      <c r="Y71" s="30">
        <f t="shared" si="6"/>
        <v>1.5682133587784253E-2</v>
      </c>
    </row>
    <row r="72" spans="2:32">
      <c r="B72" s="36">
        <v>64</v>
      </c>
      <c r="C72" s="37">
        <f t="shared" si="0"/>
        <v>268814.24308267119</v>
      </c>
      <c r="D72" s="37"/>
      <c r="E72" s="36"/>
      <c r="F72" s="5">
        <v>43498</v>
      </c>
      <c r="G72" s="36" t="s">
        <v>44</v>
      </c>
      <c r="H72" s="38">
        <v>1.24858</v>
      </c>
      <c r="I72" s="38"/>
      <c r="J72" s="36">
        <v>31.6</v>
      </c>
      <c r="K72" s="39">
        <f t="shared" si="3"/>
        <v>8064.4272924801353</v>
      </c>
      <c r="L72" s="40"/>
      <c r="M72" s="4">
        <f>IF(J72="","",(K72/J72)/LOOKUP(RIGHT($D$2,3),定数!$A$6:$A$13,定数!$B$6:$B$13))</f>
        <v>2.126694961097082</v>
      </c>
      <c r="N72" s="36"/>
      <c r="O72" s="5"/>
      <c r="P72" s="38">
        <v>1.2440100000000001</v>
      </c>
      <c r="Q72" s="38"/>
      <c r="R72" s="41">
        <f>IF(P72="","",T72*M72*LOOKUP(RIGHT($D$2,3),定数!$A$6:$A$13,定数!$B$6:$B$13))</f>
        <v>11662.795166656304</v>
      </c>
      <c r="S72" s="41"/>
      <c r="T72" s="42">
        <f t="shared" si="4"/>
        <v>45.699999999999633</v>
      </c>
      <c r="U72" s="42"/>
      <c r="V72" t="str">
        <f t="shared" si="7"/>
        <v/>
      </c>
      <c r="W72">
        <f t="shared" si="2"/>
        <v>0</v>
      </c>
      <c r="X72" s="29">
        <f t="shared" si="5"/>
        <v>281543.28505928203</v>
      </c>
      <c r="Y72" s="30">
        <f t="shared" si="6"/>
        <v>4.5211669580152103E-2</v>
      </c>
      <c r="AB72">
        <v>1.24498</v>
      </c>
      <c r="AC72">
        <v>1.2440100000000001</v>
      </c>
      <c r="AD72">
        <v>1.24318</v>
      </c>
      <c r="AE72">
        <v>1.2413799999999999</v>
      </c>
    </row>
    <row r="73" spans="2:32">
      <c r="B73" s="36">
        <v>65</v>
      </c>
      <c r="C73" s="37">
        <f t="shared" si="0"/>
        <v>280477.03824932751</v>
      </c>
      <c r="D73" s="37"/>
      <c r="E73" s="36"/>
      <c r="F73" s="5">
        <v>43504</v>
      </c>
      <c r="G73" s="36" t="s">
        <v>45</v>
      </c>
      <c r="H73" s="38">
        <v>1.2281500000000001</v>
      </c>
      <c r="I73" s="38"/>
      <c r="J73" s="36">
        <v>30.2</v>
      </c>
      <c r="K73" s="39">
        <f t="shared" si="3"/>
        <v>8414.3111474798243</v>
      </c>
      <c r="L73" s="40"/>
      <c r="M73" s="4">
        <f>IF(J73="","",(K73/J73)/LOOKUP(RIGHT($D$2,3),定数!$A$6:$A$13,定数!$B$6:$B$13))</f>
        <v>2.3218297868321813</v>
      </c>
      <c r="N73" s="36"/>
      <c r="O73" s="5"/>
      <c r="P73" s="38">
        <v>1.2251300000000001</v>
      </c>
      <c r="Q73" s="38"/>
      <c r="R73" s="41">
        <f>IF(P73="","",T73*M73*LOOKUP(RIGHT($D$2,3),定数!$A$6:$A$13,定数!$B$6:$B$13))</f>
        <v>-8414.3111474798879</v>
      </c>
      <c r="S73" s="41"/>
      <c r="T73" s="42">
        <f t="shared" si="4"/>
        <v>-30.200000000000227</v>
      </c>
      <c r="U73" s="42"/>
      <c r="V73" t="str">
        <f t="shared" si="7"/>
        <v/>
      </c>
      <c r="W73">
        <f t="shared" si="2"/>
        <v>1</v>
      </c>
      <c r="X73" s="29">
        <f t="shared" si="5"/>
        <v>281543.28505928203</v>
      </c>
      <c r="Y73" s="30">
        <f t="shared" si="6"/>
        <v>3.7871505609874401E-3</v>
      </c>
    </row>
    <row r="74" spans="2:32">
      <c r="B74" s="36">
        <v>66</v>
      </c>
      <c r="C74" s="37">
        <f t="shared" ref="C74:C108" si="8">IF(R73="","",C73+R73)</f>
        <v>272062.72710184765</v>
      </c>
      <c r="D74" s="37"/>
      <c r="E74" s="36"/>
      <c r="F74" s="5">
        <v>43531</v>
      </c>
      <c r="G74" s="36" t="s">
        <v>44</v>
      </c>
      <c r="H74" s="38">
        <v>1.2397199999999999</v>
      </c>
      <c r="I74" s="38"/>
      <c r="J74" s="36">
        <v>26.4</v>
      </c>
      <c r="K74" s="39">
        <f t="shared" si="3"/>
        <v>8161.8818130554291</v>
      </c>
      <c r="L74" s="40"/>
      <c r="M74" s="4">
        <f>IF(J74="","",(K74/J74)/LOOKUP(RIGHT($D$2,3),定数!$A$6:$A$13,定数!$B$6:$B$13))</f>
        <v>2.5763515824038601</v>
      </c>
      <c r="N74" s="36"/>
      <c r="O74" s="5"/>
      <c r="P74" s="38">
        <v>1.23685</v>
      </c>
      <c r="Q74" s="38"/>
      <c r="R74" s="41">
        <f>IF(P74="","",T74*M74*LOOKUP(RIGHT($D$2,3),定数!$A$6:$A$13,定数!$B$6:$B$13))</f>
        <v>0</v>
      </c>
      <c r="S74" s="41"/>
      <c r="T74" s="42">
        <v>0</v>
      </c>
      <c r="U74" s="42"/>
      <c r="V74" t="str">
        <f t="shared" si="7"/>
        <v/>
      </c>
      <c r="W74">
        <f t="shared" si="7"/>
        <v>0</v>
      </c>
      <c r="X74" s="29">
        <f t="shared" si="5"/>
        <v>281543.28505928203</v>
      </c>
      <c r="Y74" s="30">
        <f t="shared" si="6"/>
        <v>3.3673536044158014E-2</v>
      </c>
    </row>
    <row r="75" spans="2:32">
      <c r="B75" s="36">
        <v>67</v>
      </c>
      <c r="C75" s="37">
        <f t="shared" si="8"/>
        <v>272062.72710184765</v>
      </c>
      <c r="D75" s="37"/>
      <c r="E75" s="36"/>
      <c r="F75" s="5">
        <v>43540</v>
      </c>
      <c r="G75" s="36" t="s">
        <v>45</v>
      </c>
      <c r="H75" s="38">
        <v>1.2323999999999999</v>
      </c>
      <c r="I75" s="38"/>
      <c r="J75" s="36">
        <v>18.3</v>
      </c>
      <c r="K75" s="39">
        <f t="shared" ref="K75:K108" si="9">IF(J75="","",C75*0.03)</f>
        <v>8161.8818130554291</v>
      </c>
      <c r="L75" s="40"/>
      <c r="M75" s="4">
        <f>IF(J75="","",(K75/J75)/LOOKUP(RIGHT($D$2,3),定数!$A$6:$A$13,定数!$B$6:$B$13))</f>
        <v>3.7167039221563885</v>
      </c>
      <c r="N75" s="36"/>
      <c r="O75" s="5"/>
      <c r="P75" s="38">
        <v>1.2305699999999999</v>
      </c>
      <c r="Q75" s="38"/>
      <c r="R75" s="41">
        <f>IF(P75="","",T75*M75*LOOKUP(RIGHT($D$2,3),定数!$A$6:$A$13,定数!$B$6:$B$13))</f>
        <v>-8161.8818130554209</v>
      </c>
      <c r="S75" s="41"/>
      <c r="T75" s="42">
        <f t="shared" si="4"/>
        <v>-18.299999999999983</v>
      </c>
      <c r="U75" s="42"/>
      <c r="V75" t="str">
        <f t="shared" ref="V75:W90" si="10">IF(S75&lt;&gt;"",IF(S75&lt;0,1+V74,0),"")</f>
        <v/>
      </c>
      <c r="W75">
        <f t="shared" si="10"/>
        <v>1</v>
      </c>
      <c r="X75" s="29">
        <f t="shared" si="5"/>
        <v>281543.28505928203</v>
      </c>
      <c r="Y75" s="30">
        <f t="shared" si="6"/>
        <v>3.3673536044158014E-2</v>
      </c>
    </row>
    <row r="76" spans="2:32">
      <c r="B76" s="36">
        <v>68</v>
      </c>
      <c r="C76" s="37">
        <f t="shared" si="8"/>
        <v>263900.84528879222</v>
      </c>
      <c r="D76" s="37"/>
      <c r="E76" s="36"/>
      <c r="F76" s="5">
        <v>43543</v>
      </c>
      <c r="G76" s="36" t="s">
        <v>45</v>
      </c>
      <c r="H76" s="38">
        <v>1.2300899999999999</v>
      </c>
      <c r="I76" s="38"/>
      <c r="J76" s="36">
        <v>25.6</v>
      </c>
      <c r="K76" s="39">
        <f t="shared" si="9"/>
        <v>7917.0253586637664</v>
      </c>
      <c r="L76" s="40"/>
      <c r="M76" s="4">
        <f>IF(J76="","",(K76/J76)/LOOKUP(RIGHT($D$2,3),定数!$A$6:$A$13,定数!$B$6:$B$13))</f>
        <v>2.5771566922733613</v>
      </c>
      <c r="N76" s="36"/>
      <c r="O76" s="5"/>
      <c r="P76" s="38">
        <v>1.23563</v>
      </c>
      <c r="Q76" s="38"/>
      <c r="R76" s="41">
        <f>IF(P76="","",T76*M76*LOOKUP(RIGHT($D$2,3),定数!$A$6:$A$13,定数!$B$6:$B$13))</f>
        <v>17132.937690233615</v>
      </c>
      <c r="S76" s="41"/>
      <c r="T76" s="42">
        <f t="shared" ref="T76:T108" si="11">IF(P76="","",IF(G76="買",(P76-H76),(H76-P76))*IF(RIGHT($D$2,3)="JPY",100,10000))</f>
        <v>55.400000000001</v>
      </c>
      <c r="U76" s="42"/>
      <c r="V76" t="str">
        <f t="shared" si="10"/>
        <v/>
      </c>
      <c r="W76">
        <f t="shared" si="10"/>
        <v>0</v>
      </c>
      <c r="X76" s="29">
        <f t="shared" ref="X76:X108" si="12">IF(C76&lt;&gt;"",MAX(X75,C76),"")</f>
        <v>281543.28505928203</v>
      </c>
      <c r="Y76" s="30">
        <f t="shared" ref="Y76:Y108" si="13">IF(X76&lt;&gt;"",1-(C76/X76),"")</f>
        <v>6.2663329962833303E-2</v>
      </c>
      <c r="AB76">
        <v>1.23445</v>
      </c>
      <c r="AC76">
        <v>1.23563</v>
      </c>
    </row>
    <row r="77" spans="2:32">
      <c r="B77" s="36">
        <v>69</v>
      </c>
      <c r="C77" s="37">
        <f t="shared" si="8"/>
        <v>281033.78297902585</v>
      </c>
      <c r="D77" s="37"/>
      <c r="E77" s="36"/>
      <c r="F77" s="5">
        <v>43544</v>
      </c>
      <c r="G77" s="36" t="s">
        <v>44</v>
      </c>
      <c r="H77" s="38">
        <v>1.23319</v>
      </c>
      <c r="I77" s="38"/>
      <c r="J77" s="36">
        <v>21.8</v>
      </c>
      <c r="K77" s="39">
        <f t="shared" si="9"/>
        <v>8431.0134893707746</v>
      </c>
      <c r="L77" s="40"/>
      <c r="M77" s="4">
        <f>IF(J77="","",(K77/J77)/LOOKUP(RIGHT($D$2,3),定数!$A$6:$A$13,定数!$B$6:$B$13))</f>
        <v>3.2228644837044245</v>
      </c>
      <c r="N77" s="36"/>
      <c r="O77" s="5"/>
      <c r="P77" s="38">
        <v>1.2298899999999999</v>
      </c>
      <c r="Q77" s="38"/>
      <c r="R77" s="41">
        <f>IF(P77="","",T77*M77*LOOKUP(RIGHT($D$2,3),定数!$A$6:$A$13,定数!$B$6:$B$13))</f>
        <v>12762.543355469836</v>
      </c>
      <c r="S77" s="41"/>
      <c r="T77" s="42">
        <f t="shared" si="11"/>
        <v>33.00000000000081</v>
      </c>
      <c r="U77" s="42"/>
      <c r="V77" t="str">
        <f t="shared" si="10"/>
        <v/>
      </c>
      <c r="W77">
        <f t="shared" si="10"/>
        <v>0</v>
      </c>
      <c r="X77" s="29">
        <f t="shared" si="12"/>
        <v>281543.28505928203</v>
      </c>
      <c r="Y77" s="30">
        <f t="shared" si="13"/>
        <v>1.8096758377629252E-3</v>
      </c>
      <c r="AB77">
        <v>1.2305900000000001</v>
      </c>
      <c r="AC77">
        <v>1.2298899999999999</v>
      </c>
      <c r="AD77">
        <v>1.22929</v>
      </c>
      <c r="AE77">
        <v>1.2279899999999999</v>
      </c>
      <c r="AF77">
        <v>1.22539</v>
      </c>
    </row>
    <row r="78" spans="2:32">
      <c r="B78" s="36">
        <v>70</v>
      </c>
      <c r="C78" s="37">
        <f t="shared" si="8"/>
        <v>293796.32633449568</v>
      </c>
      <c r="D78" s="37"/>
      <c r="E78" s="36"/>
      <c r="F78" s="5">
        <v>43557</v>
      </c>
      <c r="G78" s="36" t="s">
        <v>45</v>
      </c>
      <c r="H78" s="38">
        <v>1.2329600000000001</v>
      </c>
      <c r="I78" s="38"/>
      <c r="J78" s="36">
        <v>20</v>
      </c>
      <c r="K78" s="39">
        <f t="shared" si="9"/>
        <v>8813.8897900348693</v>
      </c>
      <c r="L78" s="40"/>
      <c r="M78" s="4">
        <f>IF(J78="","",(K78/J78)/LOOKUP(RIGHT($D$2,3),定数!$A$6:$A$13,定数!$B$6:$B$13))</f>
        <v>3.6724540791811955</v>
      </c>
      <c r="N78" s="36"/>
      <c r="O78" s="5"/>
      <c r="P78" s="38">
        <v>1.2309600000000001</v>
      </c>
      <c r="Q78" s="38"/>
      <c r="R78" s="41">
        <f>IF(P78="","",T78*M78*LOOKUP(RIGHT($D$2,3),定数!$A$6:$A$13,定数!$B$6:$B$13))</f>
        <v>-8813.8897900348784</v>
      </c>
      <c r="S78" s="41"/>
      <c r="T78" s="42">
        <f t="shared" si="11"/>
        <v>-20.000000000000018</v>
      </c>
      <c r="U78" s="42"/>
      <c r="V78" t="str">
        <f t="shared" si="10"/>
        <v/>
      </c>
      <c r="W78">
        <f t="shared" si="10"/>
        <v>1</v>
      </c>
      <c r="X78" s="29">
        <f t="shared" si="12"/>
        <v>293796.32633449568</v>
      </c>
      <c r="Y78" s="30">
        <f t="shared" si="13"/>
        <v>0</v>
      </c>
    </row>
    <row r="79" spans="2:32">
      <c r="B79" s="36">
        <v>71</v>
      </c>
      <c r="C79" s="37">
        <f t="shared" si="8"/>
        <v>284982.43654446083</v>
      </c>
      <c r="D79" s="37"/>
      <c r="E79" s="36"/>
      <c r="F79" s="5">
        <v>43567</v>
      </c>
      <c r="G79" s="36" t="s">
        <v>44</v>
      </c>
      <c r="H79" s="38">
        <v>1.23461</v>
      </c>
      <c r="I79" s="38"/>
      <c r="J79" s="36">
        <v>32.700000000000003</v>
      </c>
      <c r="K79" s="39">
        <f t="shared" si="9"/>
        <v>8549.4730963338243</v>
      </c>
      <c r="L79" s="40"/>
      <c r="M79" s="4">
        <f>IF(J79="","",(K79/J79)/LOOKUP(RIGHT($D$2,3),定数!$A$6:$A$13,定数!$B$6:$B$13))</f>
        <v>2.1787648053857862</v>
      </c>
      <c r="N79" s="36"/>
      <c r="O79" s="5"/>
      <c r="P79" s="38">
        <v>1.23156</v>
      </c>
      <c r="Q79" s="38"/>
      <c r="R79" s="41">
        <f>IF(P79="","",T79*M79*LOOKUP(RIGHT($D$2,3),定数!$A$6:$A$13,定数!$B$6:$B$13))</f>
        <v>0</v>
      </c>
      <c r="S79" s="41"/>
      <c r="T79" s="42">
        <v>0</v>
      </c>
      <c r="U79" s="42"/>
      <c r="V79" t="str">
        <f t="shared" si="10"/>
        <v/>
      </c>
      <c r="W79">
        <f t="shared" si="10"/>
        <v>0</v>
      </c>
      <c r="X79" s="29">
        <f t="shared" si="12"/>
        <v>293796.32633449568</v>
      </c>
      <c r="Y79" s="30">
        <f t="shared" si="13"/>
        <v>2.9999999999999916E-2</v>
      </c>
    </row>
    <row r="80" spans="2:32">
      <c r="B80" s="36">
        <v>72</v>
      </c>
      <c r="C80" s="37">
        <f t="shared" si="8"/>
        <v>284982.43654446083</v>
      </c>
      <c r="D80" s="37"/>
      <c r="E80" s="36"/>
      <c r="F80" s="5">
        <v>43587</v>
      </c>
      <c r="G80" s="36" t="s">
        <v>45</v>
      </c>
      <c r="H80" s="38">
        <v>1.20191</v>
      </c>
      <c r="I80" s="38"/>
      <c r="J80" s="36">
        <v>32.4</v>
      </c>
      <c r="K80" s="39">
        <f t="shared" si="9"/>
        <v>8549.4730963338243</v>
      </c>
      <c r="L80" s="40"/>
      <c r="M80" s="4">
        <f>IF(J80="","",(K80/J80)/LOOKUP(RIGHT($D$2,3),定数!$A$6:$A$13,定数!$B$6:$B$13))</f>
        <v>2.1989385535838024</v>
      </c>
      <c r="N80" s="36"/>
      <c r="O80" s="5"/>
      <c r="P80" s="38">
        <v>1.1986699999999999</v>
      </c>
      <c r="Q80" s="38"/>
      <c r="R80" s="41">
        <f>IF(P80="","",T80*M80*LOOKUP(RIGHT($D$2,3),定数!$A$6:$A$13,定数!$B$6:$B$13))</f>
        <v>-8549.4730963341717</v>
      </c>
      <c r="S80" s="41"/>
      <c r="T80" s="42">
        <f t="shared" si="11"/>
        <v>-32.400000000001313</v>
      </c>
      <c r="U80" s="42"/>
      <c r="V80" t="str">
        <f t="shared" si="10"/>
        <v/>
      </c>
      <c r="W80">
        <f t="shared" si="10"/>
        <v>1</v>
      </c>
      <c r="X80" s="29">
        <f t="shared" si="12"/>
        <v>293796.32633449568</v>
      </c>
      <c r="Y80" s="30">
        <f t="shared" si="13"/>
        <v>2.9999999999999916E-2</v>
      </c>
    </row>
    <row r="81" spans="2:30">
      <c r="B81" s="36">
        <v>73</v>
      </c>
      <c r="C81" s="37">
        <f t="shared" si="8"/>
        <v>276432.96344812668</v>
      </c>
      <c r="D81" s="37"/>
      <c r="E81" s="36"/>
      <c r="F81" s="5">
        <v>43595</v>
      </c>
      <c r="G81" s="36" t="s">
        <v>45</v>
      </c>
      <c r="H81" s="38">
        <v>1.1896100000000001</v>
      </c>
      <c r="I81" s="38"/>
      <c r="J81" s="36">
        <v>55.8</v>
      </c>
      <c r="K81" s="39">
        <f t="shared" si="9"/>
        <v>8292.9889034438002</v>
      </c>
      <c r="L81" s="40"/>
      <c r="M81" s="4">
        <f>IF(J81="","",(K81/J81)/LOOKUP(RIGHT($D$2,3),定数!$A$6:$A$13,定数!$B$6:$B$13))</f>
        <v>1.238498940179779</v>
      </c>
      <c r="N81" s="36"/>
      <c r="O81" s="5"/>
      <c r="P81" s="38">
        <v>1.1941999999999999</v>
      </c>
      <c r="Q81" s="38"/>
      <c r="R81" s="41">
        <f>IF(P81="","",T81*M81*LOOKUP(RIGHT($D$2,3),定数!$A$6:$A$13,定数!$B$6:$B$13))</f>
        <v>0</v>
      </c>
      <c r="S81" s="41"/>
      <c r="T81" s="42">
        <v>0</v>
      </c>
      <c r="U81" s="42"/>
      <c r="V81" t="str">
        <f t="shared" si="10"/>
        <v/>
      </c>
      <c r="W81">
        <f t="shared" si="10"/>
        <v>0</v>
      </c>
      <c r="X81" s="29">
        <f t="shared" si="12"/>
        <v>293796.32633449568</v>
      </c>
      <c r="Y81" s="30">
        <f t="shared" si="13"/>
        <v>5.9100000000001041E-2</v>
      </c>
    </row>
    <row r="82" spans="2:30">
      <c r="B82" s="36">
        <v>74</v>
      </c>
      <c r="C82" s="37">
        <f t="shared" si="8"/>
        <v>276432.96344812668</v>
      </c>
      <c r="D82" s="37"/>
      <c r="E82" s="36"/>
      <c r="F82" s="5">
        <v>43602</v>
      </c>
      <c r="G82" s="36" t="s">
        <v>45</v>
      </c>
      <c r="H82" s="38">
        <v>1.1819</v>
      </c>
      <c r="I82" s="38"/>
      <c r="J82" s="36">
        <v>41.8</v>
      </c>
      <c r="K82" s="39">
        <f t="shared" si="9"/>
        <v>8292.9889034438002</v>
      </c>
      <c r="L82" s="40"/>
      <c r="M82" s="4">
        <f>IF(J82="","",(K82/J82)/LOOKUP(RIGHT($D$2,3),定数!$A$6:$A$13,定数!$B$6:$B$13))</f>
        <v>1.6533071976562601</v>
      </c>
      <c r="N82" s="36"/>
      <c r="O82" s="5"/>
      <c r="P82" s="38">
        <v>1.1777200000000001</v>
      </c>
      <c r="Q82" s="38"/>
      <c r="R82" s="41">
        <f>IF(P82="","",T82*M82*LOOKUP(RIGHT($D$2,3),定数!$A$6:$A$13,定数!$B$6:$B$13))</f>
        <v>-8292.9889034435055</v>
      </c>
      <c r="S82" s="41"/>
      <c r="T82" s="42">
        <f t="shared" si="11"/>
        <v>-41.799999999998505</v>
      </c>
      <c r="U82" s="42"/>
      <c r="V82" t="str">
        <f t="shared" si="10"/>
        <v/>
      </c>
      <c r="W82">
        <f t="shared" si="10"/>
        <v>1</v>
      </c>
      <c r="X82" s="29">
        <f t="shared" si="12"/>
        <v>293796.32633449568</v>
      </c>
      <c r="Y82" s="30">
        <f t="shared" si="13"/>
        <v>5.9100000000001041E-2</v>
      </c>
    </row>
    <row r="83" spans="2:30">
      <c r="B83" s="36">
        <v>75</v>
      </c>
      <c r="C83" s="37">
        <f t="shared" si="8"/>
        <v>268139.97454468318</v>
      </c>
      <c r="D83" s="37"/>
      <c r="E83" s="36"/>
      <c r="F83" s="5">
        <v>43607</v>
      </c>
      <c r="G83" s="36" t="s">
        <v>45</v>
      </c>
      <c r="H83" s="38">
        <v>1.1778599999999999</v>
      </c>
      <c r="I83" s="38"/>
      <c r="J83" s="36">
        <v>36.5</v>
      </c>
      <c r="K83" s="39">
        <f t="shared" si="9"/>
        <v>8044.1992363404952</v>
      </c>
      <c r="L83" s="40"/>
      <c r="M83" s="4">
        <f>IF(J83="","",(K83/J83)/LOOKUP(RIGHT($D$2,3),定数!$A$6:$A$13,定数!$B$6:$B$13))</f>
        <v>1.8365751681142684</v>
      </c>
      <c r="N83" s="36"/>
      <c r="O83" s="5"/>
      <c r="P83" s="38">
        <v>1.1817299999999999</v>
      </c>
      <c r="Q83" s="38"/>
      <c r="R83" s="41">
        <f>IF(P83="","",T83*M83*LOOKUP(RIGHT($D$2,3),定数!$A$6:$A$13,定数!$B$6:$B$13))</f>
        <v>0</v>
      </c>
      <c r="S83" s="41"/>
      <c r="T83" s="42">
        <v>0</v>
      </c>
      <c r="U83" s="42"/>
      <c r="V83" t="str">
        <f t="shared" si="10"/>
        <v/>
      </c>
      <c r="W83">
        <f t="shared" si="10"/>
        <v>0</v>
      </c>
      <c r="X83" s="29">
        <f t="shared" si="12"/>
        <v>293796.32633449568</v>
      </c>
      <c r="Y83" s="30">
        <f t="shared" si="13"/>
        <v>8.7326999999999932E-2</v>
      </c>
    </row>
    <row r="84" spans="2:30">
      <c r="B84" s="36">
        <v>76</v>
      </c>
      <c r="C84" s="37">
        <f t="shared" si="8"/>
        <v>268139.97454468318</v>
      </c>
      <c r="D84" s="37"/>
      <c r="E84" s="36"/>
      <c r="F84" s="5">
        <v>43609</v>
      </c>
      <c r="G84" s="36" t="s">
        <v>45</v>
      </c>
      <c r="H84" s="38">
        <v>1.17205</v>
      </c>
      <c r="I84" s="38"/>
      <c r="J84" s="36">
        <v>30.3</v>
      </c>
      <c r="K84" s="39">
        <f t="shared" si="9"/>
        <v>8044.1992363404952</v>
      </c>
      <c r="L84" s="40"/>
      <c r="M84" s="4">
        <f>IF(J84="","",(K84/J84)/LOOKUP(RIGHT($D$2,3),定数!$A$6:$A$13,定数!$B$6:$B$13))</f>
        <v>2.2123760275963962</v>
      </c>
      <c r="N84" s="36"/>
      <c r="O84" s="5"/>
      <c r="P84" s="38">
        <v>1.17361</v>
      </c>
      <c r="Q84" s="38"/>
      <c r="R84" s="41">
        <f>IF(P84="","",T84*M84*LOOKUP(RIGHT($D$2,3),定数!$A$6:$A$13,定数!$B$6:$B$13))</f>
        <v>0</v>
      </c>
      <c r="S84" s="41"/>
      <c r="T84" s="42">
        <v>0</v>
      </c>
      <c r="U84" s="42"/>
      <c r="V84" t="str">
        <f t="shared" si="10"/>
        <v/>
      </c>
      <c r="W84">
        <f t="shared" si="10"/>
        <v>0</v>
      </c>
      <c r="X84" s="29">
        <f t="shared" si="12"/>
        <v>293796.32633449568</v>
      </c>
      <c r="Y84" s="30">
        <f t="shared" si="13"/>
        <v>8.7326999999999932E-2</v>
      </c>
    </row>
    <row r="85" spans="2:30">
      <c r="B85" s="36">
        <v>77</v>
      </c>
      <c r="C85" s="37">
        <f t="shared" si="8"/>
        <v>268139.97454468318</v>
      </c>
      <c r="D85" s="37"/>
      <c r="E85" s="36"/>
      <c r="F85" s="5">
        <v>43621</v>
      </c>
      <c r="G85" s="36" t="s">
        <v>44</v>
      </c>
      <c r="H85" s="38">
        <v>1.16764</v>
      </c>
      <c r="I85" s="38"/>
      <c r="J85" s="36">
        <v>39.5</v>
      </c>
      <c r="K85" s="39">
        <f t="shared" si="9"/>
        <v>8044.1992363404952</v>
      </c>
      <c r="L85" s="40"/>
      <c r="M85" s="4">
        <f>IF(J85="","",(K85/J85)/LOOKUP(RIGHT($D$2,3),定数!$A$6:$A$13,定数!$B$6:$B$13))</f>
        <v>1.6970884464853364</v>
      </c>
      <c r="N85" s="36"/>
      <c r="O85" s="5"/>
      <c r="P85" s="38">
        <v>1.1715899999999999</v>
      </c>
      <c r="Q85" s="38"/>
      <c r="R85" s="41">
        <f>IF(P85="","",T85*M85*LOOKUP(RIGHT($D$2,3),定数!$A$6:$A$13,定数!$B$6:$B$13))</f>
        <v>-8044.199236340286</v>
      </c>
      <c r="S85" s="41"/>
      <c r="T85" s="42">
        <f t="shared" si="11"/>
        <v>-39.499999999998977</v>
      </c>
      <c r="U85" s="42"/>
      <c r="V85" t="str">
        <f t="shared" si="10"/>
        <v/>
      </c>
      <c r="W85">
        <f t="shared" si="10"/>
        <v>1</v>
      </c>
      <c r="X85" s="29">
        <f t="shared" si="12"/>
        <v>293796.32633449568</v>
      </c>
      <c r="Y85" s="30">
        <f t="shared" si="13"/>
        <v>8.7326999999999932E-2</v>
      </c>
    </row>
    <row r="86" spans="2:30">
      <c r="B86" s="36">
        <v>78</v>
      </c>
      <c r="C86" s="37">
        <f t="shared" si="8"/>
        <v>260095.77530834288</v>
      </c>
      <c r="D86" s="37"/>
      <c r="E86" s="36"/>
      <c r="F86" s="5">
        <v>43624</v>
      </c>
      <c r="G86" s="36" t="s">
        <v>44</v>
      </c>
      <c r="H86" s="38">
        <v>1.17909</v>
      </c>
      <c r="I86" s="38"/>
      <c r="J86" s="36">
        <v>18.7</v>
      </c>
      <c r="K86" s="39">
        <f t="shared" si="9"/>
        <v>7802.8732592502865</v>
      </c>
      <c r="L86" s="40"/>
      <c r="M86" s="4">
        <f>IF(J86="","",(K86/J86)/LOOKUP(RIGHT($D$2,3),定数!$A$6:$A$13,定数!$B$6:$B$13))</f>
        <v>3.477216247437739</v>
      </c>
      <c r="N86" s="36"/>
      <c r="O86" s="5"/>
      <c r="P86" s="38">
        <v>1.1729700000000001</v>
      </c>
      <c r="Q86" s="38"/>
      <c r="R86" s="41">
        <f>IF(P86="","",T86*M86*LOOKUP(RIGHT($D$2,3),定数!$A$6:$A$13,定数!$B$6:$B$13))</f>
        <v>25536.676121182354</v>
      </c>
      <c r="S86" s="41"/>
      <c r="T86" s="42">
        <f t="shared" si="11"/>
        <v>61.199999999999037</v>
      </c>
      <c r="U86" s="42"/>
      <c r="V86" t="str">
        <f t="shared" si="10"/>
        <v/>
      </c>
      <c r="W86">
        <f t="shared" si="10"/>
        <v>0</v>
      </c>
      <c r="X86" s="29">
        <f t="shared" si="12"/>
        <v>293796.32633449568</v>
      </c>
      <c r="Y86" s="30">
        <f t="shared" si="13"/>
        <v>0.11470718999999929</v>
      </c>
      <c r="AB86">
        <v>1.1742699999999999</v>
      </c>
      <c r="AC86">
        <v>1.1729700000000001</v>
      </c>
    </row>
    <row r="87" spans="2:30">
      <c r="B87" s="36">
        <v>79</v>
      </c>
      <c r="C87" s="37">
        <f t="shared" si="8"/>
        <v>285632.45142952522</v>
      </c>
      <c r="D87" s="37"/>
      <c r="E87" s="36"/>
      <c r="F87" s="5">
        <v>43631</v>
      </c>
      <c r="G87" s="36" t="s">
        <v>45</v>
      </c>
      <c r="H87" s="38">
        <v>1.1614500000000001</v>
      </c>
      <c r="I87" s="38"/>
      <c r="J87" s="36">
        <v>55.6</v>
      </c>
      <c r="K87" s="39">
        <f t="shared" si="9"/>
        <v>8568.9735428857566</v>
      </c>
      <c r="L87" s="40"/>
      <c r="M87" s="4">
        <f>IF(J87="","",(K87/J87)/LOOKUP(RIGHT($D$2,3),定数!$A$6:$A$13,定数!$B$6:$B$13))</f>
        <v>1.2843185765716063</v>
      </c>
      <c r="N87" s="36"/>
      <c r="O87" s="5"/>
      <c r="P87" s="38">
        <v>1.1558900000000001</v>
      </c>
      <c r="Q87" s="38"/>
      <c r="R87" s="41">
        <f>IF(P87="","",T87*M87*LOOKUP(RIGHT($D$2,3),定数!$A$6:$A$13,定数!$B$6:$B$13))</f>
        <v>-8568.9735428857712</v>
      </c>
      <c r="S87" s="41"/>
      <c r="T87" s="42">
        <f t="shared" si="11"/>
        <v>-55.600000000000094</v>
      </c>
      <c r="U87" s="42"/>
      <c r="V87" t="str">
        <f t="shared" si="10"/>
        <v/>
      </c>
      <c r="W87">
        <f t="shared" si="10"/>
        <v>1</v>
      </c>
      <c r="X87" s="29">
        <f t="shared" si="12"/>
        <v>293796.32633449568</v>
      </c>
      <c r="Y87" s="30">
        <f t="shared" si="13"/>
        <v>2.77875322909098E-2</v>
      </c>
    </row>
    <row r="88" spans="2:30">
      <c r="B88" s="36">
        <v>80</v>
      </c>
      <c r="C88" s="37">
        <f t="shared" si="8"/>
        <v>277063.47788663942</v>
      </c>
      <c r="D88" s="37"/>
      <c r="E88" s="36"/>
      <c r="F88" s="5">
        <v>43642</v>
      </c>
      <c r="G88" s="36" t="s">
        <v>44</v>
      </c>
      <c r="H88" s="38">
        <v>1.1650400000000001</v>
      </c>
      <c r="I88" s="38"/>
      <c r="J88" s="36">
        <v>33</v>
      </c>
      <c r="K88" s="39">
        <f t="shared" si="9"/>
        <v>8311.904336599182</v>
      </c>
      <c r="L88" s="40"/>
      <c r="M88" s="4">
        <f>IF(J88="","",(K88/J88)/LOOKUP(RIGHT($D$2,3),定数!$A$6:$A$13,定数!$B$6:$B$13))</f>
        <v>2.0989657415654501</v>
      </c>
      <c r="N88" s="36"/>
      <c r="O88" s="5"/>
      <c r="P88" s="38">
        <v>1.1562600000000001</v>
      </c>
      <c r="Q88" s="38"/>
      <c r="R88" s="41">
        <f>IF(P88="","",T88*M88*LOOKUP(RIGHT($D$2,3),定数!$A$6:$A$13,定数!$B$6:$B$13))</f>
        <v>22114.703053133606</v>
      </c>
      <c r="S88" s="41"/>
      <c r="T88" s="42">
        <f t="shared" si="11"/>
        <v>87.800000000000097</v>
      </c>
      <c r="U88" s="42"/>
      <c r="V88" t="str">
        <f t="shared" si="10"/>
        <v/>
      </c>
      <c r="W88">
        <f t="shared" si="10"/>
        <v>0</v>
      </c>
      <c r="X88" s="29">
        <f t="shared" si="12"/>
        <v>293796.32633449568</v>
      </c>
      <c r="Y88" s="30">
        <f t="shared" si="13"/>
        <v>5.6953906322182668E-2</v>
      </c>
      <c r="AB88">
        <v>1.1581300000000001</v>
      </c>
      <c r="AC88">
        <v>1.1562600000000001</v>
      </c>
      <c r="AD88">
        <v>1.1546799999999999</v>
      </c>
    </row>
    <row r="89" spans="2:30">
      <c r="B89" s="36">
        <v>81</v>
      </c>
      <c r="C89" s="37">
        <f t="shared" si="8"/>
        <v>299178.18093977304</v>
      </c>
      <c r="D89" s="37"/>
      <c r="E89" s="36"/>
      <c r="F89" s="5">
        <v>43656</v>
      </c>
      <c r="G89" s="36" t="s">
        <v>44</v>
      </c>
      <c r="H89" s="38">
        <v>1.1732</v>
      </c>
      <c r="I89" s="38"/>
      <c r="J89" s="36">
        <v>29.9</v>
      </c>
      <c r="K89" s="39">
        <f t="shared" si="9"/>
        <v>8975.3454281931899</v>
      </c>
      <c r="L89" s="40"/>
      <c r="M89" s="4">
        <f>IF(J89="","",(K89/J89)/LOOKUP(RIGHT($D$2,3),定数!$A$6:$A$13,定数!$B$6:$B$13))</f>
        <v>2.5014898071887379</v>
      </c>
      <c r="N89" s="36"/>
      <c r="O89" s="5"/>
      <c r="P89" s="38">
        <v>1.1696200000000001</v>
      </c>
      <c r="Q89" s="38"/>
      <c r="R89" s="41">
        <f>IF(P89="","",T89*M89*LOOKUP(RIGHT($D$2,3),定数!$A$6:$A$13,定数!$B$6:$B$13))</f>
        <v>0</v>
      </c>
      <c r="S89" s="41"/>
      <c r="T89" s="42">
        <v>0</v>
      </c>
      <c r="U89" s="42"/>
      <c r="V89" t="str">
        <f t="shared" si="10"/>
        <v/>
      </c>
      <c r="W89">
        <f t="shared" si="10"/>
        <v>0</v>
      </c>
      <c r="X89" s="29">
        <f t="shared" si="12"/>
        <v>299178.18093977304</v>
      </c>
      <c r="Y89" s="30">
        <f t="shared" si="13"/>
        <v>0</v>
      </c>
    </row>
    <row r="90" spans="2:30">
      <c r="B90" s="36">
        <v>82</v>
      </c>
      <c r="C90" s="37">
        <f t="shared" si="8"/>
        <v>299178.18093977304</v>
      </c>
      <c r="D90" s="37"/>
      <c r="E90" s="36"/>
      <c r="F90" s="5">
        <v>43677</v>
      </c>
      <c r="G90" s="36" t="s">
        <v>44</v>
      </c>
      <c r="H90" s="38">
        <v>1.1701699999999999</v>
      </c>
      <c r="I90" s="38"/>
      <c r="J90" s="36">
        <v>8.3000000000000007</v>
      </c>
      <c r="K90" s="39">
        <f t="shared" si="9"/>
        <v>8975.3454281931899</v>
      </c>
      <c r="L90" s="40"/>
      <c r="M90" s="4">
        <f>IF(J90="","",(K90/J90)/LOOKUP(RIGHT($D$2,3),定数!$A$6:$A$13,定数!$B$6:$B$13))</f>
        <v>9.0113909921618358</v>
      </c>
      <c r="N90" s="36"/>
      <c r="O90" s="5"/>
      <c r="P90" s="38">
        <v>1.171</v>
      </c>
      <c r="Q90" s="38"/>
      <c r="R90" s="41">
        <f>IF(P90="","",T90*M90*LOOKUP(RIGHT($D$2,3),定数!$A$6:$A$13,定数!$B$6:$B$13))</f>
        <v>-8975.3454281943614</v>
      </c>
      <c r="S90" s="41"/>
      <c r="T90" s="42">
        <f t="shared" si="11"/>
        <v>-8.3000000000010843</v>
      </c>
      <c r="U90" s="42"/>
      <c r="V90" t="str">
        <f t="shared" si="10"/>
        <v/>
      </c>
      <c r="W90">
        <f t="shared" si="10"/>
        <v>1</v>
      </c>
      <c r="X90" s="29">
        <f t="shared" si="12"/>
        <v>299178.18093977304</v>
      </c>
      <c r="Y90" s="30">
        <f t="shared" si="13"/>
        <v>0</v>
      </c>
    </row>
    <row r="91" spans="2:30">
      <c r="B91" s="36">
        <v>83</v>
      </c>
      <c r="C91" s="37">
        <f t="shared" si="8"/>
        <v>290202.83551157865</v>
      </c>
      <c r="D91" s="37"/>
      <c r="E91" s="36"/>
      <c r="F91" s="5">
        <v>43684</v>
      </c>
      <c r="G91" s="36" t="s">
        <v>45</v>
      </c>
      <c r="H91" s="38">
        <v>1.1569700000000001</v>
      </c>
      <c r="I91" s="38"/>
      <c r="J91" s="36">
        <v>22.3</v>
      </c>
      <c r="K91" s="39">
        <f t="shared" si="9"/>
        <v>8706.085065347359</v>
      </c>
      <c r="L91" s="40"/>
      <c r="M91" s="4">
        <f>IF(J91="","",(K91/J91)/LOOKUP(RIGHT($D$2,3),定数!$A$6:$A$13,定数!$B$6:$B$13))</f>
        <v>3.2533950169459489</v>
      </c>
      <c r="N91" s="36"/>
      <c r="O91" s="5"/>
      <c r="P91" s="38">
        <v>1.1620900000000001</v>
      </c>
      <c r="Q91" s="38"/>
      <c r="R91" s="41">
        <f>IF(P91="","",T91*M91*LOOKUP(RIGHT($D$2,3),定数!$A$6:$A$13,定数!$B$6:$B$13))</f>
        <v>19988.858984115963</v>
      </c>
      <c r="S91" s="41"/>
      <c r="T91" s="42">
        <f t="shared" si="11"/>
        <v>51.200000000000131</v>
      </c>
      <c r="U91" s="42"/>
      <c r="V91" t="str">
        <f t="shared" ref="V91:W106" si="14">IF(S91&lt;&gt;"",IF(S91&lt;0,1+V90,0),"")</f>
        <v/>
      </c>
      <c r="W91">
        <f t="shared" si="14"/>
        <v>0</v>
      </c>
      <c r="X91" s="29">
        <f t="shared" si="12"/>
        <v>299178.18093977304</v>
      </c>
      <c r="Y91" s="30">
        <f t="shared" si="13"/>
        <v>3.0000000000004023E-2</v>
      </c>
      <c r="AB91">
        <v>1.161</v>
      </c>
      <c r="AC91">
        <v>1.1620900000000001</v>
      </c>
    </row>
    <row r="92" spans="2:30">
      <c r="B92" s="36">
        <v>84</v>
      </c>
      <c r="C92" s="37">
        <f t="shared" si="8"/>
        <v>310191.6944956946</v>
      </c>
      <c r="D92" s="37"/>
      <c r="E92" s="36"/>
      <c r="F92" s="5">
        <v>43700</v>
      </c>
      <c r="G92" s="36" t="s">
        <v>44</v>
      </c>
      <c r="H92" s="38">
        <v>1.1541600000000001</v>
      </c>
      <c r="I92" s="38"/>
      <c r="J92" s="36">
        <v>48.4</v>
      </c>
      <c r="K92" s="39">
        <f t="shared" si="9"/>
        <v>9305.7508348708379</v>
      </c>
      <c r="L92" s="40"/>
      <c r="M92" s="4">
        <f>IF(J92="","",(K92/J92)/LOOKUP(RIGHT($D$2,3),定数!$A$6:$A$13,定数!$B$6:$B$13))</f>
        <v>1.6022298269405715</v>
      </c>
      <c r="N92" s="36"/>
      <c r="O92" s="5"/>
      <c r="P92" s="38">
        <v>1.159</v>
      </c>
      <c r="Q92" s="38"/>
      <c r="R92" s="41">
        <f>IF(P92="","",T92*M92*LOOKUP(RIGHT($D$2,3),定数!$A$6:$A$13,定数!$B$6:$B$13))</f>
        <v>-9305.7508348707524</v>
      </c>
      <c r="S92" s="41"/>
      <c r="T92" s="42">
        <f t="shared" si="11"/>
        <v>-48.399999999999551</v>
      </c>
      <c r="U92" s="42"/>
      <c r="V92" t="str">
        <f t="shared" si="14"/>
        <v/>
      </c>
      <c r="W92">
        <f t="shared" si="14"/>
        <v>1</v>
      </c>
      <c r="X92" s="29">
        <f t="shared" si="12"/>
        <v>310191.6944956946</v>
      </c>
      <c r="Y92" s="30">
        <f t="shared" si="13"/>
        <v>0</v>
      </c>
    </row>
    <row r="93" spans="2:30">
      <c r="B93" s="36">
        <v>85</v>
      </c>
      <c r="C93" s="37">
        <f t="shared" si="8"/>
        <v>300885.94366082386</v>
      </c>
      <c r="D93" s="37"/>
      <c r="E93" s="36"/>
      <c r="F93" s="5">
        <v>43706</v>
      </c>
      <c r="G93" s="36" t="s">
        <v>44</v>
      </c>
      <c r="H93" s="38">
        <v>1.1682600000000001</v>
      </c>
      <c r="I93" s="38"/>
      <c r="J93" s="36">
        <v>14.1</v>
      </c>
      <c r="K93" s="39">
        <f t="shared" si="9"/>
        <v>9026.5783098247157</v>
      </c>
      <c r="L93" s="40"/>
      <c r="M93" s="4">
        <f>IF(J93="","",(K93/J93)/LOOKUP(RIGHT($D$2,3),定数!$A$6:$A$13,定数!$B$6:$B$13))</f>
        <v>5.3348571571068062</v>
      </c>
      <c r="N93" s="36"/>
      <c r="O93" s="5"/>
      <c r="P93" s="38">
        <v>1.1653899999999999</v>
      </c>
      <c r="Q93" s="38"/>
      <c r="R93" s="41">
        <f>IF(P93="","",T93*M93*LOOKUP(RIGHT($D$2,3),定数!$A$6:$A$13,定数!$B$6:$B$13))</f>
        <v>0</v>
      </c>
      <c r="S93" s="41"/>
      <c r="T93" s="42">
        <v>0</v>
      </c>
      <c r="U93" s="42"/>
      <c r="V93" t="str">
        <f t="shared" si="14"/>
        <v/>
      </c>
      <c r="W93">
        <f t="shared" si="14"/>
        <v>0</v>
      </c>
      <c r="X93" s="29">
        <f t="shared" si="12"/>
        <v>310191.6944956946</v>
      </c>
      <c r="Y93" s="30">
        <f t="shared" si="13"/>
        <v>2.9999999999999694E-2</v>
      </c>
    </row>
    <row r="94" spans="2:30">
      <c r="B94" s="36">
        <v>86</v>
      </c>
      <c r="C94" s="37">
        <f t="shared" si="8"/>
        <v>300885.94366082386</v>
      </c>
      <c r="D94" s="37"/>
      <c r="E94" s="36"/>
      <c r="F94" s="5">
        <v>43711</v>
      </c>
      <c r="G94" s="36" t="s">
        <v>45</v>
      </c>
      <c r="H94" s="38">
        <v>1.1624000000000001</v>
      </c>
      <c r="I94" s="38"/>
      <c r="J94" s="36">
        <v>33.5</v>
      </c>
      <c r="K94" s="39">
        <f t="shared" si="9"/>
        <v>9026.5783098247157</v>
      </c>
      <c r="L94" s="40"/>
      <c r="M94" s="4">
        <f>IF(J94="","",(K94/J94)/LOOKUP(RIGHT($D$2,3),定数!$A$6:$A$13,定数!$B$6:$B$13))</f>
        <v>2.2454174900061483</v>
      </c>
      <c r="N94" s="36"/>
      <c r="O94" s="5"/>
      <c r="P94" s="38">
        <v>1.1590499999999999</v>
      </c>
      <c r="Q94" s="38"/>
      <c r="R94" s="41">
        <f>IF(P94="","",T94*M94*LOOKUP(RIGHT($D$2,3),定数!$A$6:$A$13,定数!$B$6:$B$13))</f>
        <v>-9026.5783098252177</v>
      </c>
      <c r="S94" s="41"/>
      <c r="T94" s="42">
        <f t="shared" si="11"/>
        <v>-33.500000000001862</v>
      </c>
      <c r="U94" s="42"/>
      <c r="V94" t="str">
        <f t="shared" si="14"/>
        <v/>
      </c>
      <c r="W94">
        <f t="shared" si="14"/>
        <v>1</v>
      </c>
      <c r="X94" s="29">
        <f t="shared" si="12"/>
        <v>310191.6944956946</v>
      </c>
      <c r="Y94" s="30">
        <f t="shared" si="13"/>
        <v>2.9999999999999694E-2</v>
      </c>
    </row>
    <row r="95" spans="2:30">
      <c r="B95" s="36">
        <v>87</v>
      </c>
      <c r="C95" s="37">
        <f t="shared" si="8"/>
        <v>291859.36535099865</v>
      </c>
      <c r="D95" s="37"/>
      <c r="E95" s="36"/>
      <c r="F95" s="5">
        <v>43741</v>
      </c>
      <c r="G95" s="36" t="s">
        <v>45</v>
      </c>
      <c r="H95" s="38">
        <v>1.15696</v>
      </c>
      <c r="I95" s="38"/>
      <c r="J95" s="36">
        <v>30.7</v>
      </c>
      <c r="K95" s="39">
        <f t="shared" si="9"/>
        <v>8755.780960529959</v>
      </c>
      <c r="L95" s="40"/>
      <c r="M95" s="4">
        <f>IF(J95="","",(K95/J95)/LOOKUP(RIGHT($D$2,3),定数!$A$6:$A$13,定数!$B$6:$B$13))</f>
        <v>2.3767049295683926</v>
      </c>
      <c r="N95" s="36"/>
      <c r="O95" s="5"/>
      <c r="P95" s="38">
        <v>1.1538900000000001</v>
      </c>
      <c r="Q95" s="38"/>
      <c r="R95" s="41">
        <f>IF(P95="","",T95*M95*LOOKUP(RIGHT($D$2,3),定数!$A$6:$A$13,定数!$B$6:$B$13))</f>
        <v>-8755.7809605296916</v>
      </c>
      <c r="S95" s="41"/>
      <c r="T95" s="42">
        <f t="shared" si="11"/>
        <v>-30.699999999999061</v>
      </c>
      <c r="U95" s="42"/>
      <c r="V95" t="str">
        <f t="shared" si="14"/>
        <v/>
      </c>
      <c r="W95">
        <f t="shared" si="14"/>
        <v>2</v>
      </c>
      <c r="X95" s="29">
        <f t="shared" si="12"/>
        <v>310191.6944956946</v>
      </c>
      <c r="Y95" s="30">
        <f t="shared" si="13"/>
        <v>5.9100000000001263E-2</v>
      </c>
    </row>
    <row r="96" spans="2:30">
      <c r="B96" s="36">
        <v>88</v>
      </c>
      <c r="C96" s="37">
        <f t="shared" si="8"/>
        <v>283103.58439046895</v>
      </c>
      <c r="D96" s="37"/>
      <c r="E96" s="36"/>
      <c r="F96" s="5">
        <v>43743</v>
      </c>
      <c r="G96" s="36" t="s">
        <v>45</v>
      </c>
      <c r="H96" s="38">
        <v>1.1539999999999999</v>
      </c>
      <c r="I96" s="38"/>
      <c r="J96" s="36">
        <v>56.6</v>
      </c>
      <c r="K96" s="39">
        <f t="shared" si="9"/>
        <v>8493.1075317140676</v>
      </c>
      <c r="L96" s="40"/>
      <c r="M96" s="4">
        <f>IF(J96="","",(K96/J96)/LOOKUP(RIGHT($D$2,3),定数!$A$6:$A$13,定数!$B$6:$B$13))</f>
        <v>1.2504575282264527</v>
      </c>
      <c r="N96" s="36"/>
      <c r="O96" s="5"/>
      <c r="P96" s="38">
        <v>1.1483399999999999</v>
      </c>
      <c r="Q96" s="38"/>
      <c r="R96" s="41">
        <f>IF(P96="","",T96*M96*LOOKUP(RIGHT($D$2,3),定数!$A$6:$A$13,定数!$B$6:$B$13))</f>
        <v>-8493.107531714064</v>
      </c>
      <c r="S96" s="41"/>
      <c r="T96" s="42">
        <f t="shared" si="11"/>
        <v>-56.59999999999998</v>
      </c>
      <c r="U96" s="42"/>
      <c r="V96" t="str">
        <f t="shared" si="14"/>
        <v/>
      </c>
      <c r="W96">
        <f t="shared" si="14"/>
        <v>3</v>
      </c>
      <c r="X96" s="29">
        <f t="shared" si="12"/>
        <v>310191.6944956946</v>
      </c>
      <c r="Y96" s="30">
        <f t="shared" si="13"/>
        <v>8.7327000000000377E-2</v>
      </c>
    </row>
    <row r="97" spans="2:32">
      <c r="B97" s="36">
        <v>89</v>
      </c>
      <c r="C97" s="37">
        <f t="shared" si="8"/>
        <v>274610.47685875488</v>
      </c>
      <c r="D97" s="37"/>
      <c r="E97" s="36"/>
      <c r="F97" s="5">
        <v>43757</v>
      </c>
      <c r="G97" s="36" t="s">
        <v>45</v>
      </c>
      <c r="H97" s="38">
        <v>1.1475900000000001</v>
      </c>
      <c r="I97" s="38"/>
      <c r="J97" s="36">
        <v>19.3</v>
      </c>
      <c r="K97" s="39">
        <f t="shared" si="9"/>
        <v>8238.3143057626457</v>
      </c>
      <c r="L97" s="40"/>
      <c r="M97" s="4">
        <f>IF(J97="","",(K97/J97)/LOOKUP(RIGHT($D$2,3),定数!$A$6:$A$13,定数!$B$6:$B$13))</f>
        <v>3.5571305292584823</v>
      </c>
      <c r="N97" s="36"/>
      <c r="O97" s="5"/>
      <c r="P97" s="38">
        <v>1.1531</v>
      </c>
      <c r="Q97" s="38"/>
      <c r="R97" s="41">
        <f>IF(P97="","",T97*M97*LOOKUP(RIGHT($D$2,3),定数!$A$6:$A$13,定数!$B$6:$B$13))</f>
        <v>23519.747059456673</v>
      </c>
      <c r="S97" s="41"/>
      <c r="T97" s="42">
        <f t="shared" si="11"/>
        <v>55.099999999999042</v>
      </c>
      <c r="U97" s="42"/>
      <c r="V97" t="str">
        <f t="shared" si="14"/>
        <v/>
      </c>
      <c r="W97">
        <f t="shared" si="14"/>
        <v>0</v>
      </c>
      <c r="X97" s="29">
        <f t="shared" si="12"/>
        <v>310191.6944956946</v>
      </c>
      <c r="Y97" s="30">
        <f t="shared" si="13"/>
        <v>0.1147071900000004</v>
      </c>
      <c r="AB97">
        <v>1.1519299999999999</v>
      </c>
      <c r="AC97">
        <v>1.1531</v>
      </c>
      <c r="AD97">
        <v>1.1540999999999999</v>
      </c>
    </row>
    <row r="98" spans="2:32">
      <c r="B98" s="36">
        <v>90</v>
      </c>
      <c r="C98" s="37">
        <f t="shared" si="8"/>
        <v>298130.22391821153</v>
      </c>
      <c r="D98" s="37"/>
      <c r="E98" s="36"/>
      <c r="F98" s="5">
        <v>43782</v>
      </c>
      <c r="G98" s="36" t="s">
        <v>45</v>
      </c>
      <c r="H98" s="38">
        <v>1.12565</v>
      </c>
      <c r="I98" s="38"/>
      <c r="J98" s="36">
        <v>35.299999999999997</v>
      </c>
      <c r="K98" s="39">
        <f t="shared" si="9"/>
        <v>8943.906717546346</v>
      </c>
      <c r="L98" s="40"/>
      <c r="M98" s="4">
        <f>IF(J98="","",(K98/J98)/LOOKUP(RIGHT($D$2,3),定数!$A$6:$A$13,定数!$B$6:$B$13))</f>
        <v>2.1114038521119798</v>
      </c>
      <c r="N98" s="36"/>
      <c r="O98" s="5"/>
      <c r="P98" s="38">
        <v>1.1282099999999999</v>
      </c>
      <c r="Q98" s="38"/>
      <c r="R98" s="41">
        <f>IF(P98="","",T98*M98*LOOKUP(RIGHT($D$2,3),定数!$A$6:$A$13,定数!$B$6:$B$13))</f>
        <v>0</v>
      </c>
      <c r="S98" s="41"/>
      <c r="T98" s="42">
        <v>0</v>
      </c>
      <c r="U98" s="42"/>
      <c r="V98" t="str">
        <f t="shared" si="14"/>
        <v/>
      </c>
      <c r="W98">
        <f t="shared" si="14"/>
        <v>0</v>
      </c>
      <c r="X98" s="29">
        <f t="shared" si="12"/>
        <v>310191.6944956946</v>
      </c>
      <c r="Y98" s="30">
        <f t="shared" si="13"/>
        <v>3.8883924977722084E-2</v>
      </c>
    </row>
    <row r="99" spans="2:32">
      <c r="B99" s="36">
        <v>91</v>
      </c>
      <c r="C99" s="37">
        <f t="shared" si="8"/>
        <v>298130.22391821153</v>
      </c>
      <c r="D99" s="37"/>
      <c r="E99" s="36"/>
      <c r="F99" s="5">
        <v>43809</v>
      </c>
      <c r="G99" s="36" t="s">
        <v>44</v>
      </c>
      <c r="H99" s="38">
        <v>1.14012</v>
      </c>
      <c r="I99" s="38"/>
      <c r="J99" s="36">
        <v>26.1</v>
      </c>
      <c r="K99" s="39">
        <f t="shared" si="9"/>
        <v>8943.906717546346</v>
      </c>
      <c r="L99" s="40"/>
      <c r="M99" s="4">
        <f>IF(J99="","",(K99/J99)/LOOKUP(RIGHT($D$2,3),定数!$A$6:$A$13,定数!$B$6:$B$13))</f>
        <v>2.855653485806624</v>
      </c>
      <c r="N99" s="36"/>
      <c r="O99" s="5"/>
      <c r="P99" s="38">
        <v>1.1349499999999999</v>
      </c>
      <c r="Q99" s="38"/>
      <c r="R99" s="41">
        <f>IF(P99="","",T99*M99*LOOKUP(RIGHT($D$2,3),定数!$A$6:$A$13,定数!$B$6:$B$13))</f>
        <v>17716.474225944705</v>
      </c>
      <c r="S99" s="41"/>
      <c r="T99" s="42">
        <f t="shared" si="11"/>
        <v>51.700000000001189</v>
      </c>
      <c r="U99" s="42"/>
      <c r="V99" t="str">
        <f t="shared" si="14"/>
        <v/>
      </c>
      <c r="W99">
        <f t="shared" si="14"/>
        <v>0</v>
      </c>
      <c r="X99" s="29">
        <f t="shared" si="12"/>
        <v>310191.6944956946</v>
      </c>
      <c r="Y99" s="30">
        <f t="shared" si="13"/>
        <v>3.8883924977722084E-2</v>
      </c>
      <c r="AB99">
        <v>1.13605</v>
      </c>
      <c r="AC99">
        <v>1.1349499999999999</v>
      </c>
      <c r="AD99">
        <v>1.13401</v>
      </c>
      <c r="AE99">
        <v>1.13198</v>
      </c>
    </row>
    <row r="100" spans="2:32">
      <c r="B100" s="36">
        <v>92</v>
      </c>
      <c r="C100" s="37">
        <f t="shared" si="8"/>
        <v>315846.69814415625</v>
      </c>
      <c r="D100" s="37"/>
      <c r="E100" s="36"/>
      <c r="F100" s="5">
        <v>43827</v>
      </c>
      <c r="G100" s="36" t="s">
        <v>44</v>
      </c>
      <c r="H100" s="38">
        <v>1.14385</v>
      </c>
      <c r="I100" s="38"/>
      <c r="J100" s="36">
        <v>29.8</v>
      </c>
      <c r="K100" s="39">
        <f t="shared" si="9"/>
        <v>9475.4009443246869</v>
      </c>
      <c r="L100" s="40"/>
      <c r="M100" s="4">
        <f>IF(J100="","",(K100/J100)/LOOKUP(RIGHT($D$2,3),定数!$A$6:$A$13,定数!$B$6:$B$13))</f>
        <v>2.6497206220147334</v>
      </c>
      <c r="N100" s="36"/>
      <c r="O100" s="5"/>
      <c r="P100" s="38">
        <v>1.14683</v>
      </c>
      <c r="Q100" s="38"/>
      <c r="R100" s="41">
        <f>IF(P100="","",T100*M100*LOOKUP(RIGHT($D$2,3),定数!$A$6:$A$13,定数!$B$6:$B$13))</f>
        <v>-9475.4009443246323</v>
      </c>
      <c r="S100" s="41"/>
      <c r="T100" s="42">
        <f t="shared" si="11"/>
        <v>-29.799999999999827</v>
      </c>
      <c r="U100" s="42"/>
      <c r="V100" t="str">
        <f t="shared" si="14"/>
        <v/>
      </c>
      <c r="W100">
        <f t="shared" si="14"/>
        <v>1</v>
      </c>
      <c r="X100" s="29">
        <f t="shared" si="12"/>
        <v>315846.69814415625</v>
      </c>
      <c r="Y100" s="30">
        <f t="shared" si="13"/>
        <v>0</v>
      </c>
    </row>
    <row r="101" spans="2:32">
      <c r="B101" s="36">
        <v>93</v>
      </c>
      <c r="C101" s="37">
        <f t="shared" si="8"/>
        <v>306371.29719983164</v>
      </c>
      <c r="D101" s="37"/>
      <c r="E101" s="36">
        <v>2019</v>
      </c>
      <c r="F101" s="5">
        <v>43473</v>
      </c>
      <c r="G101" s="36" t="s">
        <v>44</v>
      </c>
      <c r="H101" s="38">
        <v>1.1431500000000001</v>
      </c>
      <c r="I101" s="38"/>
      <c r="J101" s="36">
        <v>36.9</v>
      </c>
      <c r="K101" s="39">
        <f t="shared" si="9"/>
        <v>9191.1389159949485</v>
      </c>
      <c r="L101" s="40"/>
      <c r="M101" s="4">
        <f>IF(J101="","",(K101/J101)/LOOKUP(RIGHT($D$2,3),定数!$A$6:$A$13,定数!$B$6:$B$13))</f>
        <v>2.0756862953918134</v>
      </c>
      <c r="N101" s="36"/>
      <c r="O101" s="5"/>
      <c r="P101" s="38">
        <v>1.1468400000000001</v>
      </c>
      <c r="Q101" s="38"/>
      <c r="R101" s="41">
        <f>IF(P101="","",T101*M101*LOOKUP(RIGHT($D$2,3),定数!$A$6:$A$13,定数!$B$6:$B$13))</f>
        <v>-9191.1389159948758</v>
      </c>
      <c r="S101" s="41"/>
      <c r="T101" s="42">
        <f t="shared" si="11"/>
        <v>-36.899999999999707</v>
      </c>
      <c r="U101" s="42"/>
      <c r="V101" t="str">
        <f t="shared" si="14"/>
        <v/>
      </c>
      <c r="W101">
        <f t="shared" si="14"/>
        <v>2</v>
      </c>
      <c r="X101" s="29">
        <f t="shared" si="12"/>
        <v>315846.69814415625</v>
      </c>
      <c r="Y101" s="30">
        <f t="shared" si="13"/>
        <v>2.9999999999999805E-2</v>
      </c>
    </row>
    <row r="102" spans="2:32">
      <c r="B102" s="36">
        <v>94</v>
      </c>
      <c r="C102" s="37">
        <f t="shared" si="8"/>
        <v>297180.15828383673</v>
      </c>
      <c r="D102" s="37"/>
      <c r="E102" s="36"/>
      <c r="F102" s="5">
        <v>43480</v>
      </c>
      <c r="G102" s="36" t="s">
        <v>45</v>
      </c>
      <c r="H102" s="38">
        <v>1.1479600000000001</v>
      </c>
      <c r="I102" s="38"/>
      <c r="J102" s="36">
        <v>17.2</v>
      </c>
      <c r="K102" s="39">
        <f t="shared" si="9"/>
        <v>8915.4047485151023</v>
      </c>
      <c r="L102" s="40"/>
      <c r="M102" s="4">
        <f>IF(J102="","",(K102/J102)/LOOKUP(RIGHT($D$2,3),定数!$A$6:$A$13,定数!$B$6:$B$13))</f>
        <v>4.3194790448232085</v>
      </c>
      <c r="N102" s="36"/>
      <c r="O102" s="5"/>
      <c r="P102" s="38">
        <v>1.1462399999999999</v>
      </c>
      <c r="Q102" s="38"/>
      <c r="R102" s="41">
        <f>IF(P102="","",T102*M102*LOOKUP(RIGHT($D$2,3),定数!$A$6:$A$13,定数!$B$6:$B$13))</f>
        <v>-8915.4047485159626</v>
      </c>
      <c r="S102" s="41"/>
      <c r="T102" s="42">
        <f t="shared" si="11"/>
        <v>-17.200000000001658</v>
      </c>
      <c r="U102" s="42"/>
      <c r="V102" t="str">
        <f t="shared" si="14"/>
        <v/>
      </c>
      <c r="W102">
        <f t="shared" si="14"/>
        <v>3</v>
      </c>
      <c r="X102" s="29">
        <f t="shared" si="12"/>
        <v>315846.69814415625</v>
      </c>
      <c r="Y102" s="30">
        <f t="shared" si="13"/>
        <v>5.9099999999999597E-2</v>
      </c>
    </row>
    <row r="103" spans="2:32">
      <c r="B103" s="36">
        <v>95</v>
      </c>
      <c r="C103" s="37">
        <f t="shared" si="8"/>
        <v>288264.75353532075</v>
      </c>
      <c r="D103" s="37"/>
      <c r="E103" s="36"/>
      <c r="F103" s="5">
        <v>43480</v>
      </c>
      <c r="G103" s="36" t="s">
        <v>45</v>
      </c>
      <c r="H103" s="38">
        <v>1.14167</v>
      </c>
      <c r="I103" s="38"/>
      <c r="J103" s="36">
        <v>25.8</v>
      </c>
      <c r="K103" s="39">
        <f t="shared" si="9"/>
        <v>8647.9426060596215</v>
      </c>
      <c r="L103" s="40"/>
      <c r="M103" s="4">
        <f>IF(J103="","",(K103/J103)/LOOKUP(RIGHT($D$2,3),定数!$A$6:$A$13,定数!$B$6:$B$13))</f>
        <v>2.7932631156523322</v>
      </c>
      <c r="N103" s="36"/>
      <c r="O103" s="5"/>
      <c r="P103" s="38">
        <v>1.1390899999999999</v>
      </c>
      <c r="Q103" s="38"/>
      <c r="R103" s="41">
        <f>IF(P103="","",T103*M103*LOOKUP(RIGHT($D$2,3),定数!$A$6:$A$13,定数!$B$6:$B$13))</f>
        <v>-8647.9426060597107</v>
      </c>
      <c r="S103" s="41"/>
      <c r="T103" s="42">
        <f t="shared" si="11"/>
        <v>-25.800000000000267</v>
      </c>
      <c r="U103" s="42"/>
      <c r="V103" t="str">
        <f t="shared" si="14"/>
        <v/>
      </c>
      <c r="W103">
        <f t="shared" si="14"/>
        <v>4</v>
      </c>
      <c r="X103" s="29">
        <f t="shared" si="12"/>
        <v>315846.69814415625</v>
      </c>
      <c r="Y103" s="30">
        <f t="shared" si="13"/>
        <v>8.7327000000002486E-2</v>
      </c>
    </row>
    <row r="104" spans="2:32">
      <c r="B104" s="36">
        <v>96</v>
      </c>
      <c r="C104" s="37">
        <f t="shared" si="8"/>
        <v>279616.81092926103</v>
      </c>
      <c r="D104" s="37"/>
      <c r="E104" s="36"/>
      <c r="F104" s="5">
        <v>43488</v>
      </c>
      <c r="G104" s="36" t="s">
        <v>45</v>
      </c>
      <c r="H104" s="38">
        <v>1.1373200000000001</v>
      </c>
      <c r="I104" s="38"/>
      <c r="J104" s="36">
        <v>23</v>
      </c>
      <c r="K104" s="39">
        <f t="shared" si="9"/>
        <v>8388.5043278778303</v>
      </c>
      <c r="L104" s="40"/>
      <c r="M104" s="4">
        <f>IF(J104="","",(K104/J104)/LOOKUP(RIGHT($D$2,3),定数!$A$6:$A$13,定数!$B$6:$B$13))</f>
        <v>3.0393131622745759</v>
      </c>
      <c r="N104" s="36"/>
      <c r="O104" s="5"/>
      <c r="P104" s="38">
        <v>1.1350199999999999</v>
      </c>
      <c r="Q104" s="38"/>
      <c r="R104" s="41">
        <f>IF(P104="","",T104*M104*LOOKUP(RIGHT($D$2,3),定数!$A$6:$A$13,定数!$B$6:$B$13))</f>
        <v>-8388.5043278785251</v>
      </c>
      <c r="S104" s="41"/>
      <c r="T104" s="42">
        <f t="shared" si="11"/>
        <v>-23.000000000001908</v>
      </c>
      <c r="U104" s="42"/>
      <c r="V104" t="str">
        <f t="shared" si="14"/>
        <v/>
      </c>
      <c r="W104">
        <f t="shared" si="14"/>
        <v>5</v>
      </c>
      <c r="X104" s="29">
        <f t="shared" si="12"/>
        <v>315846.69814415625</v>
      </c>
      <c r="Y104" s="30">
        <f t="shared" si="13"/>
        <v>0.11470719000000262</v>
      </c>
    </row>
    <row r="105" spans="2:32">
      <c r="B105" s="36">
        <v>97</v>
      </c>
      <c r="C105" s="37">
        <f t="shared" si="8"/>
        <v>271228.3066013825</v>
      </c>
      <c r="D105" s="37"/>
      <c r="E105" s="36"/>
      <c r="F105" s="5">
        <v>43496</v>
      </c>
      <c r="G105" s="36" t="s">
        <v>44</v>
      </c>
      <c r="H105" s="38">
        <v>1.1470899999999999</v>
      </c>
      <c r="I105" s="38"/>
      <c r="J105" s="36">
        <v>24.1</v>
      </c>
      <c r="K105" s="39">
        <f t="shared" si="9"/>
        <v>8136.8491980414747</v>
      </c>
      <c r="L105" s="40"/>
      <c r="M105" s="4">
        <f>IF(J105="","",(K105/J105)/LOOKUP(RIGHT($D$2,3),定数!$A$6:$A$13,定数!$B$6:$B$13))</f>
        <v>2.8135716452425568</v>
      </c>
      <c r="N105" s="36"/>
      <c r="O105" s="5"/>
      <c r="P105" s="38">
        <v>1.14446</v>
      </c>
      <c r="Q105" s="38"/>
      <c r="R105" s="41">
        <f>IF(P105="","",T105*M105*LOOKUP(RIGHT($D$2,3),定数!$A$6:$A$13,定数!$B$6:$B$13))</f>
        <v>0</v>
      </c>
      <c r="S105" s="41"/>
      <c r="T105" s="42">
        <v>0</v>
      </c>
      <c r="U105" s="42"/>
      <c r="V105" t="str">
        <f t="shared" si="14"/>
        <v/>
      </c>
      <c r="W105">
        <f t="shared" si="14"/>
        <v>0</v>
      </c>
      <c r="X105" s="29">
        <f t="shared" si="12"/>
        <v>315846.69814415625</v>
      </c>
      <c r="Y105" s="30">
        <f t="shared" si="13"/>
        <v>0.14126597430000476</v>
      </c>
    </row>
    <row r="106" spans="2:32">
      <c r="B106" s="36">
        <v>98</v>
      </c>
      <c r="C106" s="37">
        <f t="shared" si="8"/>
        <v>271228.3066013825</v>
      </c>
      <c r="D106" s="37"/>
      <c r="E106" s="36"/>
      <c r="F106" s="5">
        <v>43538</v>
      </c>
      <c r="G106" s="36" t="s">
        <v>44</v>
      </c>
      <c r="H106" s="38">
        <v>1.1311500000000001</v>
      </c>
      <c r="I106" s="38"/>
      <c r="J106" s="36">
        <v>23.8</v>
      </c>
      <c r="K106" s="39">
        <f t="shared" si="9"/>
        <v>8136.8491980414747</v>
      </c>
      <c r="L106" s="40"/>
      <c r="M106" s="4">
        <f>IF(J106="","",(K106/J106)/LOOKUP(RIGHT($D$2,3),定数!$A$6:$A$13,定数!$B$6:$B$13))</f>
        <v>2.8490368340481353</v>
      </c>
      <c r="N106" s="36"/>
      <c r="O106" s="5"/>
      <c r="P106" s="38">
        <v>1.1295299999999999</v>
      </c>
      <c r="Q106" s="38"/>
      <c r="R106" s="41">
        <f>IF(P106="","",T106*M106*LOOKUP(RIGHT($D$2,3),定数!$A$6:$A$13,定数!$B$6:$B$13))</f>
        <v>0</v>
      </c>
      <c r="S106" s="41"/>
      <c r="T106" s="42">
        <v>0</v>
      </c>
      <c r="U106" s="42"/>
      <c r="V106" t="str">
        <f t="shared" si="14"/>
        <v/>
      </c>
      <c r="W106">
        <f t="shared" si="14"/>
        <v>0</v>
      </c>
      <c r="X106" s="29">
        <f t="shared" si="12"/>
        <v>315846.69814415625</v>
      </c>
      <c r="Y106" s="30">
        <f t="shared" si="13"/>
        <v>0.14126597430000476</v>
      </c>
    </row>
    <row r="107" spans="2:32">
      <c r="B107" s="36">
        <v>99</v>
      </c>
      <c r="C107" s="37">
        <f t="shared" si="8"/>
        <v>271228.3066013825</v>
      </c>
      <c r="D107" s="37"/>
      <c r="E107" s="36"/>
      <c r="F107" s="5">
        <v>43545</v>
      </c>
      <c r="G107" s="36" t="s">
        <v>44</v>
      </c>
      <c r="H107" s="38">
        <v>1.1409100000000001</v>
      </c>
      <c r="I107" s="38"/>
      <c r="J107" s="36">
        <v>27.6</v>
      </c>
      <c r="K107" s="39">
        <f t="shared" si="9"/>
        <v>8136.8491980414747</v>
      </c>
      <c r="L107" s="40"/>
      <c r="M107" s="4">
        <f>IF(J107="","",(K107/J107)/LOOKUP(RIGHT($D$2,3),定数!$A$6:$A$13,定数!$B$6:$B$13))</f>
        <v>2.4567781395052761</v>
      </c>
      <c r="N107" s="36"/>
      <c r="O107" s="5"/>
      <c r="P107" s="38">
        <v>1.1360600000000001</v>
      </c>
      <c r="Q107" s="38"/>
      <c r="R107" s="41">
        <f>IF(P107="","",T107*M107*LOOKUP(RIGHT($D$2,3),定数!$A$6:$A$13,定数!$B$6:$B$13))</f>
        <v>14298.44877192077</v>
      </c>
      <c r="S107" s="41"/>
      <c r="T107" s="42">
        <f t="shared" si="11"/>
        <v>48.500000000000213</v>
      </c>
      <c r="U107" s="42"/>
      <c r="V107" t="str">
        <f>IF(S107&lt;&gt;"",IF(S107&lt;0,1+V106,0),"")</f>
        <v/>
      </c>
      <c r="W107">
        <f>IF(T107&lt;&gt;"",IF(T107&lt;0,1+W106,0),"")</f>
        <v>0</v>
      </c>
      <c r="X107" s="29">
        <f t="shared" si="12"/>
        <v>315846.69814415625</v>
      </c>
      <c r="Y107" s="30">
        <f t="shared" si="13"/>
        <v>0.14126597430000476</v>
      </c>
      <c r="AB107">
        <v>1.1370899999999999</v>
      </c>
      <c r="AC107">
        <v>1.1360600000000001</v>
      </c>
      <c r="AD107">
        <v>1.1351800000000001</v>
      </c>
      <c r="AE107">
        <v>1.13327</v>
      </c>
      <c r="AF107">
        <v>1.1294500000000001</v>
      </c>
    </row>
    <row r="108" spans="2:32">
      <c r="B108" s="36">
        <v>100</v>
      </c>
      <c r="C108" s="37">
        <f t="shared" si="8"/>
        <v>285526.75537330325</v>
      </c>
      <c r="D108" s="37"/>
      <c r="E108" s="36"/>
      <c r="F108" s="5">
        <v>43556</v>
      </c>
      <c r="G108" s="36" t="s">
        <v>45</v>
      </c>
      <c r="H108" s="38">
        <v>1.12459</v>
      </c>
      <c r="I108" s="38"/>
      <c r="J108" s="36">
        <v>33.4</v>
      </c>
      <c r="K108" s="39">
        <f t="shared" si="9"/>
        <v>8565.8026611990972</v>
      </c>
      <c r="L108" s="40"/>
      <c r="M108" s="4">
        <f>IF(J108="","",(K108/J108)/LOOKUP(RIGHT($D$2,3),定数!$A$6:$A$13,定数!$B$6:$B$13))</f>
        <v>2.1371763126744256</v>
      </c>
      <c r="N108" s="36"/>
      <c r="O108" s="5"/>
      <c r="P108" s="38">
        <v>1.1212500000000001</v>
      </c>
      <c r="Q108" s="38"/>
      <c r="R108" s="41">
        <f>IF(P108="","",T108*M108*LOOKUP(RIGHT($D$2,3),定数!$A$6:$A$13,定数!$B$6:$B$13))</f>
        <v>-8565.8026611988371</v>
      </c>
      <c r="S108" s="41"/>
      <c r="T108" s="42">
        <f t="shared" si="11"/>
        <v>-33.399999999998983</v>
      </c>
      <c r="U108" s="42"/>
      <c r="V108" t="str">
        <f>IF(S108&lt;&gt;"",IF(S108&lt;0,1+V107,0),"")</f>
        <v/>
      </c>
      <c r="W108">
        <f>IF(T108&lt;&gt;"",IF(T108&lt;0,1+W107,0),"")</f>
        <v>1</v>
      </c>
      <c r="X108" s="29">
        <f t="shared" si="12"/>
        <v>315846.69814415625</v>
      </c>
      <c r="Y108" s="30">
        <f t="shared" si="13"/>
        <v>9.5995756640820162E-2</v>
      </c>
    </row>
    <row r="109" spans="2:3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B0F60221-8404-4090-9D58-D4FAA6DA06AD}">
      <formula1>"買,売"</formula1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ACCB-BF0C-4D6E-88F3-6A8686AB6BC4}">
  <dimension ref="B2:AF109"/>
  <sheetViews>
    <sheetView zoomScale="115" zoomScaleNormal="115" workbookViewId="0">
      <pane ySplit="8" topLeftCell="T9" activePane="bottomLeft" state="frozen"/>
      <selection pane="bottomLeft" activeCell="L4" sqref="L4:M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  <col min="28" max="28" width="9.625" bestFit="1" customWidth="1"/>
  </cols>
  <sheetData>
    <row r="2" spans="2:32">
      <c r="B2" s="56" t="s">
        <v>10</v>
      </c>
      <c r="C2" s="56"/>
      <c r="D2" s="76" t="s">
        <v>11</v>
      </c>
      <c r="E2" s="76"/>
      <c r="F2" s="56" t="s">
        <v>12</v>
      </c>
      <c r="G2" s="56"/>
      <c r="H2" s="72" t="s">
        <v>13</v>
      </c>
      <c r="I2" s="72"/>
      <c r="J2" s="56" t="s">
        <v>14</v>
      </c>
      <c r="K2" s="56"/>
      <c r="L2" s="77">
        <v>100000</v>
      </c>
      <c r="M2" s="76"/>
      <c r="N2" s="56" t="s">
        <v>15</v>
      </c>
      <c r="O2" s="56"/>
      <c r="P2" s="73">
        <f>SUM(L2,D4)</f>
        <v>203586.67621670687</v>
      </c>
      <c r="Q2" s="72"/>
      <c r="R2" s="1"/>
      <c r="S2" s="1"/>
      <c r="T2" s="1"/>
    </row>
    <row r="3" spans="2:32" ht="57" customHeight="1">
      <c r="B3" s="56" t="s">
        <v>16</v>
      </c>
      <c r="C3" s="56"/>
      <c r="D3" s="74" t="s">
        <v>17</v>
      </c>
      <c r="E3" s="74"/>
      <c r="F3" s="74"/>
      <c r="G3" s="74"/>
      <c r="H3" s="74"/>
      <c r="I3" s="74"/>
      <c r="J3" s="56" t="s">
        <v>18</v>
      </c>
      <c r="K3" s="56"/>
      <c r="L3" s="74" t="s">
        <v>46</v>
      </c>
      <c r="M3" s="75"/>
      <c r="N3" s="75"/>
      <c r="O3" s="75"/>
      <c r="P3" s="75"/>
      <c r="Q3" s="75"/>
      <c r="R3" s="1"/>
      <c r="S3" s="1"/>
    </row>
    <row r="4" spans="2:32">
      <c r="B4" s="56" t="s">
        <v>20</v>
      </c>
      <c r="C4" s="56"/>
      <c r="D4" s="70">
        <f>SUM($R$9:$S$993)</f>
        <v>103586.67621670688</v>
      </c>
      <c r="E4" s="70"/>
      <c r="F4" s="56" t="s">
        <v>21</v>
      </c>
      <c r="G4" s="56"/>
      <c r="H4" s="71">
        <f>SUM($T$9:$U$108)</f>
        <v>620.50000000000387</v>
      </c>
      <c r="I4" s="72"/>
      <c r="J4" s="53"/>
      <c r="K4" s="53"/>
      <c r="L4" s="73"/>
      <c r="M4" s="73"/>
      <c r="N4" s="53" t="s">
        <v>22</v>
      </c>
      <c r="O4" s="53"/>
      <c r="P4" s="54">
        <f>MAX(Y:Y)</f>
        <v>0.15051881113367971</v>
      </c>
      <c r="Q4" s="54"/>
      <c r="R4" s="1"/>
      <c r="S4" s="1"/>
      <c r="T4" s="1"/>
    </row>
    <row r="5" spans="2:32">
      <c r="B5" s="34" t="s">
        <v>23</v>
      </c>
      <c r="C5" s="32">
        <f>COUNTIF($R$9:$R$990,"&gt;0")</f>
        <v>40</v>
      </c>
      <c r="D5" s="31" t="s">
        <v>24</v>
      </c>
      <c r="E5" s="12">
        <f>COUNTIF($R$9:$R$990,"&lt;0")</f>
        <v>35</v>
      </c>
      <c r="F5" s="31" t="s">
        <v>25</v>
      </c>
      <c r="G5" s="32">
        <f>COUNTIF($R$9:$R$990,"=0")</f>
        <v>25</v>
      </c>
      <c r="H5" s="31" t="s">
        <v>26</v>
      </c>
      <c r="I5" s="33">
        <f>C5/SUM(C5,E5,G5)</f>
        <v>0.4</v>
      </c>
      <c r="J5" s="55" t="s">
        <v>27</v>
      </c>
      <c r="K5" s="56"/>
      <c r="L5" s="57">
        <f>MAX(V9:V993)</f>
        <v>3</v>
      </c>
      <c r="M5" s="58"/>
      <c r="N5" s="14" t="s">
        <v>28</v>
      </c>
      <c r="O5" s="6"/>
      <c r="P5" s="57">
        <f>MAX(W9:W993)</f>
        <v>5</v>
      </c>
      <c r="Q5" s="58"/>
      <c r="R5" s="1"/>
      <c r="S5" s="1"/>
      <c r="T5" s="1"/>
    </row>
    <row r="6" spans="2:32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32">
      <c r="B7" s="59" t="s">
        <v>29</v>
      </c>
      <c r="C7" s="61" t="s">
        <v>30</v>
      </c>
      <c r="D7" s="62"/>
      <c r="E7" s="65" t="s">
        <v>31</v>
      </c>
      <c r="F7" s="66"/>
      <c r="G7" s="66"/>
      <c r="H7" s="66"/>
      <c r="I7" s="49"/>
      <c r="J7" s="67" t="s">
        <v>32</v>
      </c>
      <c r="K7" s="68"/>
      <c r="L7" s="51"/>
      <c r="M7" s="69" t="s">
        <v>33</v>
      </c>
      <c r="N7" s="44" t="s">
        <v>34</v>
      </c>
      <c r="O7" s="45"/>
      <c r="P7" s="45"/>
      <c r="Q7" s="46"/>
      <c r="R7" s="47" t="s">
        <v>35</v>
      </c>
      <c r="S7" s="47"/>
      <c r="T7" s="47"/>
      <c r="U7" s="47"/>
    </row>
    <row r="8" spans="2:32">
      <c r="B8" s="60"/>
      <c r="C8" s="63"/>
      <c r="D8" s="64"/>
      <c r="E8" s="15" t="s">
        <v>36</v>
      </c>
      <c r="F8" s="15" t="s">
        <v>37</v>
      </c>
      <c r="G8" s="15" t="s">
        <v>38</v>
      </c>
      <c r="H8" s="48" t="s">
        <v>39</v>
      </c>
      <c r="I8" s="49"/>
      <c r="J8" s="2" t="s">
        <v>40</v>
      </c>
      <c r="K8" s="50" t="s">
        <v>41</v>
      </c>
      <c r="L8" s="51"/>
      <c r="M8" s="69"/>
      <c r="N8" s="3" t="s">
        <v>36</v>
      </c>
      <c r="O8" s="3" t="s">
        <v>37</v>
      </c>
      <c r="P8" s="52" t="s">
        <v>39</v>
      </c>
      <c r="Q8" s="46"/>
      <c r="R8" s="47" t="s">
        <v>42</v>
      </c>
      <c r="S8" s="47"/>
      <c r="T8" s="47" t="s">
        <v>40</v>
      </c>
      <c r="U8" s="47"/>
      <c r="Y8" t="s">
        <v>43</v>
      </c>
      <c r="AB8">
        <v>-1</v>
      </c>
      <c r="AC8">
        <v>-1.27</v>
      </c>
      <c r="AD8">
        <v>-1.5</v>
      </c>
      <c r="AE8">
        <v>-2</v>
      </c>
      <c r="AF8">
        <v>-3</v>
      </c>
    </row>
    <row r="9" spans="2:32">
      <c r="B9" s="36">
        <v>1</v>
      </c>
      <c r="C9" s="37">
        <f>L2</f>
        <v>100000</v>
      </c>
      <c r="D9" s="37"/>
      <c r="E9" s="36">
        <v>2015</v>
      </c>
      <c r="F9" s="5">
        <v>43493</v>
      </c>
      <c r="G9" s="36" t="s">
        <v>44</v>
      </c>
      <c r="H9" s="38">
        <v>1.1332500000000001</v>
      </c>
      <c r="I9" s="38"/>
      <c r="J9" s="36">
        <v>49.2</v>
      </c>
      <c r="K9" s="37">
        <f>IF(J9="","",C9*0.03)</f>
        <v>3000</v>
      </c>
      <c r="L9" s="37"/>
      <c r="M9" s="4">
        <f>IF(J9="","",(K9/J9)/LOOKUP(RIGHT($D$2,3),定数!$A$6:$A$13,定数!$B$6:$B$13))</f>
        <v>0.50813008130081294</v>
      </c>
      <c r="N9" s="36">
        <v>2015</v>
      </c>
      <c r="O9" s="5">
        <v>43493</v>
      </c>
      <c r="P9" s="38">
        <v>1.12774</v>
      </c>
      <c r="Q9" s="38"/>
      <c r="R9" s="41">
        <f>IF(P9="","",T9*M9*LOOKUP(RIGHT($D$2,3),定数!$A$6:$A$13,定数!$B$6:$B$13))</f>
        <v>0</v>
      </c>
      <c r="S9" s="41"/>
      <c r="T9" s="42">
        <v>0</v>
      </c>
      <c r="U9" s="42"/>
      <c r="V9" s="1">
        <f>IF(T9&lt;&gt;"",IF(T9&gt;0,1+V8,0),"")</f>
        <v>0</v>
      </c>
      <c r="W9">
        <f>IF(T9&lt;&gt;"",IF(T9&lt;0,1+W8,0),"")</f>
        <v>0</v>
      </c>
    </row>
    <row r="10" spans="2:32">
      <c r="B10" s="36">
        <v>2</v>
      </c>
      <c r="C10" s="37">
        <f t="shared" ref="C10:C73" si="0">IF(R9="","",C9+R9)</f>
        <v>100000</v>
      </c>
      <c r="D10" s="37"/>
      <c r="E10" s="36"/>
      <c r="F10" s="5">
        <v>43501</v>
      </c>
      <c r="G10" s="36" t="s">
        <v>45</v>
      </c>
      <c r="H10" s="38">
        <v>1.1361300000000001</v>
      </c>
      <c r="I10" s="38"/>
      <c r="J10" s="36">
        <v>30.5</v>
      </c>
      <c r="K10" s="39">
        <f>IF(J10="","",C10*0.03)</f>
        <v>3000</v>
      </c>
      <c r="L10" s="40"/>
      <c r="M10" s="4">
        <f>IF(J10="","",(K10/J10)/LOOKUP(RIGHT($D$2,3),定数!$A$6:$A$13,定数!$B$6:$B$13))</f>
        <v>0.81967213114754101</v>
      </c>
      <c r="N10" s="36"/>
      <c r="O10" s="5"/>
      <c r="P10" s="38">
        <v>1.14195</v>
      </c>
      <c r="Q10" s="38"/>
      <c r="R10" s="41">
        <f>IF(P10="","",T10*M10*LOOKUP(RIGHT($D$2,3),定数!$A$6:$A$13,定数!$B$6:$B$13))</f>
        <v>5724.5901639343638</v>
      </c>
      <c r="S10" s="41"/>
      <c r="T10" s="42">
        <f>IF(P10="","",IF(G10="買",(P10-H10),(H10-P10))*IF(RIGHT($D$2,3)="JPY",100,10000))</f>
        <v>58.199999999999363</v>
      </c>
      <c r="U10" s="42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9">
        <f>IF(C10&lt;&gt;"",MAX(C10,C9),"")</f>
        <v>100000</v>
      </c>
      <c r="AB10">
        <v>1.14195</v>
      </c>
      <c r="AC10">
        <v>1.1435200000000001</v>
      </c>
      <c r="AD10">
        <v>1.14486</v>
      </c>
      <c r="AE10">
        <v>1.14777</v>
      </c>
    </row>
    <row r="11" spans="2:32">
      <c r="B11" s="36">
        <v>3</v>
      </c>
      <c r="C11" s="37">
        <f t="shared" si="0"/>
        <v>105724.59016393436</v>
      </c>
      <c r="D11" s="37"/>
      <c r="E11" s="36"/>
      <c r="F11" s="5">
        <v>43512</v>
      </c>
      <c r="G11" s="36" t="s">
        <v>45</v>
      </c>
      <c r="H11" s="38">
        <v>1.13585</v>
      </c>
      <c r="I11" s="38"/>
      <c r="J11" s="36">
        <v>37.200000000000003</v>
      </c>
      <c r="K11" s="39">
        <f t="shared" ref="K11:K74" si="3">IF(J11="","",C11*0.03)</f>
        <v>3171.7377049180309</v>
      </c>
      <c r="L11" s="40"/>
      <c r="M11" s="4">
        <f>IF(J11="","",(K11/J11)/LOOKUP(RIGHT($D$2,3),定数!$A$6:$A$13,定数!$B$6:$B$13))</f>
        <v>0.71051471884364481</v>
      </c>
      <c r="N11" s="36"/>
      <c r="O11" s="5"/>
      <c r="P11" s="38">
        <v>1.13984</v>
      </c>
      <c r="Q11" s="38"/>
      <c r="R11" s="41">
        <f>IF(P11="","",T11*M11*LOOKUP(RIGHT($D$2,3),定数!$A$6:$A$13,定数!$B$6:$B$13))</f>
        <v>3401.9444738233187</v>
      </c>
      <c r="S11" s="41"/>
      <c r="T11" s="42">
        <f>IF(P11="","",IF(G11="買",(P11-H11),(H11-P11))*IF(RIGHT($D$2,3)="JPY",100,10000))</f>
        <v>39.89999999999938</v>
      </c>
      <c r="U11" s="42"/>
      <c r="V11" s="16">
        <f t="shared" si="1"/>
        <v>2</v>
      </c>
      <c r="W11">
        <f t="shared" si="2"/>
        <v>0</v>
      </c>
      <c r="X11" s="29">
        <f>IF(C11&lt;&gt;"",MAX(X10,C11),"")</f>
        <v>105724.59016393436</v>
      </c>
      <c r="Y11" s="30">
        <f>IF(X11&lt;&gt;"",1-(C11/X11),"")</f>
        <v>0</v>
      </c>
      <c r="AB11">
        <v>1.13984</v>
      </c>
      <c r="AC11">
        <v>1.1409199999999999</v>
      </c>
      <c r="AD11">
        <v>1.1418299999999999</v>
      </c>
      <c r="AE11">
        <v>1.1438299999999999</v>
      </c>
    </row>
    <row r="12" spans="2:32">
      <c r="B12" s="36">
        <v>4</v>
      </c>
      <c r="C12" s="37">
        <f t="shared" si="0"/>
        <v>109126.53463775768</v>
      </c>
      <c r="D12" s="37"/>
      <c r="E12" s="36"/>
      <c r="F12" s="5">
        <v>43598</v>
      </c>
      <c r="G12" s="36" t="s">
        <v>44</v>
      </c>
      <c r="H12" s="38">
        <v>1.0588200000000001</v>
      </c>
      <c r="I12" s="38"/>
      <c r="J12" s="36">
        <v>51.1</v>
      </c>
      <c r="K12" s="39">
        <f t="shared" si="3"/>
        <v>3273.7960391327301</v>
      </c>
      <c r="L12" s="40"/>
      <c r="M12" s="4">
        <f>IF(J12="","",(K12/J12)/LOOKUP(RIGHT($D$2,3),定数!$A$6:$A$13,定数!$B$6:$B$13))</f>
        <v>0.53388715576202384</v>
      </c>
      <c r="N12" s="36"/>
      <c r="O12" s="5"/>
      <c r="P12" s="38">
        <v>1.0493399999999999</v>
      </c>
      <c r="Q12" s="38"/>
      <c r="R12" s="41">
        <f>IF(P12="","",T12*M12*LOOKUP(RIGHT($D$2,3),定数!$A$6:$A$13,定数!$B$6:$B$13))</f>
        <v>6073.5002839488816</v>
      </c>
      <c r="S12" s="41"/>
      <c r="T12" s="42">
        <f t="shared" ref="T12:T75" si="4">IF(P12="","",IF(G12="買",(P12-H12),(H12-P12))*IF(RIGHT($D$2,3)="JPY",100,10000))</f>
        <v>94.800000000001546</v>
      </c>
      <c r="U12" s="42"/>
      <c r="V12" s="16">
        <f t="shared" si="1"/>
        <v>3</v>
      </c>
      <c r="W12">
        <f t="shared" si="2"/>
        <v>0</v>
      </c>
      <c r="X12" s="29">
        <f t="shared" ref="X12:X75" si="5">IF(C12&lt;&gt;"",MAX(X11,C12),"")</f>
        <v>109126.53463775768</v>
      </c>
      <c r="Y12" s="30">
        <f t="shared" ref="Y12:Y75" si="6">IF(X12&lt;&gt;"",1-(C12/X12),"")</f>
        <v>0</v>
      </c>
      <c r="AA12">
        <v>1.0529599999999999</v>
      </c>
      <c r="AB12">
        <v>1.0493399999999999</v>
      </c>
      <c r="AC12">
        <v>1.04678</v>
      </c>
    </row>
    <row r="13" spans="2:32">
      <c r="B13" s="36">
        <v>5</v>
      </c>
      <c r="C13" s="37">
        <f t="shared" si="0"/>
        <v>115200.03492170657</v>
      </c>
      <c r="D13" s="37"/>
      <c r="E13" s="36"/>
      <c r="F13" s="5">
        <v>43597</v>
      </c>
      <c r="G13" s="36" t="s">
        <v>45</v>
      </c>
      <c r="H13" s="38">
        <v>1.11686</v>
      </c>
      <c r="I13" s="38"/>
      <c r="J13" s="36">
        <v>35.1</v>
      </c>
      <c r="K13" s="39">
        <f t="shared" si="3"/>
        <v>3456.001047651197</v>
      </c>
      <c r="L13" s="40"/>
      <c r="M13" s="4">
        <f>IF(J13="","",(K13/J13)/LOOKUP(RIGHT($D$2,3),定数!$A$6:$A$13,定数!$B$6:$B$13))</f>
        <v>0.82051306924292422</v>
      </c>
      <c r="N13" s="36"/>
      <c r="O13" s="5"/>
      <c r="P13" s="38">
        <v>1.1100000000000001</v>
      </c>
      <c r="Q13" s="38"/>
      <c r="R13" s="41">
        <f>IF(P13="","",T13*M13*LOOKUP(RIGHT($D$2,3),定数!$A$6:$A$13,定数!$B$6:$B$13))</f>
        <v>-6754.4635860076196</v>
      </c>
      <c r="S13" s="41"/>
      <c r="T13" s="42">
        <f t="shared" si="4"/>
        <v>-68.599999999998658</v>
      </c>
      <c r="U13" s="42"/>
      <c r="V13" s="16">
        <f t="shared" si="1"/>
        <v>0</v>
      </c>
      <c r="W13">
        <f t="shared" si="2"/>
        <v>1</v>
      </c>
      <c r="X13" s="29">
        <f t="shared" si="5"/>
        <v>115200.03492170657</v>
      </c>
      <c r="Y13" s="30">
        <f t="shared" si="6"/>
        <v>0</v>
      </c>
    </row>
    <row r="14" spans="2:32">
      <c r="B14" s="36">
        <v>6</v>
      </c>
      <c r="C14" s="37">
        <f t="shared" si="0"/>
        <v>108445.57133569894</v>
      </c>
      <c r="D14" s="37"/>
      <c r="E14" s="36"/>
      <c r="F14" s="5">
        <v>43617</v>
      </c>
      <c r="G14" s="36" t="s">
        <v>44</v>
      </c>
      <c r="H14" s="38">
        <v>1.0953200000000001</v>
      </c>
      <c r="I14" s="38"/>
      <c r="J14" s="36">
        <v>34.4</v>
      </c>
      <c r="K14" s="39">
        <f t="shared" si="3"/>
        <v>3253.3671400709682</v>
      </c>
      <c r="L14" s="40"/>
      <c r="M14" s="4">
        <f>IF(J14="","",(K14/J14)/LOOKUP(RIGHT($D$2,3),定数!$A$6:$A$13,定数!$B$6:$B$13))</f>
        <v>0.78812188470711442</v>
      </c>
      <c r="N14" s="36"/>
      <c r="O14" s="5"/>
      <c r="P14" s="38">
        <v>1.0901099999999999</v>
      </c>
      <c r="Q14" s="38"/>
      <c r="R14" s="41">
        <f>IF(P14="","",T14*M14*LOOKUP(RIGHT($D$2,3),定数!$A$6:$A$13,定数!$B$6:$B$13))</f>
        <v>4927.3380231890296</v>
      </c>
      <c r="S14" s="41"/>
      <c r="T14" s="42">
        <f t="shared" si="4"/>
        <v>52.100000000001586</v>
      </c>
      <c r="U14" s="42"/>
      <c r="V14" s="16">
        <f t="shared" si="1"/>
        <v>1</v>
      </c>
      <c r="W14">
        <f t="shared" si="2"/>
        <v>0</v>
      </c>
      <c r="X14" s="29">
        <f t="shared" si="5"/>
        <v>115200.03492170657</v>
      </c>
      <c r="Y14" s="30">
        <f t="shared" si="6"/>
        <v>5.8632478632477558E-2</v>
      </c>
      <c r="AB14">
        <v>1.0901099999999999</v>
      </c>
    </row>
    <row r="15" spans="2:32">
      <c r="B15" s="36">
        <v>7</v>
      </c>
      <c r="C15" s="37">
        <f t="shared" si="0"/>
        <v>113372.90935888798</v>
      </c>
      <c r="D15" s="37"/>
      <c r="E15" s="36"/>
      <c r="F15" s="5">
        <v>43619</v>
      </c>
      <c r="G15" s="36" t="s">
        <v>44</v>
      </c>
      <c r="H15" s="38">
        <v>1.11331</v>
      </c>
      <c r="I15" s="38"/>
      <c r="J15" s="36">
        <v>55.6</v>
      </c>
      <c r="K15" s="39">
        <f t="shared" si="3"/>
        <v>3401.1872807666391</v>
      </c>
      <c r="L15" s="40"/>
      <c r="M15" s="4">
        <f>IF(J15="","",(K15/J15)/LOOKUP(RIGHT($D$2,3),定数!$A$6:$A$13,定数!$B$6:$B$13))</f>
        <v>0.50977027589428048</v>
      </c>
      <c r="N15" s="36"/>
      <c r="O15" s="5"/>
      <c r="P15" s="38">
        <v>1.1095999999999999</v>
      </c>
      <c r="Q15" s="38"/>
      <c r="R15" s="41">
        <f>IF(P15="","",T15*M15*LOOKUP(RIGHT($D$2,3),定数!$A$6:$A$13,定数!$B$6:$B$13))</f>
        <v>0</v>
      </c>
      <c r="S15" s="41"/>
      <c r="T15" s="42">
        <v>0</v>
      </c>
      <c r="U15" s="42"/>
      <c r="V15" s="16">
        <f t="shared" si="1"/>
        <v>0</v>
      </c>
      <c r="W15">
        <f t="shared" si="2"/>
        <v>0</v>
      </c>
      <c r="X15" s="29">
        <f t="shared" si="5"/>
        <v>115200.03492170657</v>
      </c>
      <c r="Y15" s="30">
        <f t="shared" si="6"/>
        <v>1.5860460147085531E-2</v>
      </c>
    </row>
    <row r="16" spans="2:32">
      <c r="B16" s="36">
        <v>8</v>
      </c>
      <c r="C16" s="37">
        <f t="shared" si="0"/>
        <v>113372.90935888798</v>
      </c>
      <c r="D16" s="37"/>
      <c r="E16" s="36"/>
      <c r="F16" s="5">
        <v>43667</v>
      </c>
      <c r="G16" s="36" t="s">
        <v>45</v>
      </c>
      <c r="H16" s="38">
        <v>1.0833999999999999</v>
      </c>
      <c r="I16" s="38"/>
      <c r="J16" s="36">
        <v>23</v>
      </c>
      <c r="K16" s="39">
        <f t="shared" si="3"/>
        <v>3401.1872807666391</v>
      </c>
      <c r="L16" s="40"/>
      <c r="M16" s="4">
        <f>IF(J16="","",(K16/J16)/LOOKUP(RIGHT($D$2,3),定数!$A$6:$A$13,定数!$B$6:$B$13))</f>
        <v>1.2323142321618259</v>
      </c>
      <c r="N16" s="36"/>
      <c r="O16" s="5"/>
      <c r="P16" s="38">
        <v>1.0860000000000001</v>
      </c>
      <c r="Q16" s="38"/>
      <c r="R16" s="41">
        <f>IF(P16="","",T16*M16*LOOKUP(RIGHT($D$2,3),定数!$A$6:$A$13,定数!$B$6:$B$13))</f>
        <v>3844.8204043451301</v>
      </c>
      <c r="S16" s="41"/>
      <c r="T16" s="42">
        <f t="shared" si="4"/>
        <v>26.000000000001577</v>
      </c>
      <c r="U16" s="42"/>
      <c r="V16" s="16">
        <f t="shared" si="1"/>
        <v>1</v>
      </c>
      <c r="W16">
        <f t="shared" si="2"/>
        <v>0</v>
      </c>
      <c r="X16" s="29">
        <f t="shared" si="5"/>
        <v>115200.03492170657</v>
      </c>
      <c r="Y16" s="30">
        <f t="shared" si="6"/>
        <v>1.5860460147085531E-2</v>
      </c>
      <c r="AB16">
        <v>1.0860000000000001</v>
      </c>
      <c r="AC16">
        <v>1.0867</v>
      </c>
      <c r="AD16">
        <v>1.0872999999999999</v>
      </c>
      <c r="AE16">
        <v>1.0886</v>
      </c>
      <c r="AF16">
        <v>1.0911999999999999</v>
      </c>
    </row>
    <row r="17" spans="2:32">
      <c r="B17" s="36">
        <v>9</v>
      </c>
      <c r="C17" s="37">
        <f t="shared" si="0"/>
        <v>117217.7297632331</v>
      </c>
      <c r="D17" s="37"/>
      <c r="E17" s="36"/>
      <c r="F17" s="5">
        <v>43667</v>
      </c>
      <c r="G17" s="36" t="s">
        <v>44</v>
      </c>
      <c r="H17" s="38">
        <v>1.0932500000000001</v>
      </c>
      <c r="I17" s="38"/>
      <c r="J17" s="36">
        <v>26.9</v>
      </c>
      <c r="K17" s="39">
        <f t="shared" si="3"/>
        <v>3516.5318928969928</v>
      </c>
      <c r="L17" s="40"/>
      <c r="M17" s="4">
        <f>IF(J17="","",(K17/J17)/LOOKUP(RIGHT($D$2,3),定数!$A$6:$A$13,定数!$B$6:$B$13))</f>
        <v>1.0893841056062556</v>
      </c>
      <c r="N17" s="36"/>
      <c r="O17" s="5"/>
      <c r="P17" s="38">
        <v>1.0959399999999999</v>
      </c>
      <c r="Q17" s="38"/>
      <c r="R17" s="41">
        <f>IF(P17="","",T17*M17*LOOKUP(RIGHT($D$2,3),定数!$A$6:$A$13,定数!$B$6:$B$13))</f>
        <v>-3516.531892896809</v>
      </c>
      <c r="S17" s="41"/>
      <c r="T17" s="42">
        <f t="shared" si="4"/>
        <v>-26.899999999998592</v>
      </c>
      <c r="U17" s="42"/>
      <c r="V17" s="16">
        <f t="shared" si="1"/>
        <v>0</v>
      </c>
      <c r="W17">
        <f t="shared" si="2"/>
        <v>1</v>
      </c>
      <c r="X17" s="29">
        <f t="shared" si="5"/>
        <v>117217.7297632331</v>
      </c>
      <c r="Y17" s="30">
        <f t="shared" si="6"/>
        <v>0</v>
      </c>
    </row>
    <row r="18" spans="2:32">
      <c r="B18" s="36">
        <v>10</v>
      </c>
      <c r="C18" s="37">
        <f t="shared" si="0"/>
        <v>113701.1978703363</v>
      </c>
      <c r="D18" s="37"/>
      <c r="E18" s="36"/>
      <c r="F18" s="5">
        <v>43670</v>
      </c>
      <c r="G18" s="36" t="s">
        <v>44</v>
      </c>
      <c r="H18" s="38">
        <v>1.0951200000000001</v>
      </c>
      <c r="I18" s="38"/>
      <c r="J18" s="36">
        <v>63.9</v>
      </c>
      <c r="K18" s="39">
        <f t="shared" si="3"/>
        <v>3411.0359361100886</v>
      </c>
      <c r="L18" s="40"/>
      <c r="M18" s="4">
        <f>IF(J18="","",(K18/J18)/LOOKUP(RIGHT($D$2,3),定数!$A$6:$A$13,定数!$B$6:$B$13))</f>
        <v>0.44484036725483678</v>
      </c>
      <c r="N18" s="36"/>
      <c r="O18" s="5"/>
      <c r="P18" s="38">
        <v>1.10151</v>
      </c>
      <c r="Q18" s="38"/>
      <c r="R18" s="41">
        <f>IF(P18="","",T18*M18*LOOKUP(RIGHT($D$2,3),定数!$A$6:$A$13,定数!$B$6:$B$13))</f>
        <v>-3411.0359361100327</v>
      </c>
      <c r="S18" s="41"/>
      <c r="T18" s="42">
        <f t="shared" si="4"/>
        <v>-63.899999999998954</v>
      </c>
      <c r="U18" s="42"/>
      <c r="V18" s="16">
        <f t="shared" si="1"/>
        <v>0</v>
      </c>
      <c r="W18">
        <f t="shared" si="2"/>
        <v>2</v>
      </c>
      <c r="X18" s="29">
        <f t="shared" si="5"/>
        <v>117217.7297632331</v>
      </c>
      <c r="Y18" s="30">
        <f t="shared" si="6"/>
        <v>2.9999999999998361E-2</v>
      </c>
    </row>
    <row r="19" spans="2:32">
      <c r="B19" s="36">
        <v>11</v>
      </c>
      <c r="C19" s="37">
        <f t="shared" si="0"/>
        <v>110290.16193422627</v>
      </c>
      <c r="D19" s="37"/>
      <c r="E19" s="36"/>
      <c r="F19" s="5">
        <v>43709</v>
      </c>
      <c r="G19" s="36" t="s">
        <v>45</v>
      </c>
      <c r="H19" s="38">
        <v>1.12616</v>
      </c>
      <c r="I19" s="38"/>
      <c r="J19" s="36">
        <v>82</v>
      </c>
      <c r="K19" s="39">
        <f t="shared" si="3"/>
        <v>3308.7048580267879</v>
      </c>
      <c r="L19" s="40"/>
      <c r="M19" s="4">
        <f>IF(J19="","",(K19/J19)/LOOKUP(RIGHT($D$2,3),定数!$A$6:$A$13,定数!$B$6:$B$13))</f>
        <v>0.33625049370190935</v>
      </c>
      <c r="N19" s="36"/>
      <c r="O19" s="5"/>
      <c r="P19" s="38">
        <v>1.1327400000000001</v>
      </c>
      <c r="Q19" s="38"/>
      <c r="R19" s="41">
        <f>IF(P19="","",T19*M19*LOOKUP(RIGHT($D$2,3),定数!$A$6:$A$13,定数!$B$6:$B$13))</f>
        <v>0</v>
      </c>
      <c r="S19" s="41"/>
      <c r="T19" s="42">
        <v>0</v>
      </c>
      <c r="U19" s="42"/>
      <c r="V19" s="16">
        <f t="shared" si="1"/>
        <v>0</v>
      </c>
      <c r="W19">
        <f t="shared" si="2"/>
        <v>0</v>
      </c>
      <c r="X19" s="29">
        <f t="shared" si="5"/>
        <v>117217.7297632331</v>
      </c>
      <c r="Y19" s="30">
        <f t="shared" si="6"/>
        <v>5.9099999999997932E-2</v>
      </c>
    </row>
    <row r="20" spans="2:32">
      <c r="B20" s="36">
        <v>12</v>
      </c>
      <c r="C20" s="37">
        <f t="shared" si="0"/>
        <v>110290.16193422627</v>
      </c>
      <c r="D20" s="37"/>
      <c r="E20" s="36"/>
      <c r="F20" s="5">
        <v>43712</v>
      </c>
      <c r="G20" s="36" t="s">
        <v>45</v>
      </c>
      <c r="H20" s="38">
        <v>1.11388</v>
      </c>
      <c r="I20" s="38"/>
      <c r="J20" s="36">
        <v>24.1</v>
      </c>
      <c r="K20" s="39">
        <f t="shared" si="3"/>
        <v>3308.7048580267879</v>
      </c>
      <c r="L20" s="40"/>
      <c r="M20" s="4">
        <f>IF(J20="","",(K20/J20)/LOOKUP(RIGHT($D$2,3),定数!$A$6:$A$13,定数!$B$6:$B$13))</f>
        <v>1.1440888167450856</v>
      </c>
      <c r="N20" s="36"/>
      <c r="O20" s="5"/>
      <c r="P20" s="38">
        <v>1.1171199999999999</v>
      </c>
      <c r="Q20" s="38"/>
      <c r="R20" s="41">
        <f>IF(P20="","",T20*M20*LOOKUP(RIGHT($D$2,3),定数!$A$6:$A$13,定数!$B$6:$B$13))</f>
        <v>0</v>
      </c>
      <c r="S20" s="41"/>
      <c r="T20" s="42">
        <v>0</v>
      </c>
      <c r="U20" s="42"/>
      <c r="V20" s="16">
        <f t="shared" si="1"/>
        <v>0</v>
      </c>
      <c r="W20">
        <f t="shared" si="2"/>
        <v>0</v>
      </c>
      <c r="X20" s="29">
        <f t="shared" si="5"/>
        <v>117217.7297632331</v>
      </c>
      <c r="Y20" s="30">
        <f t="shared" si="6"/>
        <v>5.9099999999997932E-2</v>
      </c>
    </row>
    <row r="21" spans="2:32">
      <c r="B21" s="36">
        <v>13</v>
      </c>
      <c r="C21" s="37">
        <f t="shared" si="0"/>
        <v>110290.16193422627</v>
      </c>
      <c r="D21" s="37"/>
      <c r="E21" s="36"/>
      <c r="F21" s="5">
        <v>43723</v>
      </c>
      <c r="G21" s="36" t="s">
        <v>44</v>
      </c>
      <c r="H21" s="38">
        <v>1.1282799999999999</v>
      </c>
      <c r="I21" s="38"/>
      <c r="J21" s="36">
        <v>45</v>
      </c>
      <c r="K21" s="39">
        <f t="shared" si="3"/>
        <v>3308.7048580267879</v>
      </c>
      <c r="L21" s="40"/>
      <c r="M21" s="4">
        <f>IF(J21="","",(K21/J21)/LOOKUP(RIGHT($D$2,3),定数!$A$6:$A$13,定数!$B$6:$B$13))</f>
        <v>0.61272312185681266</v>
      </c>
      <c r="N21" s="36"/>
      <c r="O21" s="5"/>
      <c r="P21" s="38">
        <v>1.12276</v>
      </c>
      <c r="Q21" s="38"/>
      <c r="R21" s="41">
        <f>IF(P21="","",T21*M21*LOOKUP(RIGHT($D$2,3),定数!$A$6:$A$13,定数!$B$6:$B$13))</f>
        <v>0</v>
      </c>
      <c r="S21" s="41"/>
      <c r="T21" s="42">
        <v>0</v>
      </c>
      <c r="U21" s="42"/>
      <c r="V21" s="16">
        <f t="shared" si="1"/>
        <v>0</v>
      </c>
      <c r="W21">
        <f t="shared" si="2"/>
        <v>0</v>
      </c>
      <c r="X21" s="29">
        <f t="shared" si="5"/>
        <v>117217.7297632331</v>
      </c>
      <c r="Y21" s="30">
        <f t="shared" si="6"/>
        <v>5.9099999999997932E-2</v>
      </c>
    </row>
    <row r="22" spans="2:32">
      <c r="B22" s="36">
        <v>14</v>
      </c>
      <c r="C22" s="37">
        <f t="shared" si="0"/>
        <v>110290.16193422627</v>
      </c>
      <c r="D22" s="37"/>
      <c r="E22" s="36"/>
      <c r="F22" s="5">
        <v>43731</v>
      </c>
      <c r="G22" s="36" t="s">
        <v>45</v>
      </c>
      <c r="H22" s="38">
        <v>1.1153500000000001</v>
      </c>
      <c r="I22" s="38"/>
      <c r="J22" s="36">
        <v>47.1</v>
      </c>
      <c r="K22" s="39">
        <f t="shared" si="3"/>
        <v>3308.7048580267879</v>
      </c>
      <c r="L22" s="40"/>
      <c r="M22" s="4">
        <f>IF(J22="","",(K22/J22)/LOOKUP(RIGHT($D$2,3),定数!$A$6:$A$13,定数!$B$6:$B$13))</f>
        <v>0.58540425655109485</v>
      </c>
      <c r="N22" s="36"/>
      <c r="O22" s="5"/>
      <c r="P22" s="38">
        <v>1.1200399999999999</v>
      </c>
      <c r="Q22" s="38"/>
      <c r="R22" s="41">
        <f>IF(P22="","",T22*M22*LOOKUP(RIGHT($D$2,3),定数!$A$6:$A$13,定数!$B$6:$B$13))</f>
        <v>3294.6551558694641</v>
      </c>
      <c r="S22" s="41"/>
      <c r="T22" s="42">
        <f t="shared" si="4"/>
        <v>46.899999999998613</v>
      </c>
      <c r="U22" s="42"/>
      <c r="V22" s="16">
        <f t="shared" si="1"/>
        <v>1</v>
      </c>
      <c r="W22">
        <f t="shared" si="2"/>
        <v>0</v>
      </c>
      <c r="X22" s="29">
        <f t="shared" si="5"/>
        <v>117217.7297632331</v>
      </c>
      <c r="Y22" s="30">
        <f t="shared" si="6"/>
        <v>5.9099999999997932E-2</v>
      </c>
      <c r="AB22">
        <v>1.1200399999999999</v>
      </c>
      <c r="AC22">
        <v>1.12131</v>
      </c>
      <c r="AD22">
        <v>1.12239</v>
      </c>
      <c r="AE22">
        <v>1.12473</v>
      </c>
      <c r="AF22">
        <v>1.1294200000000001</v>
      </c>
    </row>
    <row r="23" spans="2:32">
      <c r="B23" s="36">
        <v>15</v>
      </c>
      <c r="C23" s="37">
        <f t="shared" si="0"/>
        <v>113584.81709009573</v>
      </c>
      <c r="D23" s="37"/>
      <c r="E23" s="36"/>
      <c r="F23" s="5">
        <v>43817</v>
      </c>
      <c r="G23" s="36" t="s">
        <v>45</v>
      </c>
      <c r="H23" s="38">
        <v>1.0844800000000001</v>
      </c>
      <c r="I23" s="38"/>
      <c r="J23" s="36">
        <v>17.5</v>
      </c>
      <c r="K23" s="39">
        <f t="shared" si="3"/>
        <v>3407.544512702872</v>
      </c>
      <c r="L23" s="40"/>
      <c r="M23" s="4">
        <f>IF(J23="","",(K23/J23)/LOOKUP(RIGHT($D$2,3),定数!$A$6:$A$13,定数!$B$6:$B$13))</f>
        <v>1.6226402441442247</v>
      </c>
      <c r="N23" s="36"/>
      <c r="O23" s="5"/>
      <c r="P23" s="38">
        <v>1.08273</v>
      </c>
      <c r="Q23" s="38"/>
      <c r="R23" s="41">
        <f>IF(P23="","",T23*M23*LOOKUP(RIGHT($D$2,3),定数!$A$6:$A$13,定数!$B$6:$B$13))</f>
        <v>-3407.5445127031448</v>
      </c>
      <c r="S23" s="41"/>
      <c r="T23" s="42">
        <f t="shared" si="4"/>
        <v>-17.500000000001403</v>
      </c>
      <c r="U23" s="42"/>
      <c r="V23" t="str">
        <f t="shared" ref="V23:W74" si="7">IF(S23&lt;&gt;"",IF(S23&lt;0,1+V22,0),"")</f>
        <v/>
      </c>
      <c r="W23">
        <f t="shared" si="2"/>
        <v>1</v>
      </c>
      <c r="X23" s="29">
        <f t="shared" si="5"/>
        <v>117217.7297632331</v>
      </c>
      <c r="Y23" s="30">
        <f t="shared" si="6"/>
        <v>3.0992859872610135E-2</v>
      </c>
    </row>
    <row r="24" spans="2:32">
      <c r="B24" s="36">
        <v>16</v>
      </c>
      <c r="C24" s="37">
        <f t="shared" si="0"/>
        <v>110177.27257739259</v>
      </c>
      <c r="D24" s="37"/>
      <c r="E24" s="36"/>
      <c r="F24" s="5">
        <v>43820</v>
      </c>
      <c r="G24" s="36" t="s">
        <v>45</v>
      </c>
      <c r="H24" s="38">
        <v>1.0867599999999999</v>
      </c>
      <c r="I24" s="38"/>
      <c r="J24" s="36">
        <v>63.6</v>
      </c>
      <c r="K24" s="39">
        <f t="shared" si="3"/>
        <v>3305.3181773217775</v>
      </c>
      <c r="L24" s="40"/>
      <c r="M24" s="4">
        <f>IF(J24="","",(K24/J24)/LOOKUP(RIGHT($D$2,3),定数!$A$6:$A$13,定数!$B$6:$B$13))</f>
        <v>0.43308676327591422</v>
      </c>
      <c r="N24" s="36"/>
      <c r="O24" s="5"/>
      <c r="P24" s="38">
        <v>1.0931999999999999</v>
      </c>
      <c r="Q24" s="38"/>
      <c r="R24" s="41">
        <f>IF(P24="","",T24*M24*LOOKUP(RIGHT($D$2,3),定数!$A$6:$A$13,定数!$B$6:$B$13))</f>
        <v>3346.8945065962653</v>
      </c>
      <c r="S24" s="41"/>
      <c r="T24" s="42">
        <f t="shared" si="4"/>
        <v>64.400000000000006</v>
      </c>
      <c r="U24" s="42"/>
      <c r="V24" t="str">
        <f t="shared" si="7"/>
        <v/>
      </c>
      <c r="W24">
        <f t="shared" si="2"/>
        <v>0</v>
      </c>
      <c r="X24" s="29">
        <f t="shared" si="5"/>
        <v>117217.7297632331</v>
      </c>
      <c r="Y24" s="30">
        <f t="shared" si="6"/>
        <v>6.0063074076434186E-2</v>
      </c>
      <c r="AB24">
        <v>1.0931999999999999</v>
      </c>
      <c r="AC24">
        <v>1.09504</v>
      </c>
      <c r="AD24">
        <v>1.0965400000000001</v>
      </c>
    </row>
    <row r="25" spans="2:32">
      <c r="B25" s="36">
        <v>17</v>
      </c>
      <c r="C25" s="37">
        <f t="shared" si="0"/>
        <v>113524.16708398885</v>
      </c>
      <c r="D25" s="37"/>
      <c r="E25" s="36">
        <v>2016</v>
      </c>
      <c r="F25" s="5">
        <v>43471</v>
      </c>
      <c r="G25" s="36" t="s">
        <v>45</v>
      </c>
      <c r="H25" s="38">
        <v>1.0771999999999999</v>
      </c>
      <c r="I25" s="38"/>
      <c r="J25" s="36">
        <v>58</v>
      </c>
      <c r="K25" s="39">
        <f t="shared" si="3"/>
        <v>3405.7250125196656</v>
      </c>
      <c r="L25" s="40"/>
      <c r="M25" s="4">
        <f>IF(J25="","",(K25/J25)/LOOKUP(RIGHT($D$2,3),定数!$A$6:$A$13,定数!$B$6:$B$13))</f>
        <v>0.48932830639650365</v>
      </c>
      <c r="N25" s="36"/>
      <c r="O25" s="5"/>
      <c r="P25" s="38">
        <v>1.0834299999999999</v>
      </c>
      <c r="Q25" s="38"/>
      <c r="R25" s="41">
        <f>IF(P25="","",T25*M25*LOOKUP(RIGHT($D$2,3),定数!$A$6:$A$13,定数!$B$6:$B$13))</f>
        <v>3658.2184186202367</v>
      </c>
      <c r="S25" s="41"/>
      <c r="T25" s="42">
        <f t="shared" si="4"/>
        <v>62.299999999999578</v>
      </c>
      <c r="U25" s="42"/>
      <c r="V25" t="str">
        <f t="shared" si="7"/>
        <v/>
      </c>
      <c r="W25">
        <f t="shared" si="2"/>
        <v>0</v>
      </c>
      <c r="X25" s="29">
        <f t="shared" si="5"/>
        <v>117217.7297632331</v>
      </c>
      <c r="Y25" s="30">
        <f t="shared" si="6"/>
        <v>3.1510273119133458E-2</v>
      </c>
      <c r="AB25">
        <v>1.0834299999999999</v>
      </c>
      <c r="AC25">
        <v>1.08511</v>
      </c>
      <c r="AD25">
        <v>1.0865400000000001</v>
      </c>
      <c r="AE25">
        <v>1.0896600000000001</v>
      </c>
    </row>
    <row r="26" spans="2:32">
      <c r="B26" s="36">
        <v>18</v>
      </c>
      <c r="C26" s="37">
        <f t="shared" si="0"/>
        <v>117182.38550260909</v>
      </c>
      <c r="D26" s="37"/>
      <c r="E26" s="36"/>
      <c r="F26" s="5">
        <v>43476</v>
      </c>
      <c r="G26" s="36" t="s">
        <v>44</v>
      </c>
      <c r="H26" s="38">
        <v>1.0907100000000001</v>
      </c>
      <c r="I26" s="38"/>
      <c r="J26" s="36">
        <v>25.9</v>
      </c>
      <c r="K26" s="39">
        <f t="shared" si="3"/>
        <v>3515.4715650782728</v>
      </c>
      <c r="L26" s="40"/>
      <c r="M26" s="4">
        <f>IF(J26="","",(K26/J26)/LOOKUP(RIGHT($D$2,3),定数!$A$6:$A$13,定数!$B$6:$B$13))</f>
        <v>1.1311041071680414</v>
      </c>
      <c r="N26" s="36"/>
      <c r="O26" s="5"/>
      <c r="P26" s="38">
        <v>1.08456</v>
      </c>
      <c r="Q26" s="38"/>
      <c r="R26" s="41">
        <f>IF(P26="","",T26*M26*LOOKUP(RIGHT($D$2,3),定数!$A$6:$A$13,定数!$B$6:$B$13))</f>
        <v>8347.5483109002816</v>
      </c>
      <c r="S26" s="41"/>
      <c r="T26" s="42">
        <f t="shared" si="4"/>
        <v>61.500000000000995</v>
      </c>
      <c r="U26" s="42"/>
      <c r="V26" t="str">
        <f t="shared" si="7"/>
        <v/>
      </c>
      <c r="W26">
        <f t="shared" si="2"/>
        <v>0</v>
      </c>
      <c r="X26" s="29">
        <f t="shared" si="5"/>
        <v>117217.7297632331</v>
      </c>
      <c r="Y26" s="30">
        <f t="shared" si="6"/>
        <v>3.015265753346652E-4</v>
      </c>
      <c r="AB26">
        <v>1.08456</v>
      </c>
      <c r="AC26">
        <v>1.0829</v>
      </c>
      <c r="AD26">
        <v>1.0814900000000001</v>
      </c>
    </row>
    <row r="27" spans="2:32">
      <c r="B27" s="36">
        <v>19</v>
      </c>
      <c r="C27" s="37">
        <f t="shared" si="0"/>
        <v>125529.93381350937</v>
      </c>
      <c r="D27" s="37"/>
      <c r="E27" s="36"/>
      <c r="F27" s="5">
        <v>43497</v>
      </c>
      <c r="G27" s="36" t="s">
        <v>45</v>
      </c>
      <c r="H27" s="38">
        <v>1.0844400000000001</v>
      </c>
      <c r="I27" s="38"/>
      <c r="J27" s="36">
        <v>30.4</v>
      </c>
      <c r="K27" s="39">
        <f t="shared" si="3"/>
        <v>3765.8980144052812</v>
      </c>
      <c r="L27" s="40"/>
      <c r="M27" s="4">
        <f>IF(J27="","",(K27/J27)/LOOKUP(RIGHT($D$2,3),定数!$A$6:$A$13,定数!$B$6:$B$13))</f>
        <v>1.0323185346505706</v>
      </c>
      <c r="N27" s="36"/>
      <c r="O27" s="5"/>
      <c r="P27" s="38">
        <v>1.0879799999999999</v>
      </c>
      <c r="Q27" s="38"/>
      <c r="R27" s="41">
        <f>IF(P27="","",T27*M27*LOOKUP(RIGHT($D$2,3),定数!$A$6:$A$13,定数!$B$6:$B$13))</f>
        <v>4385.2891351954713</v>
      </c>
      <c r="S27" s="41"/>
      <c r="T27" s="42">
        <f t="shared" si="4"/>
        <v>35.399999999998769</v>
      </c>
      <c r="U27" s="42"/>
      <c r="V27" t="str">
        <f t="shared" si="7"/>
        <v/>
      </c>
      <c r="W27">
        <f t="shared" si="2"/>
        <v>0</v>
      </c>
      <c r="X27" s="29">
        <f t="shared" si="5"/>
        <v>125529.93381350937</v>
      </c>
      <c r="Y27" s="30">
        <f t="shared" si="6"/>
        <v>0</v>
      </c>
      <c r="AB27">
        <v>1.0879799999999999</v>
      </c>
      <c r="AC27">
        <v>1.08894</v>
      </c>
      <c r="AD27">
        <v>1.08975</v>
      </c>
      <c r="AE27">
        <v>1.09152</v>
      </c>
    </row>
    <row r="28" spans="2:32">
      <c r="B28" s="36">
        <v>20</v>
      </c>
      <c r="C28" s="37">
        <f t="shared" si="0"/>
        <v>129915.22294870485</v>
      </c>
      <c r="D28" s="37"/>
      <c r="E28" s="36"/>
      <c r="F28" s="5">
        <v>43527</v>
      </c>
      <c r="G28" s="36" t="s">
        <v>45</v>
      </c>
      <c r="H28" s="38">
        <v>1.0873999999999999</v>
      </c>
      <c r="I28" s="38"/>
      <c r="J28" s="36">
        <v>21.4</v>
      </c>
      <c r="K28" s="39">
        <f t="shared" si="3"/>
        <v>3897.4566884611454</v>
      </c>
      <c r="L28" s="40"/>
      <c r="M28" s="4">
        <f>IF(J28="","",(K28/J28)/LOOKUP(RIGHT($D$2,3),定数!$A$6:$A$13,定数!$B$6:$B$13))</f>
        <v>1.5177012026717855</v>
      </c>
      <c r="N28" s="36"/>
      <c r="O28" s="5"/>
      <c r="P28" s="38">
        <v>1.0923400000000001</v>
      </c>
      <c r="Q28" s="38"/>
      <c r="R28" s="41">
        <f>IF(P28="","",T28*M28*LOOKUP(RIGHT($D$2,3),定数!$A$6:$A$13,定数!$B$6:$B$13))</f>
        <v>8996.9327294386494</v>
      </c>
      <c r="S28" s="41"/>
      <c r="T28" s="42">
        <f t="shared" si="4"/>
        <v>49.400000000001668</v>
      </c>
      <c r="U28" s="42"/>
      <c r="V28" t="str">
        <f t="shared" si="7"/>
        <v/>
      </c>
      <c r="W28">
        <f t="shared" si="2"/>
        <v>0</v>
      </c>
      <c r="X28" s="29">
        <f t="shared" si="5"/>
        <v>129915.22294870485</v>
      </c>
      <c r="Y28" s="30">
        <f t="shared" si="6"/>
        <v>0</v>
      </c>
      <c r="AB28">
        <v>1.0923400000000001</v>
      </c>
      <c r="AC28">
        <v>1.0936699999999999</v>
      </c>
      <c r="AD28">
        <v>1.0948100000000001</v>
      </c>
      <c r="AE28">
        <v>1.09728</v>
      </c>
      <c r="AF28">
        <v>1.0222</v>
      </c>
    </row>
    <row r="29" spans="2:32">
      <c r="B29" s="36">
        <v>21</v>
      </c>
      <c r="C29" s="37">
        <f t="shared" si="0"/>
        <v>138912.15567814349</v>
      </c>
      <c r="D29" s="37"/>
      <c r="E29" s="36"/>
      <c r="F29" s="5">
        <v>43528</v>
      </c>
      <c r="G29" s="36" t="s">
        <v>44</v>
      </c>
      <c r="H29" s="38">
        <v>1.0934299999999999</v>
      </c>
      <c r="I29" s="38"/>
      <c r="J29" s="36">
        <v>21.8</v>
      </c>
      <c r="K29" s="39">
        <f t="shared" si="3"/>
        <v>4167.3646703443046</v>
      </c>
      <c r="L29" s="40"/>
      <c r="M29" s="4">
        <f>IF(J29="","",(K29/J29)/LOOKUP(RIGHT($D$2,3),定数!$A$6:$A$13,定数!$B$6:$B$13))</f>
        <v>1.5930293082355904</v>
      </c>
      <c r="N29" s="36"/>
      <c r="O29" s="5"/>
      <c r="P29" s="38">
        <v>1.09561</v>
      </c>
      <c r="Q29" s="38"/>
      <c r="R29" s="41">
        <f>IF(P29="","",T29*M29*LOOKUP(RIGHT($D$2,3),定数!$A$6:$A$13,定数!$B$6:$B$13))</f>
        <v>-4167.3646703444401</v>
      </c>
      <c r="S29" s="41"/>
      <c r="T29" s="42">
        <f t="shared" si="4"/>
        <v>-21.800000000000708</v>
      </c>
      <c r="U29" s="42"/>
      <c r="V29" t="str">
        <f t="shared" si="7"/>
        <v/>
      </c>
      <c r="W29">
        <f t="shared" si="2"/>
        <v>1</v>
      </c>
      <c r="X29" s="29">
        <f t="shared" si="5"/>
        <v>138912.15567814349</v>
      </c>
      <c r="Y29" s="30">
        <f t="shared" si="6"/>
        <v>0</v>
      </c>
    </row>
    <row r="30" spans="2:32">
      <c r="B30" s="36">
        <v>22</v>
      </c>
      <c r="C30" s="37">
        <f t="shared" si="0"/>
        <v>134744.79100779904</v>
      </c>
      <c r="D30" s="37"/>
      <c r="E30" s="36"/>
      <c r="F30" s="5">
        <v>43533</v>
      </c>
      <c r="G30" s="36" t="s">
        <v>44</v>
      </c>
      <c r="H30" s="38">
        <v>1.09928</v>
      </c>
      <c r="I30" s="38"/>
      <c r="J30" s="36">
        <v>17.8</v>
      </c>
      <c r="K30" s="39">
        <f t="shared" si="3"/>
        <v>4042.3437302339712</v>
      </c>
      <c r="L30" s="40"/>
      <c r="M30" s="4">
        <f>IF(J30="","",(K30/J30)/LOOKUP(RIGHT($D$2,3),定数!$A$6:$A$13,定数!$B$6:$B$13))</f>
        <v>1.8924830197724585</v>
      </c>
      <c r="N30" s="36"/>
      <c r="O30" s="5"/>
      <c r="P30" s="38">
        <v>1.0953200000000001</v>
      </c>
      <c r="Q30" s="38"/>
      <c r="R30" s="41">
        <f>IF(P30="","",T30*M30*LOOKUP(RIGHT($D$2,3),定数!$A$6:$A$13,定数!$B$6:$B$13))</f>
        <v>0</v>
      </c>
      <c r="S30" s="41"/>
      <c r="T30" s="42">
        <v>0</v>
      </c>
      <c r="U30" s="42"/>
      <c r="V30" t="str">
        <f t="shared" si="7"/>
        <v/>
      </c>
      <c r="W30">
        <f t="shared" si="2"/>
        <v>0</v>
      </c>
      <c r="X30" s="29">
        <f t="shared" si="5"/>
        <v>138912.15567814349</v>
      </c>
      <c r="Y30" s="30">
        <f t="shared" si="6"/>
        <v>3.0000000000001026E-2</v>
      </c>
    </row>
    <row r="31" spans="2:32">
      <c r="B31" s="36">
        <v>23</v>
      </c>
      <c r="C31" s="37">
        <f t="shared" si="0"/>
        <v>134744.79100779904</v>
      </c>
      <c r="D31" s="37"/>
      <c r="E31" s="36"/>
      <c r="F31" s="5">
        <v>43542</v>
      </c>
      <c r="G31" s="36" t="s">
        <v>44</v>
      </c>
      <c r="H31" s="38">
        <v>1.12774</v>
      </c>
      <c r="I31" s="38"/>
      <c r="J31" s="36">
        <v>59.1</v>
      </c>
      <c r="K31" s="39">
        <f t="shared" si="3"/>
        <v>4042.3437302339712</v>
      </c>
      <c r="L31" s="40"/>
      <c r="M31" s="4">
        <f>IF(J31="","",(K31/J31)/LOOKUP(RIGHT($D$2,3),定数!$A$6:$A$13,定数!$B$6:$B$13))</f>
        <v>0.56998642558290624</v>
      </c>
      <c r="N31" s="36"/>
      <c r="O31" s="5"/>
      <c r="P31" s="38">
        <v>1.12378</v>
      </c>
      <c r="Q31" s="38"/>
      <c r="R31" s="41">
        <f>IF(P31="","",T31*M31*LOOKUP(RIGHT($D$2,3),定数!$A$6:$A$13,定数!$B$6:$B$13))</f>
        <v>0</v>
      </c>
      <c r="S31" s="41"/>
      <c r="T31" s="42">
        <v>0</v>
      </c>
      <c r="U31" s="42"/>
      <c r="V31" t="str">
        <f t="shared" si="7"/>
        <v/>
      </c>
      <c r="W31">
        <f t="shared" si="2"/>
        <v>0</v>
      </c>
      <c r="X31" s="29">
        <f t="shared" si="5"/>
        <v>138912.15567814349</v>
      </c>
      <c r="Y31" s="30">
        <f t="shared" si="6"/>
        <v>3.0000000000001026E-2</v>
      </c>
    </row>
    <row r="32" spans="2:32">
      <c r="B32" s="36">
        <v>24</v>
      </c>
      <c r="C32" s="37">
        <f t="shared" si="0"/>
        <v>134744.79100779904</v>
      </c>
      <c r="D32" s="37"/>
      <c r="E32" s="36"/>
      <c r="F32" s="5">
        <v>43552</v>
      </c>
      <c r="G32" s="36" t="s">
        <v>45</v>
      </c>
      <c r="H32" s="38">
        <v>1.11853</v>
      </c>
      <c r="I32" s="38"/>
      <c r="J32" s="36">
        <v>33.299999999999997</v>
      </c>
      <c r="K32" s="39">
        <f t="shared" si="3"/>
        <v>4042.3437302339712</v>
      </c>
      <c r="L32" s="40"/>
      <c r="M32" s="4">
        <f>IF(J32="","",(K32/J32)/LOOKUP(RIGHT($D$2,3),定数!$A$6:$A$13,定数!$B$6:$B$13))</f>
        <v>1.0115975300885816</v>
      </c>
      <c r="N32" s="36"/>
      <c r="O32" s="5"/>
      <c r="P32" s="38">
        <v>1.12097</v>
      </c>
      <c r="Q32" s="38"/>
      <c r="R32" s="41">
        <f>IF(P32="","",T32*M32*LOOKUP(RIGHT($D$2,3),定数!$A$6:$A$13,定数!$B$6:$B$13))</f>
        <v>0</v>
      </c>
      <c r="S32" s="41"/>
      <c r="T32" s="42">
        <v>0</v>
      </c>
      <c r="U32" s="42"/>
      <c r="V32" t="str">
        <f t="shared" si="7"/>
        <v/>
      </c>
      <c r="W32">
        <f t="shared" si="2"/>
        <v>0</v>
      </c>
      <c r="X32" s="29">
        <f t="shared" si="5"/>
        <v>138912.15567814349</v>
      </c>
      <c r="Y32" s="30">
        <f t="shared" si="6"/>
        <v>3.0000000000001026E-2</v>
      </c>
    </row>
    <row r="33" spans="2:31">
      <c r="B33" s="36">
        <v>25</v>
      </c>
      <c r="C33" s="37">
        <f t="shared" si="0"/>
        <v>134744.79100779904</v>
      </c>
      <c r="D33" s="37"/>
      <c r="E33" s="36"/>
      <c r="F33" s="5">
        <v>43555</v>
      </c>
      <c r="G33" s="36" t="s">
        <v>44</v>
      </c>
      <c r="H33" s="38">
        <v>1.1314500000000001</v>
      </c>
      <c r="I33" s="38"/>
      <c r="J33" s="36">
        <v>28.4</v>
      </c>
      <c r="K33" s="39">
        <f t="shared" si="3"/>
        <v>4042.3437302339712</v>
      </c>
      <c r="L33" s="40"/>
      <c r="M33" s="4">
        <f>IF(J33="","",(K33/J33)/LOOKUP(RIGHT($D$2,3),定数!$A$6:$A$13,定数!$B$6:$B$13))</f>
        <v>1.1861337236602028</v>
      </c>
      <c r="N33" s="36"/>
      <c r="O33" s="5"/>
      <c r="P33" s="38">
        <v>1.13429</v>
      </c>
      <c r="Q33" s="38"/>
      <c r="R33" s="41">
        <f>IF(P33="","",T33*M33*LOOKUP(RIGHT($D$2,3),定数!$A$6:$A$13,定数!$B$6:$B$13))</f>
        <v>-4042.3437302339053</v>
      </c>
      <c r="S33" s="41"/>
      <c r="T33" s="42">
        <f t="shared" si="4"/>
        <v>-28.399999999999537</v>
      </c>
      <c r="U33" s="42"/>
      <c r="V33" t="str">
        <f t="shared" si="7"/>
        <v/>
      </c>
      <c r="W33">
        <f t="shared" si="2"/>
        <v>1</v>
      </c>
      <c r="X33" s="29">
        <f t="shared" si="5"/>
        <v>138912.15567814349</v>
      </c>
      <c r="Y33" s="30">
        <f t="shared" si="6"/>
        <v>3.0000000000001026E-2</v>
      </c>
    </row>
    <row r="34" spans="2:31">
      <c r="B34" s="36">
        <v>26</v>
      </c>
      <c r="C34" s="37">
        <f t="shared" si="0"/>
        <v>130702.44727756514</v>
      </c>
      <c r="D34" s="37"/>
      <c r="E34" s="36"/>
      <c r="F34" s="5">
        <v>43629</v>
      </c>
      <c r="G34" s="36" t="s">
        <v>45</v>
      </c>
      <c r="H34" s="38">
        <v>1.1277299999999999</v>
      </c>
      <c r="I34" s="38"/>
      <c r="J34" s="36">
        <v>40.6</v>
      </c>
      <c r="K34" s="39">
        <f t="shared" si="3"/>
        <v>3921.0734183269542</v>
      </c>
      <c r="L34" s="40"/>
      <c r="M34" s="4">
        <f>IF(J34="","",(K34/J34)/LOOKUP(RIGHT($D$2,3),定数!$A$6:$A$13,定数!$B$6:$B$13))</f>
        <v>0.8048180251081597</v>
      </c>
      <c r="N34" s="36"/>
      <c r="O34" s="5"/>
      <c r="P34" s="38">
        <v>1.1236699999999999</v>
      </c>
      <c r="Q34" s="38"/>
      <c r="R34" s="41">
        <f>IF(P34="","",T34*M34*LOOKUP(RIGHT($D$2,3),定数!$A$6:$A$13,定数!$B$6:$B$13))</f>
        <v>-3921.0734183269083</v>
      </c>
      <c r="S34" s="41"/>
      <c r="T34" s="42">
        <f t="shared" si="4"/>
        <v>-40.599999999999525</v>
      </c>
      <c r="U34" s="42"/>
      <c r="V34" t="str">
        <f t="shared" si="7"/>
        <v/>
      </c>
      <c r="W34">
        <f t="shared" si="2"/>
        <v>2</v>
      </c>
      <c r="X34" s="29">
        <f t="shared" si="5"/>
        <v>138912.15567814349</v>
      </c>
      <c r="Y34" s="30">
        <f t="shared" si="6"/>
        <v>5.9100000000000485E-2</v>
      </c>
    </row>
    <row r="35" spans="2:31">
      <c r="B35" s="36">
        <v>27</v>
      </c>
      <c r="C35" s="37">
        <f t="shared" si="0"/>
        <v>126781.37385923823</v>
      </c>
      <c r="D35" s="37"/>
      <c r="E35" s="36"/>
      <c r="F35" s="5">
        <v>43631</v>
      </c>
      <c r="G35" s="36" t="s">
        <v>45</v>
      </c>
      <c r="H35" s="38">
        <v>1.1218399999999999</v>
      </c>
      <c r="I35" s="38"/>
      <c r="J35" s="36">
        <v>29.5</v>
      </c>
      <c r="K35" s="39">
        <f t="shared" si="3"/>
        <v>3803.4412157771467</v>
      </c>
      <c r="L35" s="40"/>
      <c r="M35" s="4">
        <f>IF(J35="","",(K35/J35)/LOOKUP(RIGHT($D$2,3),定数!$A$6:$A$13,定数!$B$6:$B$13))</f>
        <v>1.0744184225359172</v>
      </c>
      <c r="N35" s="36"/>
      <c r="O35" s="5"/>
      <c r="P35" s="38">
        <v>1.1248899999999999</v>
      </c>
      <c r="Q35" s="38"/>
      <c r="R35" s="41">
        <f>IF(P35="","",T35*M35*LOOKUP(RIGHT($D$2,3),定数!$A$6:$A$13,定数!$B$6:$B$13))</f>
        <v>3932.3714264814535</v>
      </c>
      <c r="S35" s="41"/>
      <c r="T35" s="42">
        <f t="shared" si="4"/>
        <v>30.499999999999972</v>
      </c>
      <c r="U35" s="42"/>
      <c r="V35" t="str">
        <f t="shared" si="7"/>
        <v/>
      </c>
      <c r="W35">
        <f t="shared" si="2"/>
        <v>0</v>
      </c>
      <c r="X35" s="29">
        <f t="shared" si="5"/>
        <v>138912.15567814349</v>
      </c>
      <c r="Y35" s="30">
        <f t="shared" si="6"/>
        <v>8.7327000000000155E-2</v>
      </c>
      <c r="AB35">
        <v>1.1248899999999999</v>
      </c>
      <c r="AC35">
        <v>1.12571</v>
      </c>
      <c r="AD35">
        <v>1.1264099999999999</v>
      </c>
      <c r="AE35">
        <v>1.1279399999999999</v>
      </c>
    </row>
    <row r="36" spans="2:31">
      <c r="B36" s="36">
        <v>28</v>
      </c>
      <c r="C36" s="37">
        <f t="shared" si="0"/>
        <v>130713.74528571968</v>
      </c>
      <c r="D36" s="37"/>
      <c r="E36" s="36"/>
      <c r="F36" s="5">
        <v>43636</v>
      </c>
      <c r="G36" s="36" t="s">
        <v>44</v>
      </c>
      <c r="H36" s="38">
        <v>1.1321099999999999</v>
      </c>
      <c r="I36" s="38"/>
      <c r="J36" s="36">
        <v>35.5</v>
      </c>
      <c r="K36" s="39">
        <f t="shared" si="3"/>
        <v>3921.4123585715902</v>
      </c>
      <c r="L36" s="40"/>
      <c r="M36" s="4">
        <f>IF(J36="","",(K36/J36)/LOOKUP(RIGHT($D$2,3),定数!$A$6:$A$13,定数!$B$6:$B$13))</f>
        <v>0.92051933299802591</v>
      </c>
      <c r="N36" s="36"/>
      <c r="O36" s="5"/>
      <c r="P36" s="38">
        <v>1.1260600000000001</v>
      </c>
      <c r="Q36" s="38"/>
      <c r="R36" s="41">
        <f>IF(P36="","",T36*M36*LOOKUP(RIGHT($D$2,3),定数!$A$6:$A$13,定数!$B$6:$B$13))</f>
        <v>6682.9703575655458</v>
      </c>
      <c r="S36" s="41"/>
      <c r="T36" s="42">
        <f t="shared" si="4"/>
        <v>60.499999999998892</v>
      </c>
      <c r="U36" s="42"/>
      <c r="V36" t="str">
        <f t="shared" si="7"/>
        <v/>
      </c>
      <c r="W36">
        <f t="shared" si="2"/>
        <v>0</v>
      </c>
      <c r="X36" s="29">
        <f t="shared" si="5"/>
        <v>138912.15567814349</v>
      </c>
      <c r="Y36" s="30">
        <f t="shared" si="6"/>
        <v>5.9018667966102001E-2</v>
      </c>
      <c r="AB36">
        <v>1.1260600000000001</v>
      </c>
      <c r="AC36">
        <v>1.12443</v>
      </c>
    </row>
    <row r="37" spans="2:31">
      <c r="B37" s="36">
        <v>29</v>
      </c>
      <c r="C37" s="37">
        <f t="shared" si="0"/>
        <v>137396.71564328522</v>
      </c>
      <c r="D37" s="37"/>
      <c r="E37" s="36"/>
      <c r="F37" s="5">
        <v>43638</v>
      </c>
      <c r="G37" s="36" t="s">
        <v>45</v>
      </c>
      <c r="H37" s="38">
        <v>1.1269100000000001</v>
      </c>
      <c r="I37" s="38"/>
      <c r="J37" s="36">
        <v>16.399999999999999</v>
      </c>
      <c r="K37" s="39">
        <f t="shared" si="3"/>
        <v>4121.9014692985565</v>
      </c>
      <c r="L37" s="40"/>
      <c r="M37" s="4">
        <f>IF(J37="","",(K37/J37)/LOOKUP(RIGHT($D$2,3),定数!$A$6:$A$13,定数!$B$6:$B$13))</f>
        <v>2.0944621287086163</v>
      </c>
      <c r="N37" s="36"/>
      <c r="O37" s="5"/>
      <c r="P37" s="38">
        <v>1.13025</v>
      </c>
      <c r="Q37" s="38"/>
      <c r="R37" s="41">
        <f>IF(P37="","",T37*M37*LOOKUP(RIGHT($D$2,3),定数!$A$6:$A$13,定数!$B$6:$B$13))</f>
        <v>8394.6042118638779</v>
      </c>
      <c r="S37" s="41"/>
      <c r="T37" s="42">
        <f t="shared" si="4"/>
        <v>33.399999999998983</v>
      </c>
      <c r="U37" s="42"/>
      <c r="V37" t="str">
        <f t="shared" si="7"/>
        <v/>
      </c>
      <c r="W37">
        <f t="shared" si="2"/>
        <v>0</v>
      </c>
      <c r="X37" s="29">
        <f t="shared" si="5"/>
        <v>138912.15567814349</v>
      </c>
      <c r="Y37" s="30">
        <f t="shared" si="6"/>
        <v>1.0909340708595061E-2</v>
      </c>
      <c r="AB37">
        <v>1.13025</v>
      </c>
      <c r="AC37">
        <v>1.1311500000000001</v>
      </c>
      <c r="AD37">
        <v>1.13192</v>
      </c>
      <c r="AE37">
        <v>1.1335900000000001</v>
      </c>
    </row>
    <row r="38" spans="2:31">
      <c r="B38" s="36">
        <v>30</v>
      </c>
      <c r="C38" s="37">
        <f t="shared" si="0"/>
        <v>145791.31985514911</v>
      </c>
      <c r="D38" s="37"/>
      <c r="E38" s="36"/>
      <c r="F38" s="5">
        <v>43674</v>
      </c>
      <c r="G38" s="36" t="s">
        <v>44</v>
      </c>
      <c r="H38" s="38">
        <v>1.1078300000000001</v>
      </c>
      <c r="I38" s="38"/>
      <c r="J38" s="36">
        <v>28.8</v>
      </c>
      <c r="K38" s="39">
        <f t="shared" si="3"/>
        <v>4373.7395956544733</v>
      </c>
      <c r="L38" s="40"/>
      <c r="M38" s="4">
        <f>IF(J38="","",(K38/J38)/LOOKUP(RIGHT($D$2,3),定数!$A$6:$A$13,定数!$B$6:$B$13))</f>
        <v>1.2655496515203914</v>
      </c>
      <c r="N38" s="36"/>
      <c r="O38" s="5"/>
      <c r="P38" s="38">
        <v>1.1107100000000001</v>
      </c>
      <c r="Q38" s="38"/>
      <c r="R38" s="41">
        <f>IF(P38="","",T38*M38*LOOKUP(RIGHT($D$2,3),定数!$A$6:$A$13,定数!$B$6:$B$13))</f>
        <v>-4373.7395956544633</v>
      </c>
      <c r="S38" s="41"/>
      <c r="T38" s="42">
        <f t="shared" si="4"/>
        <v>-28.799999999999937</v>
      </c>
      <c r="U38" s="42"/>
      <c r="V38" t="str">
        <f t="shared" si="7"/>
        <v/>
      </c>
      <c r="W38">
        <f t="shared" si="2"/>
        <v>1</v>
      </c>
      <c r="X38" s="29">
        <f t="shared" si="5"/>
        <v>145791.31985514911</v>
      </c>
      <c r="Y38" s="30">
        <f t="shared" si="6"/>
        <v>0</v>
      </c>
    </row>
    <row r="39" spans="2:31">
      <c r="B39" s="36">
        <v>31</v>
      </c>
      <c r="C39" s="37">
        <f t="shared" si="0"/>
        <v>141417.58025949466</v>
      </c>
      <c r="D39" s="37"/>
      <c r="E39" s="36"/>
      <c r="F39" s="5">
        <v>43682</v>
      </c>
      <c r="G39" s="36" t="s">
        <v>45</v>
      </c>
      <c r="H39" s="38">
        <v>1.1148</v>
      </c>
      <c r="I39" s="38"/>
      <c r="J39" s="36">
        <v>23.4</v>
      </c>
      <c r="K39" s="39">
        <f t="shared" si="3"/>
        <v>4242.5274077848399</v>
      </c>
      <c r="L39" s="40"/>
      <c r="M39" s="4">
        <f>IF(J39="","",(K39/J39)/LOOKUP(RIGHT($D$2,3),定数!$A$6:$A$13,定数!$B$6:$B$13))</f>
        <v>1.5108715839689602</v>
      </c>
      <c r="N39" s="36"/>
      <c r="O39" s="5"/>
      <c r="P39" s="38">
        <v>1.11246</v>
      </c>
      <c r="Q39" s="38"/>
      <c r="R39" s="41">
        <f>IF(P39="","",T39*M39*LOOKUP(RIGHT($D$2,3),定数!$A$6:$A$13,定数!$B$6:$B$13))</f>
        <v>-4242.5274077848562</v>
      </c>
      <c r="S39" s="41"/>
      <c r="T39" s="42">
        <f t="shared" si="4"/>
        <v>-23.400000000000087</v>
      </c>
      <c r="U39" s="42"/>
      <c r="V39" t="str">
        <f t="shared" si="7"/>
        <v/>
      </c>
      <c r="W39">
        <f t="shared" si="2"/>
        <v>2</v>
      </c>
      <c r="X39" s="29">
        <f t="shared" si="5"/>
        <v>145791.31985514911</v>
      </c>
      <c r="Y39" s="30">
        <f t="shared" si="6"/>
        <v>2.9999999999999805E-2</v>
      </c>
    </row>
    <row r="40" spans="2:31">
      <c r="B40" s="36">
        <v>32</v>
      </c>
      <c r="C40" s="37">
        <f t="shared" si="0"/>
        <v>137175.0528517098</v>
      </c>
      <c r="D40" s="37"/>
      <c r="E40" s="36"/>
      <c r="F40" s="5">
        <v>43699</v>
      </c>
      <c r="G40" s="36" t="s">
        <v>44</v>
      </c>
      <c r="H40" s="38">
        <v>1.13032</v>
      </c>
      <c r="I40" s="38"/>
      <c r="J40" s="36">
        <v>29.1</v>
      </c>
      <c r="K40" s="39">
        <f t="shared" si="3"/>
        <v>4115.2515855512938</v>
      </c>
      <c r="L40" s="40"/>
      <c r="M40" s="4">
        <f>IF(J40="","",(K40/J40)/LOOKUP(RIGHT($D$2,3),定数!$A$6:$A$13,定数!$B$6:$B$13))</f>
        <v>1.1784798354957886</v>
      </c>
      <c r="N40" s="36"/>
      <c r="O40" s="5"/>
      <c r="P40" s="38">
        <v>1.13323</v>
      </c>
      <c r="Q40" s="38"/>
      <c r="R40" s="41">
        <f>IF(P40="","",T40*M40*LOOKUP(RIGHT($D$2,3),定数!$A$6:$A$13,定数!$B$6:$B$13))</f>
        <v>-4115.2515855512493</v>
      </c>
      <c r="S40" s="41"/>
      <c r="T40" s="42">
        <f t="shared" si="4"/>
        <v>-29.099999999999682</v>
      </c>
      <c r="U40" s="42"/>
      <c r="V40" t="str">
        <f t="shared" si="7"/>
        <v/>
      </c>
      <c r="W40">
        <f t="shared" si="2"/>
        <v>3</v>
      </c>
      <c r="X40" s="29">
        <f t="shared" si="5"/>
        <v>145791.31985514911</v>
      </c>
      <c r="Y40" s="30">
        <f t="shared" si="6"/>
        <v>5.909999999999993E-2</v>
      </c>
    </row>
    <row r="41" spans="2:31">
      <c r="B41" s="36">
        <v>33</v>
      </c>
      <c r="C41" s="37">
        <f t="shared" si="0"/>
        <v>133059.80126615855</v>
      </c>
      <c r="D41" s="37"/>
      <c r="E41" s="36"/>
      <c r="F41" s="5">
        <v>43702</v>
      </c>
      <c r="G41" s="36" t="s">
        <v>45</v>
      </c>
      <c r="H41" s="38">
        <v>1.1268899999999999</v>
      </c>
      <c r="I41" s="38"/>
      <c r="J41" s="36">
        <v>10.6</v>
      </c>
      <c r="K41" s="39">
        <f t="shared" si="3"/>
        <v>3991.7940379847564</v>
      </c>
      <c r="L41" s="40"/>
      <c r="M41" s="4">
        <f>IF(J41="","",(K41/J41)/LOOKUP(RIGHT($D$2,3),定数!$A$6:$A$13,定数!$B$6:$B$13))</f>
        <v>3.1382028600509093</v>
      </c>
      <c r="N41" s="36"/>
      <c r="O41" s="5"/>
      <c r="P41" s="38">
        <v>1.1293500000000001</v>
      </c>
      <c r="Q41" s="38"/>
      <c r="R41" s="41">
        <f>IF(P41="","",T41*M41*LOOKUP(RIGHT($D$2,3),定数!$A$6:$A$13,定数!$B$6:$B$13))</f>
        <v>9263.974842870768</v>
      </c>
      <c r="S41" s="41"/>
      <c r="T41" s="42">
        <f t="shared" si="4"/>
        <v>24.600000000001288</v>
      </c>
      <c r="U41" s="42"/>
      <c r="V41" t="str">
        <f t="shared" si="7"/>
        <v/>
      </c>
      <c r="W41">
        <f t="shared" si="2"/>
        <v>0</v>
      </c>
      <c r="X41" s="29">
        <f t="shared" si="5"/>
        <v>145791.31985514911</v>
      </c>
      <c r="Y41" s="30">
        <f t="shared" si="6"/>
        <v>8.7326999999999599E-2</v>
      </c>
      <c r="AB41">
        <v>1.1293500000000001</v>
      </c>
      <c r="AC41">
        <v>1.13001</v>
      </c>
      <c r="AD41">
        <v>1.1305799999999999</v>
      </c>
    </row>
    <row r="42" spans="2:31">
      <c r="B42" s="36">
        <v>34</v>
      </c>
      <c r="C42" s="37">
        <f t="shared" si="0"/>
        <v>142323.77610902931</v>
      </c>
      <c r="D42" s="37"/>
      <c r="E42" s="36"/>
      <c r="F42" s="5">
        <v>43709</v>
      </c>
      <c r="G42" s="36" t="s">
        <v>45</v>
      </c>
      <c r="H42" s="38">
        <v>1.11652</v>
      </c>
      <c r="I42" s="38"/>
      <c r="J42" s="36">
        <v>38.5</v>
      </c>
      <c r="K42" s="39">
        <f t="shared" si="3"/>
        <v>4269.7132832708794</v>
      </c>
      <c r="L42" s="40"/>
      <c r="M42" s="4">
        <f>IF(J42="","",(K42/J42)/LOOKUP(RIGHT($D$2,3),定数!$A$6:$A$13,定数!$B$6:$B$13))</f>
        <v>0.92418036434434625</v>
      </c>
      <c r="N42" s="36"/>
      <c r="O42" s="5"/>
      <c r="P42" s="38">
        <v>1.1208199999999999</v>
      </c>
      <c r="Q42" s="38"/>
      <c r="R42" s="41">
        <f>IF(P42="","",T42*M42*LOOKUP(RIGHT($D$2,3),定数!$A$6:$A$13,定数!$B$6:$B$13))</f>
        <v>4768.7706800167944</v>
      </c>
      <c r="S42" s="41"/>
      <c r="T42" s="42">
        <f t="shared" si="4"/>
        <v>42.999999999999702</v>
      </c>
      <c r="U42" s="42"/>
      <c r="V42" t="str">
        <f t="shared" si="7"/>
        <v/>
      </c>
      <c r="W42">
        <f t="shared" si="2"/>
        <v>0</v>
      </c>
      <c r="X42" s="29">
        <f t="shared" si="5"/>
        <v>145791.31985514911</v>
      </c>
      <c r="Y42" s="30">
        <f t="shared" si="6"/>
        <v>2.3784294905656811E-2</v>
      </c>
      <c r="AA42">
        <v>1.1191800000000001</v>
      </c>
      <c r="AB42">
        <v>1.1208199999999999</v>
      </c>
      <c r="AC42">
        <v>1.12198</v>
      </c>
      <c r="AD42">
        <v>1.12297</v>
      </c>
      <c r="AE42">
        <v>1.1251199999999999</v>
      </c>
    </row>
    <row r="43" spans="2:31">
      <c r="B43" s="36">
        <v>35</v>
      </c>
      <c r="C43" s="37">
        <f t="shared" si="0"/>
        <v>147092.54678904609</v>
      </c>
      <c r="D43" s="37"/>
      <c r="E43" s="36"/>
      <c r="F43" s="5">
        <v>43735</v>
      </c>
      <c r="G43" s="36" t="s">
        <v>44</v>
      </c>
      <c r="H43" s="38">
        <v>1.12375</v>
      </c>
      <c r="I43" s="38"/>
      <c r="J43" s="36">
        <v>20.3</v>
      </c>
      <c r="K43" s="39">
        <f t="shared" si="3"/>
        <v>4412.7764036713825</v>
      </c>
      <c r="L43" s="40"/>
      <c r="M43" s="4">
        <f>IF(J43="","",(K43/J43)/LOOKUP(RIGHT($D$2,3),定数!$A$6:$A$13,定数!$B$6:$B$13))</f>
        <v>1.8114845663675625</v>
      </c>
      <c r="N43" s="36"/>
      <c r="O43" s="5"/>
      <c r="P43" s="38">
        <v>1.1196600000000001</v>
      </c>
      <c r="Q43" s="38"/>
      <c r="R43" s="41">
        <f>IF(P43="","",T43*M43*LOOKUP(RIGHT($D$2,3),定数!$A$6:$A$13,定数!$B$6:$B$13))</f>
        <v>8890.7662517318367</v>
      </c>
      <c r="S43" s="41"/>
      <c r="T43" s="42">
        <f t="shared" si="4"/>
        <v>40.899999999999267</v>
      </c>
      <c r="U43" s="42"/>
      <c r="V43" t="str">
        <f t="shared" si="7"/>
        <v/>
      </c>
      <c r="W43">
        <f t="shared" si="2"/>
        <v>0</v>
      </c>
      <c r="X43" s="29">
        <f t="shared" si="5"/>
        <v>147092.54678904609</v>
      </c>
      <c r="Y43" s="30">
        <f t="shared" si="6"/>
        <v>0</v>
      </c>
      <c r="AA43">
        <v>1.1212200000000001</v>
      </c>
      <c r="AB43">
        <v>1.1196600000000001</v>
      </c>
      <c r="AC43">
        <v>1.11856</v>
      </c>
    </row>
    <row r="44" spans="2:31">
      <c r="B44" s="36">
        <v>36</v>
      </c>
      <c r="C44" s="37">
        <f t="shared" si="0"/>
        <v>155983.31304077792</v>
      </c>
      <c r="D44" s="37"/>
      <c r="E44" s="36"/>
      <c r="F44" s="5">
        <v>43741</v>
      </c>
      <c r="G44" s="36" t="s">
        <v>44</v>
      </c>
      <c r="H44" s="38">
        <v>1.1220399999999999</v>
      </c>
      <c r="I44" s="38"/>
      <c r="J44" s="36">
        <v>23.2</v>
      </c>
      <c r="K44" s="39">
        <f t="shared" si="3"/>
        <v>4679.4993912233376</v>
      </c>
      <c r="L44" s="40"/>
      <c r="M44" s="4">
        <f>IF(J44="","",(K44/J44)/LOOKUP(RIGHT($D$2,3),定数!$A$6:$A$13,定数!$B$6:$B$13))</f>
        <v>1.6808546663876931</v>
      </c>
      <c r="N44" s="36"/>
      <c r="O44" s="5"/>
      <c r="P44" s="38">
        <v>1.1191</v>
      </c>
      <c r="Q44" s="38"/>
      <c r="R44" s="41">
        <f>IF(P44="","",T44*M44*LOOKUP(RIGHT($D$2,3),定数!$A$6:$A$13,定数!$B$6:$B$13))</f>
        <v>5930.0552630156653</v>
      </c>
      <c r="S44" s="41"/>
      <c r="T44" s="42">
        <f t="shared" si="4"/>
        <v>29.399999999999427</v>
      </c>
      <c r="U44" s="42"/>
      <c r="V44" t="str">
        <f t="shared" si="7"/>
        <v/>
      </c>
      <c r="W44">
        <f t="shared" si="2"/>
        <v>0</v>
      </c>
      <c r="X44" s="29">
        <f t="shared" si="5"/>
        <v>155983.31304077792</v>
      </c>
      <c r="Y44" s="30">
        <f t="shared" si="6"/>
        <v>0</v>
      </c>
      <c r="AA44">
        <v>1.12022</v>
      </c>
      <c r="AB44">
        <v>1.1191</v>
      </c>
      <c r="AC44">
        <v>1.1183099999999999</v>
      </c>
      <c r="AD44">
        <v>1.1176299999999999</v>
      </c>
      <c r="AE44">
        <v>1.11616</v>
      </c>
    </row>
    <row r="45" spans="2:31">
      <c r="B45" s="36">
        <v>37</v>
      </c>
      <c r="C45" s="37">
        <f t="shared" si="0"/>
        <v>161913.3683037936</v>
      </c>
      <c r="D45" s="37"/>
      <c r="E45" s="36"/>
      <c r="F45" s="5">
        <v>43756</v>
      </c>
      <c r="G45" s="36" t="s">
        <v>44</v>
      </c>
      <c r="H45" s="38">
        <v>1.1003700000000001</v>
      </c>
      <c r="I45" s="38"/>
      <c r="J45" s="36">
        <v>17.100000000000001</v>
      </c>
      <c r="K45" s="39">
        <f t="shared" si="3"/>
        <v>4857.4010491138079</v>
      </c>
      <c r="L45" s="40"/>
      <c r="M45" s="4">
        <f>IF(J45="","",(K45/J45)/LOOKUP(RIGHT($D$2,3),定数!$A$6:$A$13,定数!$B$6:$B$13))</f>
        <v>2.3671545073654032</v>
      </c>
      <c r="N45" s="36"/>
      <c r="O45" s="5"/>
      <c r="P45" s="43">
        <v>1.0982000000000001</v>
      </c>
      <c r="Q45" s="38"/>
      <c r="R45" s="41">
        <f>IF(P45="","",T45*M45*LOOKUP(RIGHT($D$2,3),定数!$A$6:$A$13,定数!$B$6:$B$13))</f>
        <v>6164.0703371795253</v>
      </c>
      <c r="S45" s="41"/>
      <c r="T45" s="42">
        <f t="shared" si="4"/>
        <v>21.700000000000053</v>
      </c>
      <c r="U45" s="42"/>
      <c r="V45" t="str">
        <f t="shared" si="7"/>
        <v/>
      </c>
      <c r="W45">
        <f t="shared" si="2"/>
        <v>0</v>
      </c>
      <c r="X45" s="29">
        <f t="shared" si="5"/>
        <v>161913.3683037936</v>
      </c>
      <c r="Y45" s="30">
        <f t="shared" si="6"/>
        <v>0</v>
      </c>
      <c r="AA45">
        <v>1.09903</v>
      </c>
      <c r="AB45">
        <v>1.0982000000000001</v>
      </c>
      <c r="AC45">
        <v>1.09761</v>
      </c>
      <c r="AD45">
        <v>1.0971200000000001</v>
      </c>
    </row>
    <row r="46" spans="2:31">
      <c r="B46" s="36">
        <v>38</v>
      </c>
      <c r="C46" s="37">
        <f t="shared" si="0"/>
        <v>168077.43864097312</v>
      </c>
      <c r="D46" s="37"/>
      <c r="E46" s="36"/>
      <c r="F46" s="5">
        <v>43762</v>
      </c>
      <c r="G46" s="36" t="s">
        <v>45</v>
      </c>
      <c r="H46" s="38">
        <v>1.0888199999999999</v>
      </c>
      <c r="I46" s="38"/>
      <c r="J46" s="36">
        <v>29.5</v>
      </c>
      <c r="K46" s="39">
        <f t="shared" si="3"/>
        <v>5042.3231592291932</v>
      </c>
      <c r="L46" s="40"/>
      <c r="M46" s="4">
        <f>IF(J46="","",(K46/J46)/LOOKUP(RIGHT($D$2,3),定数!$A$6:$A$13,定数!$B$6:$B$13))</f>
        <v>1.4243850732285857</v>
      </c>
      <c r="N46" s="36"/>
      <c r="O46" s="5"/>
      <c r="P46" s="38">
        <v>1.0858699999999999</v>
      </c>
      <c r="Q46" s="38"/>
      <c r="R46" s="41">
        <f>IF(P46="","",T46*M46*LOOKUP(RIGHT($D$2,3),定数!$A$6:$A$13,定数!$B$6:$B$13))</f>
        <v>-5042.3231592292077</v>
      </c>
      <c r="S46" s="41"/>
      <c r="T46" s="42">
        <f t="shared" si="4"/>
        <v>-29.500000000000082</v>
      </c>
      <c r="U46" s="42"/>
      <c r="V46" t="str">
        <f t="shared" si="7"/>
        <v/>
      </c>
      <c r="W46">
        <f t="shared" si="2"/>
        <v>1</v>
      </c>
      <c r="X46" s="29">
        <f t="shared" si="5"/>
        <v>168077.43864097312</v>
      </c>
      <c r="Y46" s="30">
        <f t="shared" si="6"/>
        <v>0</v>
      </c>
    </row>
    <row r="47" spans="2:31">
      <c r="B47" s="36">
        <v>39</v>
      </c>
      <c r="C47" s="37">
        <f t="shared" si="0"/>
        <v>163035.11548174391</v>
      </c>
      <c r="D47" s="37"/>
      <c r="E47" s="36"/>
      <c r="F47" s="5">
        <v>43764</v>
      </c>
      <c r="G47" s="36" t="s">
        <v>45</v>
      </c>
      <c r="H47" s="38">
        <v>1.0904</v>
      </c>
      <c r="I47" s="38"/>
      <c r="J47" s="36">
        <v>30.5</v>
      </c>
      <c r="K47" s="39">
        <f t="shared" si="3"/>
        <v>4891.0534644523168</v>
      </c>
      <c r="L47" s="40"/>
      <c r="M47" s="4">
        <f>IF(J47="","",(K47/J47)/LOOKUP(RIGHT($D$2,3),定数!$A$6:$A$13,定数!$B$6:$B$13))</f>
        <v>1.3363534055880646</v>
      </c>
      <c r="N47" s="36"/>
      <c r="O47" s="5"/>
      <c r="P47" s="38">
        <v>1.0937300000000001</v>
      </c>
      <c r="Q47" s="38"/>
      <c r="R47" s="41">
        <f>IF(P47="","",T47*M47*LOOKUP(RIGHT($D$2,3),定数!$A$6:$A$13,定数!$B$6:$B$13))</f>
        <v>0</v>
      </c>
      <c r="S47" s="41"/>
      <c r="T47" s="42">
        <v>0</v>
      </c>
      <c r="U47" s="42"/>
      <c r="V47" t="str">
        <f t="shared" si="7"/>
        <v/>
      </c>
      <c r="W47">
        <f t="shared" si="2"/>
        <v>0</v>
      </c>
      <c r="X47" s="29">
        <f t="shared" si="5"/>
        <v>168077.43864097312</v>
      </c>
      <c r="Y47" s="30">
        <f t="shared" si="6"/>
        <v>3.0000000000000138E-2</v>
      </c>
      <c r="AA47">
        <v>1.0937300000000001</v>
      </c>
    </row>
    <row r="48" spans="2:31">
      <c r="B48" s="36">
        <v>40</v>
      </c>
      <c r="C48" s="37">
        <f t="shared" si="0"/>
        <v>163035.11548174391</v>
      </c>
      <c r="D48" s="37"/>
      <c r="E48" s="36"/>
      <c r="F48" s="5">
        <v>43797</v>
      </c>
      <c r="G48" s="36" t="s">
        <v>44</v>
      </c>
      <c r="H48" s="38">
        <v>1.06406</v>
      </c>
      <c r="I48" s="38"/>
      <c r="J48" s="36">
        <v>28</v>
      </c>
      <c r="K48" s="39">
        <f t="shared" si="3"/>
        <v>4891.0534644523168</v>
      </c>
      <c r="L48" s="40"/>
      <c r="M48" s="4">
        <f>IF(J48="","",(K48/J48)/LOOKUP(RIGHT($D$2,3),定数!$A$6:$A$13,定数!$B$6:$B$13))</f>
        <v>1.4556706739441418</v>
      </c>
      <c r="N48" s="36"/>
      <c r="O48" s="5"/>
      <c r="P48" s="38">
        <v>1.05965</v>
      </c>
      <c r="Q48" s="38"/>
      <c r="R48" s="41">
        <f>IF(P48="","",T48*M48*LOOKUP(RIGHT($D$2,3),定数!$A$6:$A$13,定数!$B$6:$B$13))</f>
        <v>7703.4092065124432</v>
      </c>
      <c r="S48" s="41"/>
      <c r="T48" s="42">
        <f t="shared" si="4"/>
        <v>44.10000000000025</v>
      </c>
      <c r="U48" s="42"/>
      <c r="V48" t="str">
        <f t="shared" si="7"/>
        <v/>
      </c>
      <c r="W48">
        <f t="shared" si="2"/>
        <v>0</v>
      </c>
      <c r="X48" s="29">
        <f t="shared" si="5"/>
        <v>168077.43864097312</v>
      </c>
      <c r="Y48" s="30">
        <f t="shared" si="6"/>
        <v>3.0000000000000138E-2</v>
      </c>
      <c r="AA48">
        <v>1.0613300000000001</v>
      </c>
      <c r="AB48">
        <v>1.05965</v>
      </c>
      <c r="AC48">
        <v>1.05846</v>
      </c>
      <c r="AD48">
        <v>1.0574399999999999</v>
      </c>
    </row>
    <row r="49" spans="2:31">
      <c r="B49" s="36">
        <v>41</v>
      </c>
      <c r="C49" s="37">
        <f t="shared" si="0"/>
        <v>170738.52468825635</v>
      </c>
      <c r="D49" s="37"/>
      <c r="E49" s="36">
        <v>2017</v>
      </c>
      <c r="F49" s="5">
        <v>43469</v>
      </c>
      <c r="G49" s="36" t="s">
        <v>45</v>
      </c>
      <c r="H49" s="38">
        <v>1.0433399999999999</v>
      </c>
      <c r="I49" s="38"/>
      <c r="J49" s="36">
        <v>44.2</v>
      </c>
      <c r="K49" s="39">
        <f t="shared" si="3"/>
        <v>5122.1557406476904</v>
      </c>
      <c r="L49" s="40"/>
      <c r="M49" s="4">
        <f>IF(J49="","",(K49/J49)/LOOKUP(RIGHT($D$2,3),定数!$A$6:$A$13,定数!$B$6:$B$13))</f>
        <v>0.96571563737701538</v>
      </c>
      <c r="N49" s="36"/>
      <c r="O49" s="5"/>
      <c r="P49" s="38">
        <v>1.05264</v>
      </c>
      <c r="Q49" s="38"/>
      <c r="R49" s="41">
        <f>IF(P49="","",T49*M49*LOOKUP(RIGHT($D$2,3),定数!$A$6:$A$13,定数!$B$6:$B$13))</f>
        <v>10777.386513127589</v>
      </c>
      <c r="S49" s="41"/>
      <c r="T49" s="42">
        <f t="shared" si="4"/>
        <v>93.000000000000853</v>
      </c>
      <c r="U49" s="42"/>
      <c r="V49" t="str">
        <f t="shared" si="7"/>
        <v/>
      </c>
      <c r="W49">
        <f t="shared" si="2"/>
        <v>0</v>
      </c>
      <c r="X49" s="29">
        <f t="shared" si="5"/>
        <v>170738.52468825635</v>
      </c>
      <c r="Y49" s="30">
        <f t="shared" si="6"/>
        <v>0</v>
      </c>
      <c r="AB49">
        <v>1.05264</v>
      </c>
      <c r="AC49">
        <v>1.0551600000000001</v>
      </c>
      <c r="AD49">
        <v>1.05731</v>
      </c>
    </row>
    <row r="50" spans="2:31">
      <c r="B50" s="36">
        <v>42</v>
      </c>
      <c r="C50" s="37">
        <f t="shared" si="0"/>
        <v>181515.91120138395</v>
      </c>
      <c r="D50" s="37"/>
      <c r="E50" s="36"/>
      <c r="F50" s="5">
        <v>43483</v>
      </c>
      <c r="G50" s="36" t="s">
        <v>44</v>
      </c>
      <c r="H50" s="38">
        <v>1.0666800000000001</v>
      </c>
      <c r="I50" s="38"/>
      <c r="J50" s="36">
        <v>49</v>
      </c>
      <c r="K50" s="39">
        <f t="shared" si="3"/>
        <v>5445.4773360415184</v>
      </c>
      <c r="L50" s="40"/>
      <c r="M50" s="4">
        <f>IF(J50="","",(K50/J50)/LOOKUP(RIGHT($D$2,3),定数!$A$6:$A$13,定数!$B$6:$B$13))</f>
        <v>0.926101587762163</v>
      </c>
      <c r="N50" s="36"/>
      <c r="O50" s="5"/>
      <c r="P50" s="38">
        <v>1.0634600000000001</v>
      </c>
      <c r="Q50" s="38"/>
      <c r="R50" s="41">
        <f>IF(P50="","",T50*M50*LOOKUP(RIGHT($D$2,3),定数!$A$6:$A$13,定数!$B$6:$B$13))</f>
        <v>0</v>
      </c>
      <c r="S50" s="41"/>
      <c r="T50" s="42">
        <v>0</v>
      </c>
      <c r="U50" s="42"/>
      <c r="V50" t="str">
        <f t="shared" si="7"/>
        <v/>
      </c>
      <c r="W50">
        <f t="shared" si="2"/>
        <v>0</v>
      </c>
      <c r="X50" s="29">
        <f t="shared" si="5"/>
        <v>181515.91120138395</v>
      </c>
      <c r="Y50" s="30">
        <f t="shared" si="6"/>
        <v>0</v>
      </c>
    </row>
    <row r="51" spans="2:31">
      <c r="B51" s="36">
        <v>43</v>
      </c>
      <c r="C51" s="37">
        <f t="shared" si="0"/>
        <v>181515.91120138395</v>
      </c>
      <c r="D51" s="37"/>
      <c r="E51" s="36"/>
      <c r="F51" s="5">
        <v>43513</v>
      </c>
      <c r="G51" s="36" t="s">
        <v>44</v>
      </c>
      <c r="H51" s="38">
        <v>1.06464</v>
      </c>
      <c r="I51" s="38"/>
      <c r="J51" s="36">
        <v>30.4</v>
      </c>
      <c r="K51" s="39">
        <f t="shared" si="3"/>
        <v>5445.4773360415184</v>
      </c>
      <c r="L51" s="40"/>
      <c r="M51" s="4">
        <f>IF(J51="","",(K51/J51)/LOOKUP(RIGHT($D$2,3),定数!$A$6:$A$13,定数!$B$6:$B$13))</f>
        <v>1.4927295329061181</v>
      </c>
      <c r="N51" s="36"/>
      <c r="O51" s="5"/>
      <c r="P51" s="38">
        <v>1.0614300000000001</v>
      </c>
      <c r="Q51" s="38"/>
      <c r="R51" s="41">
        <f>IF(P51="","",T51*M51*LOOKUP(RIGHT($D$2,3),定数!$A$6:$A$13,定数!$B$6:$B$13))</f>
        <v>5749.9941607542514</v>
      </c>
      <c r="S51" s="41"/>
      <c r="T51" s="42">
        <f t="shared" si="4"/>
        <v>32.099999999999355</v>
      </c>
      <c r="U51" s="42"/>
      <c r="V51" t="str">
        <f t="shared" si="7"/>
        <v/>
      </c>
      <c r="W51">
        <f t="shared" si="2"/>
        <v>0</v>
      </c>
      <c r="X51" s="29">
        <f t="shared" si="5"/>
        <v>181515.91120138395</v>
      </c>
      <c r="Y51" s="30">
        <f t="shared" si="6"/>
        <v>0</v>
      </c>
      <c r="AB51">
        <v>1.0614300000000001</v>
      </c>
      <c r="AC51">
        <v>1.0605599999999999</v>
      </c>
    </row>
    <row r="52" spans="2:31">
      <c r="B52" s="36">
        <v>44</v>
      </c>
      <c r="C52" s="37">
        <f t="shared" si="0"/>
        <v>187265.9053621382</v>
      </c>
      <c r="D52" s="37"/>
      <c r="E52" s="36"/>
      <c r="F52" s="5">
        <v>43544</v>
      </c>
      <c r="G52" s="36" t="s">
        <v>44</v>
      </c>
      <c r="H52" s="38">
        <v>1.0726800000000001</v>
      </c>
      <c r="I52" s="38"/>
      <c r="J52" s="36">
        <v>49.8</v>
      </c>
      <c r="K52" s="39">
        <f t="shared" si="3"/>
        <v>5617.9771608641458</v>
      </c>
      <c r="L52" s="40"/>
      <c r="M52" s="4">
        <f>IF(J52="","",(K52/J52)/LOOKUP(RIGHT($D$2,3),定数!$A$6:$A$13,定数!$B$6:$B$13))</f>
        <v>0.94008988635611557</v>
      </c>
      <c r="N52" s="36"/>
      <c r="O52" s="5"/>
      <c r="P52" s="38">
        <v>1.0776600000000001</v>
      </c>
      <c r="Q52" s="38"/>
      <c r="R52" s="41">
        <f>IF(P52="","",T52*M52*LOOKUP(RIGHT($D$2,3),定数!$A$6:$A$13,定数!$B$6:$B$13))</f>
        <v>-5617.9771608641286</v>
      </c>
      <c r="S52" s="41"/>
      <c r="T52" s="42">
        <f t="shared" si="4"/>
        <v>-49.799999999999841</v>
      </c>
      <c r="U52" s="42"/>
      <c r="V52" t="str">
        <f t="shared" si="7"/>
        <v/>
      </c>
      <c r="W52">
        <f t="shared" si="2"/>
        <v>1</v>
      </c>
      <c r="X52" s="29">
        <f t="shared" si="5"/>
        <v>187265.9053621382</v>
      </c>
      <c r="Y52" s="30">
        <f t="shared" si="6"/>
        <v>0</v>
      </c>
    </row>
    <row r="53" spans="2:31">
      <c r="B53" s="36">
        <v>45</v>
      </c>
      <c r="C53" s="37">
        <f t="shared" si="0"/>
        <v>181647.92820127407</v>
      </c>
      <c r="D53" s="37"/>
      <c r="E53" s="36"/>
      <c r="F53" s="5">
        <v>43566</v>
      </c>
      <c r="G53" s="36" t="s">
        <v>45</v>
      </c>
      <c r="H53" s="38">
        <v>1.0605899999999999</v>
      </c>
      <c r="I53" s="38"/>
      <c r="J53" s="36">
        <v>28.1</v>
      </c>
      <c r="K53" s="39">
        <f t="shared" si="3"/>
        <v>5449.4378460382222</v>
      </c>
      <c r="L53" s="40"/>
      <c r="M53" s="4">
        <f>IF(J53="","",(K53/J53)/LOOKUP(RIGHT($D$2,3),定数!$A$6:$A$13,定数!$B$6:$B$13))</f>
        <v>1.6160847704739685</v>
      </c>
      <c r="N53" s="36"/>
      <c r="O53" s="5"/>
      <c r="P53" s="38">
        <v>1.0628599999999999</v>
      </c>
      <c r="Q53" s="38"/>
      <c r="R53" s="41">
        <f>IF(P53="","",T53*M53*LOOKUP(RIGHT($D$2,3),定数!$A$6:$A$13,定数!$B$6:$B$13))</f>
        <v>0</v>
      </c>
      <c r="S53" s="41"/>
      <c r="T53" s="42">
        <v>0</v>
      </c>
      <c r="U53" s="42"/>
      <c r="V53" t="str">
        <f t="shared" si="7"/>
        <v/>
      </c>
      <c r="W53">
        <f t="shared" si="2"/>
        <v>0</v>
      </c>
      <c r="X53" s="29">
        <f t="shared" si="5"/>
        <v>187265.9053621382</v>
      </c>
      <c r="Y53" s="30">
        <f t="shared" si="6"/>
        <v>2.9999999999999916E-2</v>
      </c>
    </row>
    <row r="54" spans="2:31">
      <c r="B54" s="36">
        <v>46</v>
      </c>
      <c r="C54" s="37">
        <f t="shared" si="0"/>
        <v>181647.92820127407</v>
      </c>
      <c r="D54" s="37"/>
      <c r="E54" s="36"/>
      <c r="F54" s="5">
        <v>43574</v>
      </c>
      <c r="G54" s="36" t="s">
        <v>44</v>
      </c>
      <c r="H54" s="38">
        <v>1.07074</v>
      </c>
      <c r="I54" s="38"/>
      <c r="J54" s="36">
        <v>21.6</v>
      </c>
      <c r="K54" s="39">
        <f t="shared" si="3"/>
        <v>5449.4378460382222</v>
      </c>
      <c r="L54" s="40"/>
      <c r="M54" s="4">
        <f>IF(J54="","",(K54/J54)/LOOKUP(RIGHT($D$2,3),定数!$A$6:$A$13,定数!$B$6:$B$13))</f>
        <v>2.1024065764036353</v>
      </c>
      <c r="N54" s="36"/>
      <c r="O54" s="5"/>
      <c r="P54" s="38">
        <v>1.0729</v>
      </c>
      <c r="Q54" s="38"/>
      <c r="R54" s="41">
        <f>IF(P54="","",T54*M54*LOOKUP(RIGHT($D$2,3),定数!$A$6:$A$13,定数!$B$6:$B$13))</f>
        <v>-5449.4378460380703</v>
      </c>
      <c r="S54" s="41"/>
      <c r="T54" s="42">
        <f t="shared" si="4"/>
        <v>-21.599999999999397</v>
      </c>
      <c r="U54" s="42"/>
      <c r="V54" t="str">
        <f t="shared" si="7"/>
        <v/>
      </c>
      <c r="W54">
        <f t="shared" si="2"/>
        <v>1</v>
      </c>
      <c r="X54" s="29">
        <f t="shared" si="5"/>
        <v>187265.9053621382</v>
      </c>
      <c r="Y54" s="30">
        <f t="shared" si="6"/>
        <v>2.9999999999999916E-2</v>
      </c>
    </row>
    <row r="55" spans="2:31">
      <c r="B55" s="36">
        <v>47</v>
      </c>
      <c r="C55" s="37">
        <f t="shared" si="0"/>
        <v>176198.49035523599</v>
      </c>
      <c r="D55" s="37"/>
      <c r="E55" s="36"/>
      <c r="F55" s="5">
        <v>43575</v>
      </c>
      <c r="G55" s="36" t="s">
        <v>44</v>
      </c>
      <c r="H55" s="38">
        <v>1.0740000000000001</v>
      </c>
      <c r="I55" s="38"/>
      <c r="J55" s="36">
        <v>36.1</v>
      </c>
      <c r="K55" s="39">
        <f t="shared" si="3"/>
        <v>5285.9547106570799</v>
      </c>
      <c r="L55" s="40"/>
      <c r="M55" s="4">
        <f>IF(J55="","",(K55/J55)/LOOKUP(RIGHT($D$2,3),定数!$A$6:$A$13,定数!$B$6:$B$13))</f>
        <v>1.2202111520445704</v>
      </c>
      <c r="N55" s="36"/>
      <c r="O55" s="5"/>
      <c r="P55" s="38">
        <v>1.0703199999999999</v>
      </c>
      <c r="Q55" s="38"/>
      <c r="R55" s="41">
        <f>IF(P55="","",T55*M55*LOOKUP(RIGHT($D$2,3),定数!$A$6:$A$13,定数!$B$6:$B$13))</f>
        <v>5388.4524474290101</v>
      </c>
      <c r="S55" s="41"/>
      <c r="T55" s="42">
        <f t="shared" si="4"/>
        <v>36.800000000001276</v>
      </c>
      <c r="U55" s="42"/>
      <c r="V55" t="str">
        <f t="shared" si="7"/>
        <v/>
      </c>
      <c r="W55">
        <f t="shared" si="2"/>
        <v>0</v>
      </c>
      <c r="X55" s="29">
        <f t="shared" si="5"/>
        <v>187265.9053621382</v>
      </c>
      <c r="Y55" s="30">
        <f t="shared" si="6"/>
        <v>5.9099999999999153E-2</v>
      </c>
      <c r="AA55">
        <v>1.0717300000000001</v>
      </c>
      <c r="AB55">
        <v>1.0703199999999999</v>
      </c>
      <c r="AC55">
        <v>1.0693299999999999</v>
      </c>
      <c r="AD55">
        <v>1.0684800000000001</v>
      </c>
    </row>
    <row r="56" spans="2:31">
      <c r="B56" s="36">
        <v>48</v>
      </c>
      <c r="C56" s="37">
        <f t="shared" si="0"/>
        <v>181586.942802665</v>
      </c>
      <c r="D56" s="37"/>
      <c r="E56" s="36"/>
      <c r="F56" s="5">
        <v>43611</v>
      </c>
      <c r="G56" s="36" t="s">
        <v>44</v>
      </c>
      <c r="H56" s="38">
        <v>1.1167800000000001</v>
      </c>
      <c r="I56" s="38"/>
      <c r="J56" s="36">
        <v>81.8</v>
      </c>
      <c r="K56" s="39">
        <f t="shared" si="3"/>
        <v>5447.60828407995</v>
      </c>
      <c r="L56" s="40"/>
      <c r="M56" s="4">
        <f>IF(J56="","",(K56/J56)/LOOKUP(RIGHT($D$2,3),定数!$A$6:$A$13,定数!$B$6:$B$13))</f>
        <v>0.55497231907904943</v>
      </c>
      <c r="N56" s="36"/>
      <c r="O56" s="5"/>
      <c r="P56" s="38">
        <v>1.12496</v>
      </c>
      <c r="Q56" s="38"/>
      <c r="R56" s="41">
        <f>IF(P56="","",T56*M56*LOOKUP(RIGHT($D$2,3),定数!$A$6:$A$13,定数!$B$6:$B$13))</f>
        <v>-5447.6082840798517</v>
      </c>
      <c r="S56" s="41"/>
      <c r="T56" s="42">
        <f t="shared" si="4"/>
        <v>-81.799999999998533</v>
      </c>
      <c r="U56" s="42"/>
      <c r="V56" t="str">
        <f t="shared" si="7"/>
        <v/>
      </c>
      <c r="W56">
        <f t="shared" si="2"/>
        <v>1</v>
      </c>
      <c r="X56" s="29">
        <f t="shared" si="5"/>
        <v>187265.9053621382</v>
      </c>
      <c r="Y56" s="30">
        <f t="shared" si="6"/>
        <v>3.0325662049859647E-2</v>
      </c>
    </row>
    <row r="57" spans="2:31">
      <c r="B57" s="36">
        <v>49</v>
      </c>
      <c r="C57" s="37">
        <f t="shared" si="0"/>
        <v>176139.33451858515</v>
      </c>
      <c r="D57" s="37"/>
      <c r="E57" s="36"/>
      <c r="F57" s="5">
        <v>43623</v>
      </c>
      <c r="G57" s="36" t="s">
        <v>44</v>
      </c>
      <c r="H57" s="38">
        <v>1.1233500000000001</v>
      </c>
      <c r="I57" s="38"/>
      <c r="J57" s="36">
        <v>49.5</v>
      </c>
      <c r="K57" s="39">
        <f t="shared" si="3"/>
        <v>5284.1800355575542</v>
      </c>
      <c r="L57" s="40"/>
      <c r="M57" s="4">
        <f>IF(J57="","",(K57/J57)/LOOKUP(RIGHT($D$2,3),定数!$A$6:$A$13,定数!$B$6:$B$13))</f>
        <v>0.88959259857871276</v>
      </c>
      <c r="N57" s="36"/>
      <c r="O57" s="5"/>
      <c r="P57" s="38">
        <v>1.1202099999999999</v>
      </c>
      <c r="Q57" s="38"/>
      <c r="R57" s="41">
        <f>IF(P57="","",T57*M57*LOOKUP(RIGHT($D$2,3),定数!$A$6:$A$13,定数!$B$6:$B$13))</f>
        <v>0</v>
      </c>
      <c r="S57" s="41"/>
      <c r="T57" s="42">
        <v>0</v>
      </c>
      <c r="U57" s="42"/>
      <c r="V57" t="str">
        <f t="shared" si="7"/>
        <v/>
      </c>
      <c r="W57">
        <f t="shared" si="2"/>
        <v>0</v>
      </c>
      <c r="X57" s="29">
        <f t="shared" si="5"/>
        <v>187265.9053621382</v>
      </c>
      <c r="Y57" s="30">
        <f t="shared" si="6"/>
        <v>5.9415892188363295E-2</v>
      </c>
      <c r="AA57">
        <v>1.1202099999999999</v>
      </c>
    </row>
    <row r="58" spans="2:31">
      <c r="B58" s="36">
        <v>50</v>
      </c>
      <c r="C58" s="37">
        <f t="shared" si="0"/>
        <v>176139.33451858515</v>
      </c>
      <c r="D58" s="37"/>
      <c r="E58" s="36"/>
      <c r="F58" s="5">
        <v>43649</v>
      </c>
      <c r="G58" s="36" t="s">
        <v>44</v>
      </c>
      <c r="H58" s="38">
        <v>1.13913</v>
      </c>
      <c r="I58" s="38"/>
      <c r="J58" s="36">
        <v>35.5</v>
      </c>
      <c r="K58" s="39">
        <f t="shared" si="3"/>
        <v>5284.1800355575542</v>
      </c>
      <c r="L58" s="40"/>
      <c r="M58" s="4">
        <f>IF(J58="","",(K58/J58)/LOOKUP(RIGHT($D$2,3),定数!$A$6:$A$13,定数!$B$6:$B$13))</f>
        <v>1.2404178487224304</v>
      </c>
      <c r="N58" s="36"/>
      <c r="O58" s="5"/>
      <c r="P58" s="38">
        <v>1.1337999999999999</v>
      </c>
      <c r="Q58" s="38"/>
      <c r="R58" s="41">
        <f>IF(P58="","",T58*M58*LOOKUP(RIGHT($D$2,3),定数!$A$6:$A$13,定数!$B$6:$B$13))</f>
        <v>7933.7125604287494</v>
      </c>
      <c r="S58" s="41"/>
      <c r="T58" s="42">
        <f t="shared" si="4"/>
        <v>53.300000000000566</v>
      </c>
      <c r="U58" s="42"/>
      <c r="V58" t="str">
        <f t="shared" si="7"/>
        <v/>
      </c>
      <c r="W58">
        <f t="shared" si="2"/>
        <v>0</v>
      </c>
      <c r="X58" s="29">
        <f t="shared" si="5"/>
        <v>187265.9053621382</v>
      </c>
      <c r="Y58" s="30">
        <f t="shared" si="6"/>
        <v>5.9415892188363295E-2</v>
      </c>
      <c r="AA58">
        <v>1.13584</v>
      </c>
      <c r="AB58">
        <v>1.1337999999999999</v>
      </c>
    </row>
    <row r="59" spans="2:31">
      <c r="B59" s="36">
        <v>51</v>
      </c>
      <c r="C59" s="37">
        <f t="shared" si="0"/>
        <v>184073.04707901389</v>
      </c>
      <c r="D59" s="37"/>
      <c r="E59" s="36"/>
      <c r="F59" s="5">
        <v>43681</v>
      </c>
      <c r="G59" s="36" t="s">
        <v>44</v>
      </c>
      <c r="H59" s="38">
        <v>1.1829700000000001</v>
      </c>
      <c r="I59" s="38"/>
      <c r="J59" s="36">
        <v>62.6</v>
      </c>
      <c r="K59" s="39">
        <f t="shared" si="3"/>
        <v>5522.1914123704164</v>
      </c>
      <c r="L59" s="40"/>
      <c r="M59" s="4">
        <f>IF(J59="","",(K59/J59)/LOOKUP(RIGHT($D$2,3),定数!$A$6:$A$13,定数!$B$6:$B$13))</f>
        <v>0.73511600271171673</v>
      </c>
      <c r="N59" s="36"/>
      <c r="O59" s="5"/>
      <c r="P59" s="38">
        <v>1.1750100000000001</v>
      </c>
      <c r="Q59" s="38"/>
      <c r="R59" s="41">
        <f>IF(P59="","",T59*M59*LOOKUP(RIGHT($D$2,3),定数!$A$6:$A$13,定数!$B$6:$B$13))</f>
        <v>7021.8280579022885</v>
      </c>
      <c r="S59" s="41"/>
      <c r="T59" s="42">
        <f t="shared" si="4"/>
        <v>79.599999999999667</v>
      </c>
      <c r="U59" s="42"/>
      <c r="V59" t="str">
        <f t="shared" si="7"/>
        <v/>
      </c>
      <c r="W59">
        <f t="shared" si="2"/>
        <v>0</v>
      </c>
      <c r="X59" s="29">
        <f t="shared" si="5"/>
        <v>187265.9053621382</v>
      </c>
      <c r="Y59" s="30">
        <f t="shared" si="6"/>
        <v>1.7049864346368349E-2</v>
      </c>
      <c r="AB59">
        <v>1.1750100000000001</v>
      </c>
      <c r="AC59">
        <v>1.17286</v>
      </c>
    </row>
    <row r="60" spans="2:31">
      <c r="B60" s="36">
        <v>52</v>
      </c>
      <c r="C60" s="37">
        <f t="shared" si="0"/>
        <v>191094.87513691618</v>
      </c>
      <c r="D60" s="37"/>
      <c r="E60" s="36"/>
      <c r="F60" s="5">
        <v>43699</v>
      </c>
      <c r="G60" s="36" t="s">
        <v>44</v>
      </c>
      <c r="H60" s="38">
        <v>1.18065</v>
      </c>
      <c r="I60" s="38"/>
      <c r="J60" s="36">
        <v>17</v>
      </c>
      <c r="K60" s="39">
        <f t="shared" si="3"/>
        <v>5732.846254107485</v>
      </c>
      <c r="L60" s="40"/>
      <c r="M60" s="4">
        <f>IF(J60="","",(K60/J60)/LOOKUP(RIGHT($D$2,3),定数!$A$6:$A$13,定数!$B$6:$B$13))</f>
        <v>2.8102187520134732</v>
      </c>
      <c r="N60" s="36"/>
      <c r="O60" s="5"/>
      <c r="P60" s="38">
        <v>1.1785699999999999</v>
      </c>
      <c r="Q60" s="38"/>
      <c r="R60" s="41">
        <f>IF(P60="","",T60*M60*LOOKUP(RIGHT($D$2,3),定数!$A$6:$A$13,定数!$B$6:$B$13))</f>
        <v>7014.3060050259046</v>
      </c>
      <c r="S60" s="41"/>
      <c r="T60" s="42">
        <f t="shared" si="4"/>
        <v>20.800000000000818</v>
      </c>
      <c r="U60" s="42"/>
      <c r="V60" t="str">
        <f t="shared" si="7"/>
        <v/>
      </c>
      <c r="W60">
        <f t="shared" si="2"/>
        <v>0</v>
      </c>
      <c r="X60" s="29">
        <f t="shared" si="5"/>
        <v>191094.87513691618</v>
      </c>
      <c r="Y60" s="30">
        <f t="shared" si="6"/>
        <v>0</v>
      </c>
      <c r="AB60">
        <v>1.1785699999999999</v>
      </c>
      <c r="AC60">
        <v>1.17801</v>
      </c>
      <c r="AD60">
        <v>1.17753</v>
      </c>
      <c r="AE60">
        <v>1.17649</v>
      </c>
    </row>
    <row r="61" spans="2:31">
      <c r="B61" s="36">
        <v>53</v>
      </c>
      <c r="C61" s="37">
        <f t="shared" si="0"/>
        <v>198109.18114194207</v>
      </c>
      <c r="D61" s="37"/>
      <c r="E61" s="36"/>
      <c r="F61" s="5">
        <v>43701</v>
      </c>
      <c r="G61" s="36" t="s">
        <v>44</v>
      </c>
      <c r="H61" s="38">
        <v>1.1804399999999999</v>
      </c>
      <c r="I61" s="38"/>
      <c r="J61" s="36">
        <v>12.6</v>
      </c>
      <c r="K61" s="39">
        <f t="shared" si="3"/>
        <v>5943.2754342582621</v>
      </c>
      <c r="L61" s="40"/>
      <c r="M61" s="4">
        <f>IF(J61="","",(K61/J61)/LOOKUP(RIGHT($D$2,3),定数!$A$6:$A$13,定数!$B$6:$B$13))</f>
        <v>3.9307377210702792</v>
      </c>
      <c r="N61" s="36"/>
      <c r="O61" s="5"/>
      <c r="P61" s="38">
        <v>1.1793800000000001</v>
      </c>
      <c r="Q61" s="38"/>
      <c r="R61" s="41">
        <f>IF(P61="","",T61*M61*LOOKUP(RIGHT($D$2,3),定数!$A$6:$A$13,定数!$B$6:$B$13))</f>
        <v>0</v>
      </c>
      <c r="S61" s="41"/>
      <c r="T61" s="42">
        <v>0</v>
      </c>
      <c r="U61" s="42"/>
      <c r="V61" t="str">
        <f t="shared" si="7"/>
        <v/>
      </c>
      <c r="W61">
        <f t="shared" si="2"/>
        <v>0</v>
      </c>
      <c r="X61" s="29">
        <f t="shared" si="5"/>
        <v>198109.18114194207</v>
      </c>
      <c r="Y61" s="30">
        <f t="shared" si="6"/>
        <v>0</v>
      </c>
    </row>
    <row r="62" spans="2:31">
      <c r="B62" s="36">
        <v>54</v>
      </c>
      <c r="C62" s="37">
        <f t="shared" si="0"/>
        <v>198109.18114194207</v>
      </c>
      <c r="D62" s="37"/>
      <c r="E62" s="36"/>
      <c r="F62" s="5">
        <v>43716</v>
      </c>
      <c r="G62" s="36" t="s">
        <v>44</v>
      </c>
      <c r="H62" s="38">
        <v>1.2035499999999999</v>
      </c>
      <c r="I62" s="38"/>
      <c r="J62" s="36">
        <v>37.4</v>
      </c>
      <c r="K62" s="39">
        <f t="shared" si="3"/>
        <v>5943.2754342582621</v>
      </c>
      <c r="L62" s="40"/>
      <c r="M62" s="4">
        <f>IF(J62="","",(K62/J62)/LOOKUP(RIGHT($D$2,3),定数!$A$6:$A$13,定数!$B$6:$B$13))</f>
        <v>1.3242592322322331</v>
      </c>
      <c r="N62" s="36"/>
      <c r="O62" s="5"/>
      <c r="P62" s="38">
        <v>1.1979500000000001</v>
      </c>
      <c r="Q62" s="38"/>
      <c r="R62" s="41">
        <f>IF(P62="","",T62*M62*LOOKUP(RIGHT($D$2,3),定数!$A$6:$A$13,定数!$B$6:$B$13))</f>
        <v>8899.0220406003318</v>
      </c>
      <c r="S62" s="41"/>
      <c r="T62" s="42">
        <f t="shared" si="4"/>
        <v>55.999999999998273</v>
      </c>
      <c r="U62" s="42"/>
      <c r="V62" t="str">
        <f t="shared" si="7"/>
        <v/>
      </c>
      <c r="W62">
        <f t="shared" si="2"/>
        <v>0</v>
      </c>
      <c r="X62" s="29">
        <f t="shared" si="5"/>
        <v>198109.18114194207</v>
      </c>
      <c r="Y62" s="30">
        <f t="shared" si="6"/>
        <v>0</v>
      </c>
      <c r="AB62">
        <v>1.1979500000000001</v>
      </c>
      <c r="AC62">
        <v>1.1964399999999999</v>
      </c>
      <c r="AD62">
        <v>1.1951499999999999</v>
      </c>
      <c r="AE62">
        <v>1.19235</v>
      </c>
    </row>
    <row r="63" spans="2:31">
      <c r="B63" s="36">
        <v>55</v>
      </c>
      <c r="C63" s="37">
        <f t="shared" si="0"/>
        <v>207008.20318254241</v>
      </c>
      <c r="D63" s="37"/>
      <c r="E63" s="36"/>
      <c r="F63" s="5">
        <v>43729</v>
      </c>
      <c r="G63" s="36" t="s">
        <v>45</v>
      </c>
      <c r="H63" s="38">
        <v>1.1901200000000001</v>
      </c>
      <c r="I63" s="38"/>
      <c r="J63" s="36">
        <v>36.299999999999997</v>
      </c>
      <c r="K63" s="39">
        <f t="shared" si="3"/>
        <v>6210.2460954762719</v>
      </c>
      <c r="L63" s="40"/>
      <c r="M63" s="4">
        <f>IF(J63="","",(K63/J63)/LOOKUP(RIGHT($D$2,3),定数!$A$6:$A$13,定数!$B$6:$B$13))</f>
        <v>1.4256763304582811</v>
      </c>
      <c r="N63" s="36"/>
      <c r="O63" s="5"/>
      <c r="P63" s="38">
        <v>1.19418</v>
      </c>
      <c r="Q63" s="38"/>
      <c r="R63" s="41">
        <f>IF(P63="","",T63*M63*LOOKUP(RIGHT($D$2,3),定数!$A$6:$A$13,定数!$B$6:$B$13))</f>
        <v>6945.8950819926649</v>
      </c>
      <c r="S63" s="41"/>
      <c r="T63" s="42">
        <f t="shared" si="4"/>
        <v>40.599999999999525</v>
      </c>
      <c r="U63" s="42"/>
      <c r="V63" t="str">
        <f t="shared" si="7"/>
        <v/>
      </c>
      <c r="W63">
        <f t="shared" si="2"/>
        <v>0</v>
      </c>
      <c r="X63" s="29">
        <f t="shared" si="5"/>
        <v>207008.20318254241</v>
      </c>
      <c r="Y63" s="30">
        <f t="shared" si="6"/>
        <v>0</v>
      </c>
      <c r="AB63">
        <v>1.19418</v>
      </c>
      <c r="AC63">
        <v>1.1952799999999999</v>
      </c>
      <c r="AD63">
        <v>1.19621</v>
      </c>
      <c r="AE63">
        <v>1.19824</v>
      </c>
    </row>
    <row r="64" spans="2:31">
      <c r="B64" s="36">
        <v>56</v>
      </c>
      <c r="C64" s="37">
        <f t="shared" si="0"/>
        <v>213954.09826453507</v>
      </c>
      <c r="D64" s="37"/>
      <c r="E64" s="36"/>
      <c r="F64" s="5">
        <v>43730</v>
      </c>
      <c r="G64" s="36" t="s">
        <v>44</v>
      </c>
      <c r="H64" s="38">
        <v>1.19574</v>
      </c>
      <c r="I64" s="38"/>
      <c r="J64" s="36">
        <v>25.4</v>
      </c>
      <c r="K64" s="39">
        <f t="shared" si="3"/>
        <v>6418.6229479360518</v>
      </c>
      <c r="L64" s="40"/>
      <c r="M64" s="4">
        <f>IF(J64="","",(K64/J64)/LOOKUP(RIGHT($D$2,3),定数!$A$6:$A$13,定数!$B$6:$B$13))</f>
        <v>2.1058474238635343</v>
      </c>
      <c r="N64" s="36"/>
      <c r="O64" s="5"/>
      <c r="P64" s="38">
        <v>1.19112</v>
      </c>
      <c r="Q64" s="38"/>
      <c r="R64" s="41">
        <f>IF(P64="","",T64*M64*LOOKUP(RIGHT($D$2,3),定数!$A$6:$A$13,定数!$B$6:$B$13))</f>
        <v>11674.818117899607</v>
      </c>
      <c r="S64" s="41"/>
      <c r="T64" s="42">
        <f t="shared" si="4"/>
        <v>46.200000000000685</v>
      </c>
      <c r="U64" s="42"/>
      <c r="V64" t="str">
        <f t="shared" si="7"/>
        <v/>
      </c>
      <c r="W64">
        <f t="shared" si="2"/>
        <v>0</v>
      </c>
      <c r="X64" s="29">
        <f t="shared" si="5"/>
        <v>213954.09826453507</v>
      </c>
      <c r="Y64" s="30">
        <f t="shared" si="6"/>
        <v>0</v>
      </c>
      <c r="AB64">
        <v>1.19112</v>
      </c>
      <c r="AC64">
        <v>1.18987</v>
      </c>
      <c r="AD64">
        <v>1.1888099999999999</v>
      </c>
      <c r="AE64">
        <v>1.1865000000000001</v>
      </c>
    </row>
    <row r="65" spans="2:32">
      <c r="B65" s="36">
        <v>57</v>
      </c>
      <c r="C65" s="37">
        <f t="shared" si="0"/>
        <v>225628.91638243469</v>
      </c>
      <c r="D65" s="37"/>
      <c r="E65" s="36"/>
      <c r="F65" s="5">
        <v>43736</v>
      </c>
      <c r="G65" s="36" t="s">
        <v>45</v>
      </c>
      <c r="H65" s="38">
        <v>1.17754</v>
      </c>
      <c r="I65" s="38"/>
      <c r="J65" s="36">
        <v>55</v>
      </c>
      <c r="K65" s="39">
        <f t="shared" si="3"/>
        <v>6768.8674914730409</v>
      </c>
      <c r="L65" s="40"/>
      <c r="M65" s="4">
        <f>IF(J65="","",(K65/J65)/LOOKUP(RIGHT($D$2,3),定数!$A$6:$A$13,定数!$B$6:$B$13))</f>
        <v>1.0255859835565213</v>
      </c>
      <c r="N65" s="36"/>
      <c r="O65" s="5"/>
      <c r="P65" s="38">
        <v>1.18119</v>
      </c>
      <c r="Q65" s="38"/>
      <c r="R65" s="41">
        <f>IF(P65="","",T65*M65*LOOKUP(RIGHT($D$2,3),定数!$A$6:$A$13,定数!$B$6:$B$13))</f>
        <v>0</v>
      </c>
      <c r="S65" s="41"/>
      <c r="T65" s="42">
        <v>0</v>
      </c>
      <c r="U65" s="42"/>
      <c r="V65" t="str">
        <f t="shared" si="7"/>
        <v/>
      </c>
      <c r="W65">
        <f t="shared" si="2"/>
        <v>0</v>
      </c>
      <c r="X65" s="29">
        <f t="shared" si="5"/>
        <v>225628.91638243469</v>
      </c>
      <c r="Y65" s="30">
        <f t="shared" si="6"/>
        <v>0</v>
      </c>
    </row>
    <row r="66" spans="2:32">
      <c r="B66" s="36">
        <v>58</v>
      </c>
      <c r="C66" s="37">
        <f t="shared" si="0"/>
        <v>225628.91638243469</v>
      </c>
      <c r="D66" s="37"/>
      <c r="E66" s="36"/>
      <c r="F66" s="5">
        <v>43779</v>
      </c>
      <c r="G66" s="36" t="s">
        <v>44</v>
      </c>
      <c r="H66" s="38">
        <v>1.16368</v>
      </c>
      <c r="I66" s="38"/>
      <c r="J66" s="36">
        <v>16.8</v>
      </c>
      <c r="K66" s="39">
        <f t="shared" si="3"/>
        <v>6768.8674914730409</v>
      </c>
      <c r="L66" s="40"/>
      <c r="M66" s="4">
        <f>IF(J66="","",(K66/J66)/LOOKUP(RIGHT($D$2,3),定数!$A$6:$A$13,定数!$B$6:$B$13))</f>
        <v>3.3575731604528971</v>
      </c>
      <c r="N66" s="36"/>
      <c r="O66" s="5"/>
      <c r="P66" s="38">
        <v>1.16262</v>
      </c>
      <c r="Q66" s="38"/>
      <c r="R66" s="41">
        <f>IF(P66="","",T66*M66*LOOKUP(RIGHT($D$2,3),定数!$A$6:$A$13,定数!$B$6:$B$13))</f>
        <v>0</v>
      </c>
      <c r="S66" s="41"/>
      <c r="T66" s="42">
        <v>0</v>
      </c>
      <c r="U66" s="42"/>
      <c r="V66" t="str">
        <f t="shared" si="7"/>
        <v/>
      </c>
      <c r="W66">
        <f t="shared" si="2"/>
        <v>0</v>
      </c>
      <c r="X66" s="29">
        <f t="shared" si="5"/>
        <v>225628.91638243469</v>
      </c>
      <c r="Y66" s="30">
        <f t="shared" si="6"/>
        <v>0</v>
      </c>
    </row>
    <row r="67" spans="2:32">
      <c r="B67" s="36">
        <v>59</v>
      </c>
      <c r="C67" s="37">
        <f t="shared" si="0"/>
        <v>225628.91638243469</v>
      </c>
      <c r="D67" s="37"/>
      <c r="E67" s="36"/>
      <c r="F67" s="5">
        <v>43782</v>
      </c>
      <c r="G67" s="36" t="s">
        <v>44</v>
      </c>
      <c r="H67" s="38">
        <v>1.165</v>
      </c>
      <c r="I67" s="38"/>
      <c r="J67" s="36">
        <v>18.100000000000001</v>
      </c>
      <c r="K67" s="39">
        <f t="shared" si="3"/>
        <v>6768.8674914730409</v>
      </c>
      <c r="L67" s="40"/>
      <c r="M67" s="4">
        <f>IF(J67="","",(K67/J67)/LOOKUP(RIGHT($D$2,3),定数!$A$6:$A$13,定数!$B$6:$B$13))</f>
        <v>3.116421496994954</v>
      </c>
      <c r="N67" s="36"/>
      <c r="O67" s="5"/>
      <c r="P67" s="38">
        <v>1.1668099999999999</v>
      </c>
      <c r="Q67" s="38"/>
      <c r="R67" s="41">
        <f>IF(P67="","",T67*M67*LOOKUP(RIGHT($D$2,3),定数!$A$6:$A$13,定数!$B$6:$B$13))</f>
        <v>-6768.8674914725434</v>
      </c>
      <c r="S67" s="41"/>
      <c r="T67" s="42">
        <f t="shared" si="4"/>
        <v>-18.099999999998673</v>
      </c>
      <c r="U67" s="42"/>
      <c r="V67" t="str">
        <f t="shared" si="7"/>
        <v/>
      </c>
      <c r="W67">
        <f t="shared" si="2"/>
        <v>1</v>
      </c>
      <c r="X67" s="29">
        <f t="shared" si="5"/>
        <v>225628.91638243469</v>
      </c>
      <c r="Y67" s="30">
        <f t="shared" si="6"/>
        <v>0</v>
      </c>
    </row>
    <row r="68" spans="2:32">
      <c r="B68" s="36">
        <v>60</v>
      </c>
      <c r="C68" s="37">
        <f t="shared" si="0"/>
        <v>218860.04889096215</v>
      </c>
      <c r="D68" s="37"/>
      <c r="E68" s="36"/>
      <c r="F68" s="5">
        <v>43820</v>
      </c>
      <c r="G68" s="36" t="s">
        <v>44</v>
      </c>
      <c r="H68" s="38">
        <v>1.18624</v>
      </c>
      <c r="I68" s="38"/>
      <c r="J68" s="36">
        <v>26.4</v>
      </c>
      <c r="K68" s="39">
        <f t="shared" si="3"/>
        <v>6565.8014667288644</v>
      </c>
      <c r="L68" s="40"/>
      <c r="M68" s="4">
        <f>IF(J68="","",(K68/J68)/LOOKUP(RIGHT($D$2,3),定数!$A$6:$A$13,定数!$B$6:$B$13))</f>
        <v>2.0725383417704752</v>
      </c>
      <c r="N68" s="36"/>
      <c r="O68" s="5"/>
      <c r="P68" s="38">
        <v>1.18238</v>
      </c>
      <c r="Q68" s="38"/>
      <c r="R68" s="41">
        <f>IF(P68="","",T68*M68*LOOKUP(RIGHT($D$2,3),定数!$A$6:$A$13,定数!$B$6:$B$13))</f>
        <v>9599.9975990807779</v>
      </c>
      <c r="S68" s="41"/>
      <c r="T68" s="42">
        <f t="shared" si="4"/>
        <v>38.599999999999746</v>
      </c>
      <c r="U68" s="42"/>
      <c r="V68" t="str">
        <f t="shared" si="7"/>
        <v/>
      </c>
      <c r="W68">
        <f t="shared" si="2"/>
        <v>0</v>
      </c>
      <c r="X68" s="29">
        <f t="shared" si="5"/>
        <v>225628.91638243469</v>
      </c>
      <c r="Y68" s="30">
        <f t="shared" si="6"/>
        <v>2.9999999999997806E-2</v>
      </c>
      <c r="AA68">
        <v>1.1838500000000001</v>
      </c>
      <c r="AB68">
        <v>1.18238</v>
      </c>
    </row>
    <row r="69" spans="2:32">
      <c r="B69" s="36">
        <v>61</v>
      </c>
      <c r="C69" s="37">
        <f t="shared" si="0"/>
        <v>228460.04649004294</v>
      </c>
      <c r="D69" s="37"/>
      <c r="E69" s="36">
        <v>2018</v>
      </c>
      <c r="F69" s="5">
        <v>43468</v>
      </c>
      <c r="G69" s="36" t="s">
        <v>44</v>
      </c>
      <c r="H69" s="38">
        <v>1.20255</v>
      </c>
      <c r="I69" s="38"/>
      <c r="J69" s="36">
        <v>40</v>
      </c>
      <c r="K69" s="39">
        <f t="shared" si="3"/>
        <v>6853.8013947012878</v>
      </c>
      <c r="L69" s="40"/>
      <c r="M69" s="4">
        <f>IF(J69="","",(K69/J69)/LOOKUP(RIGHT($D$2,3),定数!$A$6:$A$13,定数!$B$6:$B$13))</f>
        <v>1.4278752905627683</v>
      </c>
      <c r="N69" s="36"/>
      <c r="O69" s="5"/>
      <c r="P69" s="38">
        <v>1.20655</v>
      </c>
      <c r="Q69" s="38"/>
      <c r="R69" s="41">
        <f>IF(P69="","",T69*M69*LOOKUP(RIGHT($D$2,3),定数!$A$6:$A$13,定数!$B$6:$B$13))</f>
        <v>-6853.8013947012942</v>
      </c>
      <c r="S69" s="41"/>
      <c r="T69" s="42">
        <f t="shared" si="4"/>
        <v>-40.000000000000036</v>
      </c>
      <c r="U69" s="42"/>
      <c r="V69" t="str">
        <f t="shared" si="7"/>
        <v/>
      </c>
      <c r="W69">
        <f t="shared" si="2"/>
        <v>1</v>
      </c>
      <c r="X69" s="29">
        <f t="shared" si="5"/>
        <v>228460.04649004294</v>
      </c>
      <c r="Y69" s="30">
        <f t="shared" si="6"/>
        <v>0</v>
      </c>
    </row>
    <row r="70" spans="2:32">
      <c r="B70" s="36">
        <v>62</v>
      </c>
      <c r="C70" s="37">
        <f t="shared" si="0"/>
        <v>221606.24509534164</v>
      </c>
      <c r="D70" s="37"/>
      <c r="E70" s="36"/>
      <c r="F70" s="5">
        <v>43475</v>
      </c>
      <c r="G70" s="36" t="s">
        <v>45</v>
      </c>
      <c r="H70" s="38">
        <v>1.19486</v>
      </c>
      <c r="I70" s="38"/>
      <c r="J70" s="36">
        <v>26.2</v>
      </c>
      <c r="K70" s="39">
        <f t="shared" si="3"/>
        <v>6648.1873528602491</v>
      </c>
      <c r="L70" s="40"/>
      <c r="M70" s="4">
        <f>IF(J70="","",(K70/J70)/LOOKUP(RIGHT($D$2,3),定数!$A$6:$A$13,定数!$B$6:$B$13))</f>
        <v>2.1145634073982982</v>
      </c>
      <c r="N70" s="36"/>
      <c r="O70" s="5"/>
      <c r="P70" s="38">
        <v>1.19801</v>
      </c>
      <c r="Q70" s="38"/>
      <c r="R70" s="41">
        <f>IF(P70="","",T70*M70*LOOKUP(RIGHT($D$2,3),定数!$A$6:$A$13,定数!$B$6:$B$13))</f>
        <v>7993.0496799655321</v>
      </c>
      <c r="S70" s="41"/>
      <c r="T70" s="42">
        <f t="shared" si="4"/>
        <v>31.499999999999861</v>
      </c>
      <c r="U70" s="42"/>
      <c r="V70" t="str">
        <f t="shared" si="7"/>
        <v/>
      </c>
      <c r="W70">
        <f t="shared" si="2"/>
        <v>0</v>
      </c>
      <c r="X70" s="29">
        <f t="shared" si="5"/>
        <v>228460.04649004294</v>
      </c>
      <c r="Y70" s="30">
        <f t="shared" si="6"/>
        <v>3.0000000000000027E-2</v>
      </c>
      <c r="AA70">
        <v>1.19676</v>
      </c>
      <c r="AB70">
        <v>1.19801</v>
      </c>
      <c r="AC70">
        <v>1.19889</v>
      </c>
      <c r="AD70">
        <v>1.19964</v>
      </c>
      <c r="AE70">
        <v>1.2012700000000001</v>
      </c>
    </row>
    <row r="71" spans="2:32">
      <c r="B71" s="36">
        <v>63</v>
      </c>
      <c r="C71" s="37">
        <f t="shared" si="0"/>
        <v>229599.29477530718</v>
      </c>
      <c r="D71" s="37"/>
      <c r="E71" s="36"/>
      <c r="F71" s="5">
        <v>43482</v>
      </c>
      <c r="G71" s="36" t="s">
        <v>44</v>
      </c>
      <c r="H71" s="38">
        <v>1.2207699999999999</v>
      </c>
      <c r="I71" s="38"/>
      <c r="J71" s="36">
        <v>41.3</v>
      </c>
      <c r="K71" s="39">
        <f t="shared" si="3"/>
        <v>6887.978843259215</v>
      </c>
      <c r="L71" s="40"/>
      <c r="M71" s="4">
        <f>IF(J71="","",(K71/J71)/LOOKUP(RIGHT($D$2,3),定数!$A$6:$A$13,定数!$B$6:$B$13))</f>
        <v>1.3898262395599708</v>
      </c>
      <c r="N71" s="36"/>
      <c r="O71" s="5"/>
      <c r="P71" s="38">
        <v>1.2249000000000001</v>
      </c>
      <c r="Q71" s="38"/>
      <c r="R71" s="41">
        <f>IF(P71="","",T71*M71*LOOKUP(RIGHT($D$2,3),定数!$A$6:$A$13,定数!$B$6:$B$13))</f>
        <v>-6887.9788432595305</v>
      </c>
      <c r="S71" s="41"/>
      <c r="T71" s="42">
        <f t="shared" si="4"/>
        <v>-41.300000000001887</v>
      </c>
      <c r="U71" s="42"/>
      <c r="V71" t="str">
        <f t="shared" si="7"/>
        <v/>
      </c>
      <c r="W71">
        <f t="shared" si="2"/>
        <v>1</v>
      </c>
      <c r="X71" s="29">
        <f t="shared" si="5"/>
        <v>229599.29477530718</v>
      </c>
      <c r="Y71" s="30">
        <f t="shared" si="6"/>
        <v>0</v>
      </c>
    </row>
    <row r="72" spans="2:32">
      <c r="B72" s="36">
        <v>64</v>
      </c>
      <c r="C72" s="37">
        <f t="shared" si="0"/>
        <v>222711.31593204764</v>
      </c>
      <c r="D72" s="37"/>
      <c r="E72" s="36"/>
      <c r="F72" s="5">
        <v>43498</v>
      </c>
      <c r="G72" s="36" t="s">
        <v>44</v>
      </c>
      <c r="H72" s="38">
        <v>1.24858</v>
      </c>
      <c r="I72" s="38"/>
      <c r="J72" s="36">
        <v>31.6</v>
      </c>
      <c r="K72" s="39">
        <f t="shared" si="3"/>
        <v>6681.3394779614291</v>
      </c>
      <c r="L72" s="40"/>
      <c r="M72" s="4">
        <f>IF(J72="","",(K72/J72)/LOOKUP(RIGHT($D$2,3),定数!$A$6:$A$13,定数!$B$6:$B$13))</f>
        <v>1.7619566133864528</v>
      </c>
      <c r="N72" s="36"/>
      <c r="O72" s="5"/>
      <c r="P72" s="38">
        <v>1.24498</v>
      </c>
      <c r="Q72" s="38"/>
      <c r="R72" s="41">
        <f>IF(P72="","",T72*M72*LOOKUP(RIGHT($D$2,3),定数!$A$6:$A$13,定数!$B$6:$B$13))</f>
        <v>7611.6525698295764</v>
      </c>
      <c r="S72" s="41"/>
      <c r="T72" s="42">
        <f t="shared" si="4"/>
        <v>36.000000000000476</v>
      </c>
      <c r="U72" s="42"/>
      <c r="V72" t="str">
        <f t="shared" si="7"/>
        <v/>
      </c>
      <c r="W72">
        <f t="shared" si="2"/>
        <v>0</v>
      </c>
      <c r="X72" s="29">
        <f t="shared" si="5"/>
        <v>229599.29477530718</v>
      </c>
      <c r="Y72" s="30">
        <f t="shared" si="6"/>
        <v>3.0000000000001359E-2</v>
      </c>
      <c r="AB72">
        <v>1.24498</v>
      </c>
      <c r="AC72">
        <v>1.2440100000000001</v>
      </c>
      <c r="AD72">
        <v>1.24318</v>
      </c>
      <c r="AE72">
        <v>1.2413799999999999</v>
      </c>
    </row>
    <row r="73" spans="2:32">
      <c r="B73" s="36">
        <v>65</v>
      </c>
      <c r="C73" s="37">
        <f t="shared" si="0"/>
        <v>230322.96850187721</v>
      </c>
      <c r="D73" s="37"/>
      <c r="E73" s="36"/>
      <c r="F73" s="5">
        <v>43504</v>
      </c>
      <c r="G73" s="36" t="s">
        <v>45</v>
      </c>
      <c r="H73" s="38">
        <v>1.2281500000000001</v>
      </c>
      <c r="I73" s="38"/>
      <c r="J73" s="36">
        <v>30.2</v>
      </c>
      <c r="K73" s="39">
        <f t="shared" si="3"/>
        <v>6909.6890550563157</v>
      </c>
      <c r="L73" s="40"/>
      <c r="M73" s="4">
        <f>IF(J73="","",(K73/J73)/LOOKUP(RIGHT($D$2,3),定数!$A$6:$A$13,定数!$B$6:$B$13))</f>
        <v>1.9066470902473278</v>
      </c>
      <c r="N73" s="36"/>
      <c r="O73" s="5"/>
      <c r="P73" s="38">
        <v>1.2251300000000001</v>
      </c>
      <c r="Q73" s="38"/>
      <c r="R73" s="41">
        <f>IF(P73="","",T73*M73*LOOKUP(RIGHT($D$2,3),定数!$A$6:$A$13,定数!$B$6:$B$13))</f>
        <v>-6909.6890550563676</v>
      </c>
      <c r="S73" s="41"/>
      <c r="T73" s="42">
        <f t="shared" si="4"/>
        <v>-30.200000000000227</v>
      </c>
      <c r="U73" s="42"/>
      <c r="V73" t="str">
        <f t="shared" si="7"/>
        <v/>
      </c>
      <c r="W73">
        <f t="shared" si="2"/>
        <v>1</v>
      </c>
      <c r="X73" s="29">
        <f t="shared" si="5"/>
        <v>230322.96850187721</v>
      </c>
      <c r="Y73" s="30">
        <f t="shared" si="6"/>
        <v>0</v>
      </c>
    </row>
    <row r="74" spans="2:32">
      <c r="B74" s="36">
        <v>66</v>
      </c>
      <c r="C74" s="37">
        <f t="shared" ref="C74:C108" si="8">IF(R73="","",C73+R73)</f>
        <v>223413.27944682084</v>
      </c>
      <c r="D74" s="37"/>
      <c r="E74" s="36"/>
      <c r="F74" s="5">
        <v>43531</v>
      </c>
      <c r="G74" s="36" t="s">
        <v>44</v>
      </c>
      <c r="H74" s="38">
        <v>1.2397199999999999</v>
      </c>
      <c r="I74" s="38"/>
      <c r="J74" s="36">
        <v>26.4</v>
      </c>
      <c r="K74" s="39">
        <f t="shared" si="3"/>
        <v>6702.3983834046248</v>
      </c>
      <c r="L74" s="40"/>
      <c r="M74" s="4">
        <f>IF(J74="","",(K74/J74)/LOOKUP(RIGHT($D$2,3),定数!$A$6:$A$13,定数!$B$6:$B$13))</f>
        <v>2.1156560553676216</v>
      </c>
      <c r="N74" s="36"/>
      <c r="O74" s="5"/>
      <c r="P74" s="38">
        <v>1.23685</v>
      </c>
      <c r="Q74" s="38"/>
      <c r="R74" s="41">
        <f>IF(P74="","",T74*M74*LOOKUP(RIGHT($D$2,3),定数!$A$6:$A$13,定数!$B$6:$B$13))</f>
        <v>0</v>
      </c>
      <c r="S74" s="41"/>
      <c r="T74" s="42">
        <v>0</v>
      </c>
      <c r="U74" s="42"/>
      <c r="V74" t="str">
        <f t="shared" si="7"/>
        <v/>
      </c>
      <c r="W74">
        <f t="shared" si="7"/>
        <v>0</v>
      </c>
      <c r="X74" s="29">
        <f t="shared" si="5"/>
        <v>230322.96850187721</v>
      </c>
      <c r="Y74" s="30">
        <f t="shared" si="6"/>
        <v>3.0000000000000249E-2</v>
      </c>
    </row>
    <row r="75" spans="2:32">
      <c r="B75" s="36">
        <v>67</v>
      </c>
      <c r="C75" s="37">
        <f t="shared" si="8"/>
        <v>223413.27944682084</v>
      </c>
      <c r="D75" s="37"/>
      <c r="E75" s="36"/>
      <c r="F75" s="5">
        <v>43540</v>
      </c>
      <c r="G75" s="36" t="s">
        <v>45</v>
      </c>
      <c r="H75" s="38">
        <v>1.2323999999999999</v>
      </c>
      <c r="I75" s="38"/>
      <c r="J75" s="36">
        <v>18.3</v>
      </c>
      <c r="K75" s="39">
        <f t="shared" ref="K75:K108" si="9">IF(J75="","",C75*0.03)</f>
        <v>6702.3983834046248</v>
      </c>
      <c r="L75" s="40"/>
      <c r="M75" s="4">
        <f>IF(J75="","",(K75/J75)/LOOKUP(RIGHT($D$2,3),定数!$A$6:$A$13,定数!$B$6:$B$13))</f>
        <v>3.0520939815139458</v>
      </c>
      <c r="N75" s="36"/>
      <c r="O75" s="5"/>
      <c r="P75" s="38">
        <v>1.2305699999999999</v>
      </c>
      <c r="Q75" s="38"/>
      <c r="R75" s="41">
        <f>IF(P75="","",T75*M75*LOOKUP(RIGHT($D$2,3),定数!$A$6:$A$13,定数!$B$6:$B$13))</f>
        <v>-6702.3983834046194</v>
      </c>
      <c r="S75" s="41"/>
      <c r="T75" s="42">
        <f t="shared" si="4"/>
        <v>-18.299999999999983</v>
      </c>
      <c r="U75" s="42"/>
      <c r="V75" t="str">
        <f t="shared" ref="V75:W90" si="10">IF(S75&lt;&gt;"",IF(S75&lt;0,1+V74,0),"")</f>
        <v/>
      </c>
      <c r="W75">
        <f t="shared" si="10"/>
        <v>1</v>
      </c>
      <c r="X75" s="29">
        <f t="shared" si="5"/>
        <v>230322.96850187721</v>
      </c>
      <c r="Y75" s="30">
        <f t="shared" si="6"/>
        <v>3.0000000000000249E-2</v>
      </c>
    </row>
    <row r="76" spans="2:32">
      <c r="B76" s="36">
        <v>68</v>
      </c>
      <c r="C76" s="37">
        <f t="shared" si="8"/>
        <v>216710.88106341622</v>
      </c>
      <c r="D76" s="37"/>
      <c r="E76" s="36"/>
      <c r="F76" s="5">
        <v>43543</v>
      </c>
      <c r="G76" s="36" t="s">
        <v>45</v>
      </c>
      <c r="H76" s="38">
        <v>1.2300899999999999</v>
      </c>
      <c r="I76" s="38"/>
      <c r="J76" s="36">
        <v>25.6</v>
      </c>
      <c r="K76" s="39">
        <f t="shared" si="9"/>
        <v>6501.3264319024865</v>
      </c>
      <c r="L76" s="40"/>
      <c r="M76" s="4">
        <f>IF(J76="","",(K76/J76)/LOOKUP(RIGHT($D$2,3),定数!$A$6:$A$13,定数!$B$6:$B$13))</f>
        <v>2.116317197884924</v>
      </c>
      <c r="N76" s="36"/>
      <c r="O76" s="5"/>
      <c r="P76" s="38">
        <v>1.23445</v>
      </c>
      <c r="Q76" s="38"/>
      <c r="R76" s="41">
        <f>IF(P76="","",T76*M76*LOOKUP(RIGHT($D$2,3),定数!$A$6:$A$13,定数!$B$6:$B$13))</f>
        <v>11072.571579334282</v>
      </c>
      <c r="S76" s="41"/>
      <c r="T76" s="42">
        <f t="shared" ref="T76:T108" si="11">IF(P76="","",IF(G76="買",(P76-H76),(H76-P76))*IF(RIGHT($D$2,3)="JPY",100,10000))</f>
        <v>43.600000000001415</v>
      </c>
      <c r="U76" s="42"/>
      <c r="V76" t="str">
        <f t="shared" si="10"/>
        <v/>
      </c>
      <c r="W76">
        <f t="shared" si="10"/>
        <v>0</v>
      </c>
      <c r="X76" s="29">
        <f t="shared" ref="X76:X108" si="12">IF(C76&lt;&gt;"",MAX(X75,C76),"")</f>
        <v>230322.96850187721</v>
      </c>
      <c r="Y76" s="30">
        <f t="shared" ref="Y76:Y108" si="13">IF(X76&lt;&gt;"",1-(C76/X76),"")</f>
        <v>5.9100000000000263E-2</v>
      </c>
      <c r="AB76">
        <v>1.23445</v>
      </c>
      <c r="AC76">
        <v>1.23563</v>
      </c>
    </row>
    <row r="77" spans="2:32">
      <c r="B77" s="36">
        <v>69</v>
      </c>
      <c r="C77" s="37">
        <f t="shared" si="8"/>
        <v>227783.45264275052</v>
      </c>
      <c r="D77" s="37"/>
      <c r="E77" s="36"/>
      <c r="F77" s="5">
        <v>43544</v>
      </c>
      <c r="G77" s="36" t="s">
        <v>44</v>
      </c>
      <c r="H77" s="38">
        <v>1.23319</v>
      </c>
      <c r="I77" s="38"/>
      <c r="J77" s="36">
        <v>21.8</v>
      </c>
      <c r="K77" s="39">
        <f t="shared" si="9"/>
        <v>6833.5035792825156</v>
      </c>
      <c r="L77" s="40"/>
      <c r="M77" s="4">
        <f>IF(J77="","",(K77/J77)/LOOKUP(RIGHT($D$2,3),定数!$A$6:$A$13,定数!$B$6:$B$13))</f>
        <v>2.6121955578297076</v>
      </c>
      <c r="N77" s="36"/>
      <c r="O77" s="5"/>
      <c r="P77" s="38">
        <v>1.2305900000000001</v>
      </c>
      <c r="Q77" s="38"/>
      <c r="R77" s="41">
        <f>IF(P77="","",T77*M77*LOOKUP(RIGHT($D$2,3),定数!$A$6:$A$13,定数!$B$6:$B$13))</f>
        <v>8150.050140428486</v>
      </c>
      <c r="S77" s="41"/>
      <c r="T77" s="42">
        <f t="shared" si="11"/>
        <v>25.999999999999357</v>
      </c>
      <c r="U77" s="42"/>
      <c r="V77" t="str">
        <f t="shared" si="10"/>
        <v/>
      </c>
      <c r="W77">
        <f t="shared" si="10"/>
        <v>0</v>
      </c>
      <c r="X77" s="29">
        <f t="shared" si="12"/>
        <v>230322.96850187721</v>
      </c>
      <c r="Y77" s="30">
        <f t="shared" si="13"/>
        <v>1.1025890624998591E-2</v>
      </c>
      <c r="AB77">
        <v>1.2305900000000001</v>
      </c>
      <c r="AC77">
        <v>1.2298899999999999</v>
      </c>
      <c r="AD77">
        <v>1.22929</v>
      </c>
      <c r="AE77">
        <v>1.2279899999999999</v>
      </c>
      <c r="AF77">
        <v>1.22539</v>
      </c>
    </row>
    <row r="78" spans="2:32">
      <c r="B78" s="36">
        <v>70</v>
      </c>
      <c r="C78" s="37">
        <f t="shared" si="8"/>
        <v>235933.50278317899</v>
      </c>
      <c r="D78" s="37"/>
      <c r="E78" s="36"/>
      <c r="F78" s="5">
        <v>43557</v>
      </c>
      <c r="G78" s="36" t="s">
        <v>45</v>
      </c>
      <c r="H78" s="38">
        <v>1.2329600000000001</v>
      </c>
      <c r="I78" s="38"/>
      <c r="J78" s="36">
        <v>20</v>
      </c>
      <c r="K78" s="39">
        <f t="shared" si="9"/>
        <v>7078.0050834953699</v>
      </c>
      <c r="L78" s="40"/>
      <c r="M78" s="4">
        <f>IF(J78="","",(K78/J78)/LOOKUP(RIGHT($D$2,3),定数!$A$6:$A$13,定数!$B$6:$B$13))</f>
        <v>2.9491687847897379</v>
      </c>
      <c r="N78" s="36"/>
      <c r="O78" s="5"/>
      <c r="P78" s="38">
        <v>1.2309600000000001</v>
      </c>
      <c r="Q78" s="38"/>
      <c r="R78" s="41">
        <f>IF(P78="","",T78*M78*LOOKUP(RIGHT($D$2,3),定数!$A$6:$A$13,定数!$B$6:$B$13))</f>
        <v>-7078.0050834953772</v>
      </c>
      <c r="S78" s="41"/>
      <c r="T78" s="42">
        <f t="shared" si="11"/>
        <v>-20.000000000000018</v>
      </c>
      <c r="U78" s="42"/>
      <c r="V78" t="str">
        <f t="shared" si="10"/>
        <v/>
      </c>
      <c r="W78">
        <f t="shared" si="10"/>
        <v>1</v>
      </c>
      <c r="X78" s="29">
        <f t="shared" si="12"/>
        <v>235933.50278317899</v>
      </c>
      <c r="Y78" s="30">
        <f t="shared" si="13"/>
        <v>0</v>
      </c>
    </row>
    <row r="79" spans="2:32">
      <c r="B79" s="36">
        <v>71</v>
      </c>
      <c r="C79" s="37">
        <f t="shared" si="8"/>
        <v>228855.49769968362</v>
      </c>
      <c r="D79" s="37"/>
      <c r="E79" s="36"/>
      <c r="F79" s="5">
        <v>43567</v>
      </c>
      <c r="G79" s="36" t="s">
        <v>44</v>
      </c>
      <c r="H79" s="38">
        <v>1.23461</v>
      </c>
      <c r="I79" s="38"/>
      <c r="J79" s="36">
        <v>32.700000000000003</v>
      </c>
      <c r="K79" s="39">
        <f t="shared" si="9"/>
        <v>6865.6649309905088</v>
      </c>
      <c r="L79" s="40"/>
      <c r="M79" s="4">
        <f>IF(J79="","",(K79/J79)/LOOKUP(RIGHT($D$2,3),定数!$A$6:$A$13,定数!$B$6:$B$13))</f>
        <v>1.749659768346205</v>
      </c>
      <c r="N79" s="36"/>
      <c r="O79" s="5"/>
      <c r="P79" s="38">
        <v>1.23156</v>
      </c>
      <c r="Q79" s="38"/>
      <c r="R79" s="41">
        <f>IF(P79="","",T79*M79*LOOKUP(RIGHT($D$2,3),定数!$A$6:$A$13,定数!$B$6:$B$13))</f>
        <v>0</v>
      </c>
      <c r="S79" s="41"/>
      <c r="T79" s="42">
        <v>0</v>
      </c>
      <c r="U79" s="42"/>
      <c r="V79" t="str">
        <f t="shared" si="10"/>
        <v/>
      </c>
      <c r="W79">
        <f t="shared" si="10"/>
        <v>0</v>
      </c>
      <c r="X79" s="29">
        <f t="shared" si="12"/>
        <v>235933.50278317899</v>
      </c>
      <c r="Y79" s="30">
        <f t="shared" si="13"/>
        <v>3.0000000000000027E-2</v>
      </c>
    </row>
    <row r="80" spans="2:32">
      <c r="B80" s="36">
        <v>72</v>
      </c>
      <c r="C80" s="37">
        <f t="shared" si="8"/>
        <v>228855.49769968362</v>
      </c>
      <c r="D80" s="37"/>
      <c r="E80" s="36"/>
      <c r="F80" s="5">
        <v>43587</v>
      </c>
      <c r="G80" s="36" t="s">
        <v>45</v>
      </c>
      <c r="H80" s="38">
        <v>1.20191</v>
      </c>
      <c r="I80" s="38"/>
      <c r="J80" s="36">
        <v>32.4</v>
      </c>
      <c r="K80" s="39">
        <f t="shared" si="9"/>
        <v>6865.6649309905088</v>
      </c>
      <c r="L80" s="40"/>
      <c r="M80" s="4">
        <f>IF(J80="","",(K80/J80)/LOOKUP(RIGHT($D$2,3),定数!$A$6:$A$13,定数!$B$6:$B$13))</f>
        <v>1.7658603217568183</v>
      </c>
      <c r="N80" s="36"/>
      <c r="O80" s="5"/>
      <c r="P80" s="38">
        <v>1.1986699999999999</v>
      </c>
      <c r="Q80" s="38"/>
      <c r="R80" s="41">
        <f>IF(P80="","",T80*M80*LOOKUP(RIGHT($D$2,3),定数!$A$6:$A$13,定数!$B$6:$B$13))</f>
        <v>-6865.664930990788</v>
      </c>
      <c r="S80" s="41"/>
      <c r="T80" s="42">
        <f t="shared" si="11"/>
        <v>-32.400000000001313</v>
      </c>
      <c r="U80" s="42"/>
      <c r="V80" t="str">
        <f t="shared" si="10"/>
        <v/>
      </c>
      <c r="W80">
        <f t="shared" si="10"/>
        <v>1</v>
      </c>
      <c r="X80" s="29">
        <f t="shared" si="12"/>
        <v>235933.50278317899</v>
      </c>
      <c r="Y80" s="30">
        <f t="shared" si="13"/>
        <v>3.0000000000000027E-2</v>
      </c>
    </row>
    <row r="81" spans="2:30">
      <c r="B81" s="36">
        <v>73</v>
      </c>
      <c r="C81" s="37">
        <f t="shared" si="8"/>
        <v>221989.83276869284</v>
      </c>
      <c r="D81" s="37"/>
      <c r="E81" s="36"/>
      <c r="F81" s="5">
        <v>43595</v>
      </c>
      <c r="G81" s="36" t="s">
        <v>45</v>
      </c>
      <c r="H81" s="38">
        <v>1.1896100000000001</v>
      </c>
      <c r="I81" s="38"/>
      <c r="J81" s="36">
        <v>55.8</v>
      </c>
      <c r="K81" s="39">
        <f t="shared" si="9"/>
        <v>6659.6949830607846</v>
      </c>
      <c r="L81" s="40"/>
      <c r="M81" s="4">
        <f>IF(J81="","",(K81/J81)/LOOKUP(RIGHT($D$2,3),定数!$A$6:$A$13,定数!$B$6:$B$13))</f>
        <v>0.99457810380238731</v>
      </c>
      <c r="N81" s="36"/>
      <c r="O81" s="5"/>
      <c r="P81" s="38">
        <v>1.1941999999999999</v>
      </c>
      <c r="Q81" s="38"/>
      <c r="R81" s="41">
        <f>IF(P81="","",T81*M81*LOOKUP(RIGHT($D$2,3),定数!$A$6:$A$13,定数!$B$6:$B$13))</f>
        <v>0</v>
      </c>
      <c r="S81" s="41"/>
      <c r="T81" s="42">
        <v>0</v>
      </c>
      <c r="U81" s="42"/>
      <c r="V81" t="str">
        <f t="shared" si="10"/>
        <v/>
      </c>
      <c r="W81">
        <f t="shared" si="10"/>
        <v>0</v>
      </c>
      <c r="X81" s="29">
        <f t="shared" si="12"/>
        <v>235933.50278317899</v>
      </c>
      <c r="Y81" s="30">
        <f t="shared" si="13"/>
        <v>5.9100000000001152E-2</v>
      </c>
    </row>
    <row r="82" spans="2:30">
      <c r="B82" s="36">
        <v>74</v>
      </c>
      <c r="C82" s="37">
        <f t="shared" si="8"/>
        <v>221989.83276869284</v>
      </c>
      <c r="D82" s="37"/>
      <c r="E82" s="36"/>
      <c r="F82" s="5">
        <v>43602</v>
      </c>
      <c r="G82" s="36" t="s">
        <v>45</v>
      </c>
      <c r="H82" s="38">
        <v>1.1819</v>
      </c>
      <c r="I82" s="38"/>
      <c r="J82" s="36">
        <v>41.8</v>
      </c>
      <c r="K82" s="39">
        <f t="shared" si="9"/>
        <v>6659.6949830607846</v>
      </c>
      <c r="L82" s="40"/>
      <c r="M82" s="4">
        <f>IF(J82="","",(K82/J82)/LOOKUP(RIGHT($D$2,3),定数!$A$6:$A$13,定数!$B$6:$B$13))</f>
        <v>1.327690387372565</v>
      </c>
      <c r="N82" s="36"/>
      <c r="O82" s="5"/>
      <c r="P82" s="38">
        <v>1.1777200000000001</v>
      </c>
      <c r="Q82" s="38"/>
      <c r="R82" s="41">
        <f>IF(P82="","",T82*M82*LOOKUP(RIGHT($D$2,3),定数!$A$6:$A$13,定数!$B$6:$B$13))</f>
        <v>-6659.6949830605472</v>
      </c>
      <c r="S82" s="41"/>
      <c r="T82" s="42">
        <f t="shared" si="11"/>
        <v>-41.799999999998505</v>
      </c>
      <c r="U82" s="42"/>
      <c r="V82" t="str">
        <f t="shared" si="10"/>
        <v/>
      </c>
      <c r="W82">
        <f t="shared" si="10"/>
        <v>1</v>
      </c>
      <c r="X82" s="29">
        <f t="shared" si="12"/>
        <v>235933.50278317899</v>
      </c>
      <c r="Y82" s="30">
        <f t="shared" si="13"/>
        <v>5.9100000000001152E-2</v>
      </c>
    </row>
    <row r="83" spans="2:30">
      <c r="B83" s="36">
        <v>75</v>
      </c>
      <c r="C83" s="37">
        <f t="shared" si="8"/>
        <v>215330.13778563228</v>
      </c>
      <c r="D83" s="37"/>
      <c r="E83" s="36"/>
      <c r="F83" s="5">
        <v>43607</v>
      </c>
      <c r="G83" s="36" t="s">
        <v>45</v>
      </c>
      <c r="H83" s="38">
        <v>1.1778599999999999</v>
      </c>
      <c r="I83" s="38"/>
      <c r="J83" s="36">
        <v>36.5</v>
      </c>
      <c r="K83" s="39">
        <f t="shared" si="9"/>
        <v>6459.9041335689681</v>
      </c>
      <c r="L83" s="40"/>
      <c r="M83" s="4">
        <f>IF(J83="","",(K83/J83)/LOOKUP(RIGHT($D$2,3),定数!$A$6:$A$13,定数!$B$6:$B$13))</f>
        <v>1.4748639574358373</v>
      </c>
      <c r="N83" s="36"/>
      <c r="O83" s="5"/>
      <c r="P83" s="38">
        <v>1.1817299999999999</v>
      </c>
      <c r="Q83" s="38"/>
      <c r="R83" s="41">
        <f>IF(P83="","",T83*M83*LOOKUP(RIGHT($D$2,3),定数!$A$6:$A$13,定数!$B$6:$B$13))</f>
        <v>0</v>
      </c>
      <c r="S83" s="41"/>
      <c r="T83" s="42">
        <v>0</v>
      </c>
      <c r="U83" s="42"/>
      <c r="V83" t="str">
        <f t="shared" si="10"/>
        <v/>
      </c>
      <c r="W83">
        <f t="shared" si="10"/>
        <v>0</v>
      </c>
      <c r="X83" s="29">
        <f t="shared" si="12"/>
        <v>235933.50278317899</v>
      </c>
      <c r="Y83" s="30">
        <f t="shared" si="13"/>
        <v>8.7327000000000155E-2</v>
      </c>
    </row>
    <row r="84" spans="2:30">
      <c r="B84" s="36">
        <v>76</v>
      </c>
      <c r="C84" s="37">
        <f t="shared" si="8"/>
        <v>215330.13778563228</v>
      </c>
      <c r="D84" s="37"/>
      <c r="E84" s="36"/>
      <c r="F84" s="5">
        <v>43609</v>
      </c>
      <c r="G84" s="36" t="s">
        <v>45</v>
      </c>
      <c r="H84" s="38">
        <v>1.17205</v>
      </c>
      <c r="I84" s="38"/>
      <c r="J84" s="36">
        <v>30.3</v>
      </c>
      <c r="K84" s="39">
        <f t="shared" si="9"/>
        <v>6459.9041335689681</v>
      </c>
      <c r="L84" s="40"/>
      <c r="M84" s="4">
        <f>IF(J84="","",(K84/J84)/LOOKUP(RIGHT($D$2,3),定数!$A$6:$A$13,定数!$B$6:$B$13))</f>
        <v>1.7766513018616523</v>
      </c>
      <c r="N84" s="36"/>
      <c r="O84" s="5"/>
      <c r="P84" s="38">
        <v>1.17361</v>
      </c>
      <c r="Q84" s="38"/>
      <c r="R84" s="41">
        <f>IF(P84="","",T84*M84*LOOKUP(RIGHT($D$2,3),定数!$A$6:$A$13,定数!$B$6:$B$13))</f>
        <v>0</v>
      </c>
      <c r="S84" s="41"/>
      <c r="T84" s="42">
        <v>0</v>
      </c>
      <c r="U84" s="42"/>
      <c r="V84" t="str">
        <f t="shared" si="10"/>
        <v/>
      </c>
      <c r="W84">
        <f t="shared" si="10"/>
        <v>0</v>
      </c>
      <c r="X84" s="29">
        <f t="shared" si="12"/>
        <v>235933.50278317899</v>
      </c>
      <c r="Y84" s="30">
        <f t="shared" si="13"/>
        <v>8.7327000000000155E-2</v>
      </c>
    </row>
    <row r="85" spans="2:30">
      <c r="B85" s="36">
        <v>77</v>
      </c>
      <c r="C85" s="37">
        <f t="shared" si="8"/>
        <v>215330.13778563228</v>
      </c>
      <c r="D85" s="37"/>
      <c r="E85" s="36"/>
      <c r="F85" s="5">
        <v>43621</v>
      </c>
      <c r="G85" s="36" t="s">
        <v>44</v>
      </c>
      <c r="H85" s="38">
        <v>1.16764</v>
      </c>
      <c r="I85" s="38"/>
      <c r="J85" s="36">
        <v>39.5</v>
      </c>
      <c r="K85" s="39">
        <f t="shared" si="9"/>
        <v>6459.9041335689681</v>
      </c>
      <c r="L85" s="40"/>
      <c r="M85" s="4">
        <f>IF(J85="","",(K85/J85)/LOOKUP(RIGHT($D$2,3),定数!$A$6:$A$13,定数!$B$6:$B$13))</f>
        <v>1.3628489733267866</v>
      </c>
      <c r="N85" s="36"/>
      <c r="O85" s="5"/>
      <c r="P85" s="38">
        <v>1.1715899999999999</v>
      </c>
      <c r="Q85" s="38"/>
      <c r="R85" s="41">
        <f>IF(P85="","",T85*M85*LOOKUP(RIGHT($D$2,3),定数!$A$6:$A$13,定数!$B$6:$B$13))</f>
        <v>-6459.9041335688007</v>
      </c>
      <c r="S85" s="41"/>
      <c r="T85" s="42">
        <f t="shared" si="11"/>
        <v>-39.499999999998977</v>
      </c>
      <c r="U85" s="42"/>
      <c r="V85" t="str">
        <f t="shared" si="10"/>
        <v/>
      </c>
      <c r="W85">
        <f t="shared" si="10"/>
        <v>1</v>
      </c>
      <c r="X85" s="29">
        <f t="shared" si="12"/>
        <v>235933.50278317899</v>
      </c>
      <c r="Y85" s="30">
        <f t="shared" si="13"/>
        <v>8.7327000000000155E-2</v>
      </c>
    </row>
    <row r="86" spans="2:30">
      <c r="B86" s="36">
        <v>78</v>
      </c>
      <c r="C86" s="37">
        <f t="shared" si="8"/>
        <v>208870.23365206347</v>
      </c>
      <c r="D86" s="37"/>
      <c r="E86" s="36"/>
      <c r="F86" s="5">
        <v>43624</v>
      </c>
      <c r="G86" s="36" t="s">
        <v>44</v>
      </c>
      <c r="H86" s="38">
        <v>1.17909</v>
      </c>
      <c r="I86" s="38"/>
      <c r="J86" s="36">
        <v>18.7</v>
      </c>
      <c r="K86" s="39">
        <f t="shared" si="9"/>
        <v>6266.1070095619043</v>
      </c>
      <c r="L86" s="40"/>
      <c r="M86" s="4">
        <f>IF(J86="","",(K86/J86)/LOOKUP(RIGHT($D$2,3),定数!$A$6:$A$13,定数!$B$6:$B$13))</f>
        <v>2.792382802835073</v>
      </c>
      <c r="N86" s="36"/>
      <c r="O86" s="5"/>
      <c r="P86" s="38">
        <v>1.1742699999999999</v>
      </c>
      <c r="Q86" s="38"/>
      <c r="R86" s="41">
        <f>IF(P86="","",T86*M86*LOOKUP(RIGHT($D$2,3),定数!$A$6:$A$13,定数!$B$6:$B$13))</f>
        <v>16151.142131598219</v>
      </c>
      <c r="S86" s="41"/>
      <c r="T86" s="42">
        <f t="shared" si="11"/>
        <v>48.200000000000465</v>
      </c>
      <c r="U86" s="42"/>
      <c r="V86" t="str">
        <f t="shared" si="10"/>
        <v/>
      </c>
      <c r="W86">
        <f t="shared" si="10"/>
        <v>0</v>
      </c>
      <c r="X86" s="29">
        <f t="shared" si="12"/>
        <v>235933.50278317899</v>
      </c>
      <c r="Y86" s="30">
        <f t="shared" si="13"/>
        <v>0.11470718999999951</v>
      </c>
      <c r="AB86">
        <v>1.1742699999999999</v>
      </c>
      <c r="AC86">
        <v>1.1729700000000001</v>
      </c>
    </row>
    <row r="87" spans="2:30">
      <c r="B87" s="36">
        <v>79</v>
      </c>
      <c r="C87" s="37">
        <f t="shared" si="8"/>
        <v>225021.3757836617</v>
      </c>
      <c r="D87" s="37"/>
      <c r="E87" s="36"/>
      <c r="F87" s="5">
        <v>43631</v>
      </c>
      <c r="G87" s="36" t="s">
        <v>45</v>
      </c>
      <c r="H87" s="38">
        <v>1.1614500000000001</v>
      </c>
      <c r="I87" s="38"/>
      <c r="J87" s="36">
        <v>55.6</v>
      </c>
      <c r="K87" s="39">
        <f t="shared" si="9"/>
        <v>6750.6412735098511</v>
      </c>
      <c r="L87" s="40"/>
      <c r="M87" s="4">
        <f>IF(J87="","",(K87/J87)/LOOKUP(RIGHT($D$2,3),定数!$A$6:$A$13,定数!$B$6:$B$13))</f>
        <v>1.0117867616171838</v>
      </c>
      <c r="N87" s="36"/>
      <c r="O87" s="5"/>
      <c r="P87" s="38">
        <v>1.1558900000000001</v>
      </c>
      <c r="Q87" s="38"/>
      <c r="R87" s="41">
        <f>IF(P87="","",T87*M87*LOOKUP(RIGHT($D$2,3),定数!$A$6:$A$13,定数!$B$6:$B$13))</f>
        <v>-6750.641273509862</v>
      </c>
      <c r="S87" s="41"/>
      <c r="T87" s="42">
        <f t="shared" si="11"/>
        <v>-55.600000000000094</v>
      </c>
      <c r="U87" s="42"/>
      <c r="V87" t="str">
        <f t="shared" si="10"/>
        <v/>
      </c>
      <c r="W87">
        <f t="shared" si="10"/>
        <v>1</v>
      </c>
      <c r="X87" s="29">
        <f t="shared" si="12"/>
        <v>235933.50278317899</v>
      </c>
      <c r="Y87" s="30">
        <f t="shared" si="13"/>
        <v>4.6250858274865081E-2</v>
      </c>
    </row>
    <row r="88" spans="2:30">
      <c r="B88" s="36">
        <v>80</v>
      </c>
      <c r="C88" s="37">
        <f t="shared" si="8"/>
        <v>218270.73451015184</v>
      </c>
      <c r="D88" s="37"/>
      <c r="E88" s="36"/>
      <c r="F88" s="5">
        <v>43642</v>
      </c>
      <c r="G88" s="36" t="s">
        <v>44</v>
      </c>
      <c r="H88" s="38">
        <v>1.1650400000000001</v>
      </c>
      <c r="I88" s="38"/>
      <c r="J88" s="36">
        <v>33</v>
      </c>
      <c r="K88" s="39">
        <f t="shared" si="9"/>
        <v>6548.1220353045546</v>
      </c>
      <c r="L88" s="40"/>
      <c r="M88" s="4">
        <f>IF(J88="","",(K88/J88)/LOOKUP(RIGHT($D$2,3),定数!$A$6:$A$13,定数!$B$6:$B$13))</f>
        <v>1.6535661705314531</v>
      </c>
      <c r="N88" s="36"/>
      <c r="O88" s="5"/>
      <c r="P88" s="38">
        <v>1.1581300000000001</v>
      </c>
      <c r="Q88" s="38"/>
      <c r="R88" s="41">
        <f>IF(P88="","",T88*M88*LOOKUP(RIGHT($D$2,3),定数!$A$6:$A$13,定数!$B$6:$B$13))</f>
        <v>13711.370686046752</v>
      </c>
      <c r="S88" s="41"/>
      <c r="T88" s="42">
        <f t="shared" si="11"/>
        <v>69.09999999999971</v>
      </c>
      <c r="U88" s="42"/>
      <c r="V88" t="str">
        <f t="shared" si="10"/>
        <v/>
      </c>
      <c r="W88">
        <f t="shared" si="10"/>
        <v>0</v>
      </c>
      <c r="X88" s="29">
        <f t="shared" si="12"/>
        <v>235933.50278317899</v>
      </c>
      <c r="Y88" s="30">
        <f t="shared" si="13"/>
        <v>7.4863332526619142E-2</v>
      </c>
      <c r="AB88">
        <v>1.1581300000000001</v>
      </c>
      <c r="AC88">
        <v>1.1562600000000001</v>
      </c>
      <c r="AD88">
        <v>1.1546799999999999</v>
      </c>
    </row>
    <row r="89" spans="2:30">
      <c r="B89" s="36">
        <v>81</v>
      </c>
      <c r="C89" s="37">
        <f t="shared" si="8"/>
        <v>231982.10519619859</v>
      </c>
      <c r="D89" s="37"/>
      <c r="E89" s="36"/>
      <c r="F89" s="5">
        <v>43656</v>
      </c>
      <c r="G89" s="36" t="s">
        <v>44</v>
      </c>
      <c r="H89" s="38">
        <v>1.1732</v>
      </c>
      <c r="I89" s="38"/>
      <c r="J89" s="36">
        <v>29.9</v>
      </c>
      <c r="K89" s="39">
        <f t="shared" si="9"/>
        <v>6959.4631558859573</v>
      </c>
      <c r="L89" s="40"/>
      <c r="M89" s="4">
        <f>IF(J89="","",(K89/J89)/LOOKUP(RIGHT($D$2,3),定数!$A$6:$A$13,定数!$B$6:$B$13))</f>
        <v>1.939649708998316</v>
      </c>
      <c r="N89" s="36"/>
      <c r="O89" s="5"/>
      <c r="P89" s="38">
        <v>1.1696200000000001</v>
      </c>
      <c r="Q89" s="38"/>
      <c r="R89" s="41">
        <f>IF(P89="","",T89*M89*LOOKUP(RIGHT($D$2,3),定数!$A$6:$A$13,定数!$B$6:$B$13))</f>
        <v>0</v>
      </c>
      <c r="S89" s="41"/>
      <c r="T89" s="42">
        <v>0</v>
      </c>
      <c r="U89" s="42"/>
      <c r="V89" t="str">
        <f t="shared" si="10"/>
        <v/>
      </c>
      <c r="W89">
        <f t="shared" si="10"/>
        <v>0</v>
      </c>
      <c r="X89" s="29">
        <f t="shared" si="12"/>
        <v>235933.50278317899</v>
      </c>
      <c r="Y89" s="30">
        <f t="shared" si="13"/>
        <v>1.6747929142609697E-2</v>
      </c>
    </row>
    <row r="90" spans="2:30">
      <c r="B90" s="36">
        <v>82</v>
      </c>
      <c r="C90" s="37">
        <f t="shared" si="8"/>
        <v>231982.10519619859</v>
      </c>
      <c r="D90" s="37"/>
      <c r="E90" s="36"/>
      <c r="F90" s="5">
        <v>43677</v>
      </c>
      <c r="G90" s="36" t="s">
        <v>44</v>
      </c>
      <c r="H90" s="38">
        <v>1.1701699999999999</v>
      </c>
      <c r="I90" s="38"/>
      <c r="J90" s="36">
        <v>8.3000000000000007</v>
      </c>
      <c r="K90" s="39">
        <f t="shared" si="9"/>
        <v>6959.4631558859573</v>
      </c>
      <c r="L90" s="40"/>
      <c r="M90" s="4">
        <f>IF(J90="","",(K90/J90)/LOOKUP(RIGHT($D$2,3),定数!$A$6:$A$13,定数!$B$6:$B$13))</f>
        <v>6.9874128071144144</v>
      </c>
      <c r="N90" s="36"/>
      <c r="O90" s="5"/>
      <c r="P90" s="38">
        <v>1.171</v>
      </c>
      <c r="Q90" s="38"/>
      <c r="R90" s="41">
        <f>IF(P90="","",T90*M90*LOOKUP(RIGHT($D$2,3),定数!$A$6:$A$13,定数!$B$6:$B$13))</f>
        <v>-6959.4631558868659</v>
      </c>
      <c r="S90" s="41"/>
      <c r="T90" s="42">
        <f t="shared" si="11"/>
        <v>-8.3000000000010843</v>
      </c>
      <c r="U90" s="42"/>
      <c r="V90" t="str">
        <f t="shared" si="10"/>
        <v/>
      </c>
      <c r="W90">
        <f t="shared" si="10"/>
        <v>1</v>
      </c>
      <c r="X90" s="29">
        <f t="shared" si="12"/>
        <v>235933.50278317899</v>
      </c>
      <c r="Y90" s="30">
        <f t="shared" si="13"/>
        <v>1.6747929142609697E-2</v>
      </c>
    </row>
    <row r="91" spans="2:30">
      <c r="B91" s="36">
        <v>83</v>
      </c>
      <c r="C91" s="37">
        <f t="shared" si="8"/>
        <v>225022.64204031174</v>
      </c>
      <c r="D91" s="37"/>
      <c r="E91" s="36"/>
      <c r="F91" s="5">
        <v>43684</v>
      </c>
      <c r="G91" s="36" t="s">
        <v>45</v>
      </c>
      <c r="H91" s="38">
        <v>1.1569700000000001</v>
      </c>
      <c r="I91" s="38"/>
      <c r="J91" s="36">
        <v>22.3</v>
      </c>
      <c r="K91" s="39">
        <f t="shared" si="9"/>
        <v>6750.6792612093523</v>
      </c>
      <c r="L91" s="40"/>
      <c r="M91" s="4">
        <f>IF(J91="","",(K91/J91)/LOOKUP(RIGHT($D$2,3),定数!$A$6:$A$13,定数!$B$6:$B$13))</f>
        <v>2.5226753591963198</v>
      </c>
      <c r="N91" s="36"/>
      <c r="O91" s="5"/>
      <c r="P91" s="38">
        <v>1.161</v>
      </c>
      <c r="Q91" s="38"/>
      <c r="R91" s="41">
        <f>IF(P91="","",T91*M91*LOOKUP(RIGHT($D$2,3),定数!$A$6:$A$13,定数!$B$6:$B$13))</f>
        <v>12199.658037073337</v>
      </c>
      <c r="S91" s="41"/>
      <c r="T91" s="42">
        <f t="shared" si="11"/>
        <v>40.299999999999784</v>
      </c>
      <c r="U91" s="42"/>
      <c r="V91" t="str">
        <f t="shared" ref="V91:W106" si="14">IF(S91&lt;&gt;"",IF(S91&lt;0,1+V90,0),"")</f>
        <v/>
      </c>
      <c r="W91">
        <f t="shared" si="14"/>
        <v>0</v>
      </c>
      <c r="X91" s="29">
        <f t="shared" si="12"/>
        <v>235933.50278317899</v>
      </c>
      <c r="Y91" s="30">
        <f t="shared" si="13"/>
        <v>4.6245491268335215E-2</v>
      </c>
      <c r="AB91">
        <v>1.161</v>
      </c>
      <c r="AC91">
        <v>1.1620900000000001</v>
      </c>
    </row>
    <row r="92" spans="2:30">
      <c r="B92" s="36">
        <v>84</v>
      </c>
      <c r="C92" s="37">
        <f t="shared" si="8"/>
        <v>237222.30007738507</v>
      </c>
      <c r="D92" s="37"/>
      <c r="E92" s="36"/>
      <c r="F92" s="5">
        <v>43700</v>
      </c>
      <c r="G92" s="36" t="s">
        <v>44</v>
      </c>
      <c r="H92" s="38">
        <v>1.1541600000000001</v>
      </c>
      <c r="I92" s="38"/>
      <c r="J92" s="36">
        <v>48.4</v>
      </c>
      <c r="K92" s="39">
        <f t="shared" si="9"/>
        <v>7116.6690023215515</v>
      </c>
      <c r="L92" s="40"/>
      <c r="M92" s="4">
        <f>IF(J92="","",(K92/J92)/LOOKUP(RIGHT($D$2,3),定数!$A$6:$A$13,定数!$B$6:$B$13))</f>
        <v>1.2253217979203772</v>
      </c>
      <c r="N92" s="36"/>
      <c r="O92" s="5"/>
      <c r="P92" s="38">
        <v>1.159</v>
      </c>
      <c r="Q92" s="38"/>
      <c r="R92" s="41">
        <f>IF(P92="","",T92*M92*LOOKUP(RIGHT($D$2,3),定数!$A$6:$A$13,定数!$B$6:$B$13))</f>
        <v>-7116.6690023214851</v>
      </c>
      <c r="S92" s="41"/>
      <c r="T92" s="42">
        <f t="shared" si="11"/>
        <v>-48.399999999999551</v>
      </c>
      <c r="U92" s="42"/>
      <c r="V92" t="str">
        <f t="shared" si="14"/>
        <v/>
      </c>
      <c r="W92">
        <f t="shared" si="14"/>
        <v>1</v>
      </c>
      <c r="X92" s="29">
        <f t="shared" si="12"/>
        <v>237222.30007738507</v>
      </c>
      <c r="Y92" s="30">
        <f t="shared" si="13"/>
        <v>0</v>
      </c>
    </row>
    <row r="93" spans="2:30">
      <c r="B93" s="36">
        <v>85</v>
      </c>
      <c r="C93" s="37">
        <f t="shared" si="8"/>
        <v>230105.63107506357</v>
      </c>
      <c r="D93" s="37"/>
      <c r="E93" s="36"/>
      <c r="F93" s="5">
        <v>43706</v>
      </c>
      <c r="G93" s="36" t="s">
        <v>44</v>
      </c>
      <c r="H93" s="38">
        <v>1.1682600000000001</v>
      </c>
      <c r="I93" s="38"/>
      <c r="J93" s="36">
        <v>14.1</v>
      </c>
      <c r="K93" s="39">
        <f t="shared" si="9"/>
        <v>6903.1689322519069</v>
      </c>
      <c r="L93" s="40"/>
      <c r="M93" s="4">
        <f>IF(J93="","",(K93/J93)/LOOKUP(RIGHT($D$2,3),定数!$A$6:$A$13,定数!$B$6:$B$13))</f>
        <v>4.0798870757989993</v>
      </c>
      <c r="N93" s="36"/>
      <c r="O93" s="5"/>
      <c r="P93" s="38">
        <v>1.1653899999999999</v>
      </c>
      <c r="Q93" s="38"/>
      <c r="R93" s="41">
        <f>IF(P93="","",T93*M93*LOOKUP(RIGHT($D$2,3),定数!$A$6:$A$13,定数!$B$6:$B$13))</f>
        <v>0</v>
      </c>
      <c r="S93" s="41"/>
      <c r="T93" s="42">
        <v>0</v>
      </c>
      <c r="U93" s="42"/>
      <c r="V93" t="str">
        <f t="shared" si="14"/>
        <v/>
      </c>
      <c r="W93">
        <f t="shared" si="14"/>
        <v>0</v>
      </c>
      <c r="X93" s="29">
        <f t="shared" si="12"/>
        <v>237222.30007738507</v>
      </c>
      <c r="Y93" s="30">
        <f t="shared" si="13"/>
        <v>2.9999999999999694E-2</v>
      </c>
    </row>
    <row r="94" spans="2:30">
      <c r="B94" s="36">
        <v>86</v>
      </c>
      <c r="C94" s="37">
        <f t="shared" si="8"/>
        <v>230105.63107506357</v>
      </c>
      <c r="D94" s="37"/>
      <c r="E94" s="36"/>
      <c r="F94" s="5">
        <v>43711</v>
      </c>
      <c r="G94" s="36" t="s">
        <v>45</v>
      </c>
      <c r="H94" s="38">
        <v>1.1624000000000001</v>
      </c>
      <c r="I94" s="38"/>
      <c r="J94" s="36">
        <v>33.5</v>
      </c>
      <c r="K94" s="39">
        <f t="shared" si="9"/>
        <v>6903.1689322519069</v>
      </c>
      <c r="L94" s="40"/>
      <c r="M94" s="4">
        <f>IF(J94="","",(K94/J94)/LOOKUP(RIGHT($D$2,3),定数!$A$6:$A$13,定数!$B$6:$B$13))</f>
        <v>1.717206202052713</v>
      </c>
      <c r="N94" s="36"/>
      <c r="O94" s="5"/>
      <c r="P94" s="38">
        <v>1.1590499999999999</v>
      </c>
      <c r="Q94" s="38"/>
      <c r="R94" s="41">
        <f>IF(P94="","",T94*M94*LOOKUP(RIGHT($D$2,3),定数!$A$6:$A$13,定数!$B$6:$B$13))</f>
        <v>-6903.1689322522898</v>
      </c>
      <c r="S94" s="41"/>
      <c r="T94" s="42">
        <f t="shared" si="11"/>
        <v>-33.500000000001862</v>
      </c>
      <c r="U94" s="42"/>
      <c r="V94" t="str">
        <f t="shared" si="14"/>
        <v/>
      </c>
      <c r="W94">
        <f t="shared" si="14"/>
        <v>1</v>
      </c>
      <c r="X94" s="29">
        <f t="shared" si="12"/>
        <v>237222.30007738507</v>
      </c>
      <c r="Y94" s="30">
        <f t="shared" si="13"/>
        <v>2.9999999999999694E-2</v>
      </c>
    </row>
    <row r="95" spans="2:30">
      <c r="B95" s="36">
        <v>87</v>
      </c>
      <c r="C95" s="37">
        <f t="shared" si="8"/>
        <v>223202.46214281127</v>
      </c>
      <c r="D95" s="37"/>
      <c r="E95" s="36"/>
      <c r="F95" s="5">
        <v>43741</v>
      </c>
      <c r="G95" s="36" t="s">
        <v>45</v>
      </c>
      <c r="H95" s="38">
        <v>1.15696</v>
      </c>
      <c r="I95" s="38"/>
      <c r="J95" s="36">
        <v>30.7</v>
      </c>
      <c r="K95" s="39">
        <f t="shared" si="9"/>
        <v>6696.073864284338</v>
      </c>
      <c r="L95" s="40"/>
      <c r="M95" s="4">
        <f>IF(J95="","",(K95/J95)/LOOKUP(RIGHT($D$2,3),定数!$A$6:$A$13,定数!$B$6:$B$13))</f>
        <v>1.8176096265701245</v>
      </c>
      <c r="N95" s="36"/>
      <c r="O95" s="5"/>
      <c r="P95" s="38">
        <v>1.1538900000000001</v>
      </c>
      <c r="Q95" s="38"/>
      <c r="R95" s="41">
        <f>IF(P95="","",T95*M95*LOOKUP(RIGHT($D$2,3),定数!$A$6:$A$13,定数!$B$6:$B$13))</f>
        <v>-6696.0738642841334</v>
      </c>
      <c r="S95" s="41"/>
      <c r="T95" s="42">
        <f t="shared" si="11"/>
        <v>-30.699999999999061</v>
      </c>
      <c r="U95" s="42"/>
      <c r="V95" t="str">
        <f t="shared" si="14"/>
        <v/>
      </c>
      <c r="W95">
        <f t="shared" si="14"/>
        <v>2</v>
      </c>
      <c r="X95" s="29">
        <f t="shared" si="12"/>
        <v>237222.30007738507</v>
      </c>
      <c r="Y95" s="30">
        <f t="shared" si="13"/>
        <v>5.9100000000001374E-2</v>
      </c>
    </row>
    <row r="96" spans="2:30">
      <c r="B96" s="36">
        <v>88</v>
      </c>
      <c r="C96" s="37">
        <f t="shared" si="8"/>
        <v>216506.38827852713</v>
      </c>
      <c r="D96" s="37"/>
      <c r="E96" s="36"/>
      <c r="F96" s="5">
        <v>43743</v>
      </c>
      <c r="G96" s="36" t="s">
        <v>45</v>
      </c>
      <c r="H96" s="38">
        <v>1.1539999999999999</v>
      </c>
      <c r="I96" s="38"/>
      <c r="J96" s="36">
        <v>56.6</v>
      </c>
      <c r="K96" s="39">
        <f t="shared" si="9"/>
        <v>6495.1916483558134</v>
      </c>
      <c r="L96" s="40"/>
      <c r="M96" s="4">
        <f>IF(J96="","",(K96/J96)/LOOKUP(RIGHT($D$2,3),定数!$A$6:$A$13,定数!$B$6:$B$13))</f>
        <v>0.95630030158360024</v>
      </c>
      <c r="N96" s="36"/>
      <c r="O96" s="5"/>
      <c r="P96" s="38">
        <v>1.1483399999999999</v>
      </c>
      <c r="Q96" s="38"/>
      <c r="R96" s="41">
        <f>IF(P96="","",T96*M96*LOOKUP(RIGHT($D$2,3),定数!$A$6:$A$13,定数!$B$6:$B$13))</f>
        <v>-6495.1916483558107</v>
      </c>
      <c r="S96" s="41"/>
      <c r="T96" s="42">
        <f t="shared" si="11"/>
        <v>-56.59999999999998</v>
      </c>
      <c r="U96" s="42"/>
      <c r="V96" t="str">
        <f t="shared" si="14"/>
        <v/>
      </c>
      <c r="W96">
        <f t="shared" si="14"/>
        <v>3</v>
      </c>
      <c r="X96" s="29">
        <f t="shared" si="12"/>
        <v>237222.30007738507</v>
      </c>
      <c r="Y96" s="30">
        <f t="shared" si="13"/>
        <v>8.7327000000000599E-2</v>
      </c>
    </row>
    <row r="97" spans="2:32">
      <c r="B97" s="36">
        <v>89</v>
      </c>
      <c r="C97" s="37">
        <f t="shared" si="8"/>
        <v>210011.19663017133</v>
      </c>
      <c r="D97" s="37"/>
      <c r="E97" s="36"/>
      <c r="F97" s="5">
        <v>43757</v>
      </c>
      <c r="G97" s="36" t="s">
        <v>45</v>
      </c>
      <c r="H97" s="38">
        <v>1.1475900000000001</v>
      </c>
      <c r="I97" s="38"/>
      <c r="J97" s="36">
        <v>19.3</v>
      </c>
      <c r="K97" s="39">
        <f t="shared" si="9"/>
        <v>6300.3358989051394</v>
      </c>
      <c r="L97" s="40"/>
      <c r="M97" s="4">
        <f>IF(J97="","",(K97/J97)/LOOKUP(RIGHT($D$2,3),定数!$A$6:$A$13,定数!$B$6:$B$13))</f>
        <v>2.7203522879555866</v>
      </c>
      <c r="N97" s="36"/>
      <c r="O97" s="5"/>
      <c r="P97" s="38">
        <v>1.1519299999999999</v>
      </c>
      <c r="Q97" s="38"/>
      <c r="R97" s="41">
        <f>IF(P97="","",T97*M97*LOOKUP(RIGHT($D$2,3),定数!$A$6:$A$13,定数!$B$6:$B$13))</f>
        <v>14167.594715672005</v>
      </c>
      <c r="S97" s="41"/>
      <c r="T97" s="42">
        <f t="shared" si="11"/>
        <v>43.399999999997888</v>
      </c>
      <c r="U97" s="42"/>
      <c r="V97" t="str">
        <f t="shared" si="14"/>
        <v/>
      </c>
      <c r="W97">
        <f t="shared" si="14"/>
        <v>0</v>
      </c>
      <c r="X97" s="29">
        <f t="shared" si="12"/>
        <v>237222.30007738507</v>
      </c>
      <c r="Y97" s="30">
        <f t="shared" si="13"/>
        <v>0.11470719000000051</v>
      </c>
      <c r="AB97">
        <v>1.1519299999999999</v>
      </c>
      <c r="AC97">
        <v>1.1531</v>
      </c>
      <c r="AD97">
        <v>1.1540999999999999</v>
      </c>
    </row>
    <row r="98" spans="2:32">
      <c r="B98" s="36">
        <v>90</v>
      </c>
      <c r="C98" s="37">
        <f t="shared" si="8"/>
        <v>224178.79134584332</v>
      </c>
      <c r="D98" s="37"/>
      <c r="E98" s="36"/>
      <c r="F98" s="5">
        <v>43782</v>
      </c>
      <c r="G98" s="36" t="s">
        <v>45</v>
      </c>
      <c r="H98" s="38">
        <v>1.12565</v>
      </c>
      <c r="I98" s="38"/>
      <c r="J98" s="36">
        <v>35.299999999999997</v>
      </c>
      <c r="K98" s="39">
        <f t="shared" si="9"/>
        <v>6725.3637403752991</v>
      </c>
      <c r="L98" s="40"/>
      <c r="M98" s="4">
        <f>IF(J98="","",(K98/J98)/LOOKUP(RIGHT($D$2,3),定数!$A$6:$A$13,定数!$B$6:$B$13))</f>
        <v>1.587668493950732</v>
      </c>
      <c r="N98" s="36"/>
      <c r="O98" s="5"/>
      <c r="P98" s="38">
        <v>1.1282099999999999</v>
      </c>
      <c r="Q98" s="38"/>
      <c r="R98" s="41">
        <f>IF(P98="","",T98*M98*LOOKUP(RIGHT($D$2,3),定数!$A$6:$A$13,定数!$B$6:$B$13))</f>
        <v>0</v>
      </c>
      <c r="S98" s="41"/>
      <c r="T98" s="42">
        <v>0</v>
      </c>
      <c r="U98" s="42"/>
      <c r="V98" t="str">
        <f t="shared" si="14"/>
        <v/>
      </c>
      <c r="W98">
        <f t="shared" si="14"/>
        <v>0</v>
      </c>
      <c r="X98" s="29">
        <f t="shared" si="12"/>
        <v>237222.30007738507</v>
      </c>
      <c r="Y98" s="30">
        <f t="shared" si="13"/>
        <v>5.4984327895340246E-2</v>
      </c>
    </row>
    <row r="99" spans="2:32">
      <c r="B99" s="36">
        <v>91</v>
      </c>
      <c r="C99" s="37">
        <f t="shared" si="8"/>
        <v>224178.79134584332</v>
      </c>
      <c r="D99" s="37"/>
      <c r="E99" s="36"/>
      <c r="F99" s="5">
        <v>43809</v>
      </c>
      <c r="G99" s="36" t="s">
        <v>44</v>
      </c>
      <c r="H99" s="38">
        <v>1.14012</v>
      </c>
      <c r="I99" s="38"/>
      <c r="J99" s="36">
        <v>26.1</v>
      </c>
      <c r="K99" s="39">
        <f t="shared" si="9"/>
        <v>6725.3637403752991</v>
      </c>
      <c r="L99" s="40"/>
      <c r="M99" s="4">
        <f>IF(J99="","",(K99/J99)/LOOKUP(RIGHT($D$2,3),定数!$A$6:$A$13,定数!$B$6:$B$13))</f>
        <v>2.1473064305157403</v>
      </c>
      <c r="N99" s="36"/>
      <c r="O99" s="5"/>
      <c r="P99" s="38">
        <v>1.13605</v>
      </c>
      <c r="Q99" s="38"/>
      <c r="R99" s="41">
        <f>IF(P99="","",T99*M99*LOOKUP(RIGHT($D$2,3),定数!$A$6:$A$13,定数!$B$6:$B$13))</f>
        <v>10487.444606638921</v>
      </c>
      <c r="S99" s="41"/>
      <c r="T99" s="42">
        <f t="shared" si="11"/>
        <v>40.70000000000018</v>
      </c>
      <c r="U99" s="42"/>
      <c r="V99" t="str">
        <f t="shared" si="14"/>
        <v/>
      </c>
      <c r="W99">
        <f t="shared" si="14"/>
        <v>0</v>
      </c>
      <c r="X99" s="29">
        <f t="shared" si="12"/>
        <v>237222.30007738507</v>
      </c>
      <c r="Y99" s="30">
        <f t="shared" si="13"/>
        <v>5.4984327895340246E-2</v>
      </c>
      <c r="AB99">
        <v>1.13605</v>
      </c>
      <c r="AC99">
        <v>1.1349499999999999</v>
      </c>
      <c r="AD99">
        <v>1.13401</v>
      </c>
      <c r="AE99">
        <v>1.13198</v>
      </c>
    </row>
    <row r="100" spans="2:32">
      <c r="B100" s="36">
        <v>92</v>
      </c>
      <c r="C100" s="37">
        <f t="shared" si="8"/>
        <v>234666.23595248224</v>
      </c>
      <c r="D100" s="37"/>
      <c r="E100" s="36"/>
      <c r="F100" s="5">
        <v>43827</v>
      </c>
      <c r="G100" s="36" t="s">
        <v>44</v>
      </c>
      <c r="H100" s="38">
        <v>1.14385</v>
      </c>
      <c r="I100" s="38"/>
      <c r="J100" s="36">
        <v>29.8</v>
      </c>
      <c r="K100" s="39">
        <f t="shared" si="9"/>
        <v>7039.987078574467</v>
      </c>
      <c r="L100" s="40"/>
      <c r="M100" s="4">
        <f>IF(J100="","",(K100/J100)/LOOKUP(RIGHT($D$2,3),定数!$A$6:$A$13,定数!$B$6:$B$13))</f>
        <v>1.9686764761114282</v>
      </c>
      <c r="N100" s="36"/>
      <c r="O100" s="5"/>
      <c r="P100" s="38">
        <v>1.14683</v>
      </c>
      <c r="Q100" s="38"/>
      <c r="R100" s="41">
        <f>IF(P100="","",T100*M100*LOOKUP(RIGHT($D$2,3),定数!$A$6:$A$13,定数!$B$6:$B$13))</f>
        <v>-7039.9870785744261</v>
      </c>
      <c r="S100" s="41"/>
      <c r="T100" s="42">
        <f t="shared" si="11"/>
        <v>-29.799999999999827</v>
      </c>
      <c r="U100" s="42"/>
      <c r="V100" t="str">
        <f t="shared" si="14"/>
        <v/>
      </c>
      <c r="W100">
        <f t="shared" si="14"/>
        <v>1</v>
      </c>
      <c r="X100" s="29">
        <f t="shared" si="12"/>
        <v>237222.30007738507</v>
      </c>
      <c r="Y100" s="30">
        <f t="shared" si="13"/>
        <v>1.0774974039409413E-2</v>
      </c>
    </row>
    <row r="101" spans="2:32">
      <c r="B101" s="36">
        <v>93</v>
      </c>
      <c r="C101" s="37">
        <f t="shared" si="8"/>
        <v>227626.24887390781</v>
      </c>
      <c r="D101" s="37"/>
      <c r="E101" s="36">
        <v>2019</v>
      </c>
      <c r="F101" s="5">
        <v>43473</v>
      </c>
      <c r="G101" s="36" t="s">
        <v>44</v>
      </c>
      <c r="H101" s="38">
        <v>1.1431500000000001</v>
      </c>
      <c r="I101" s="38"/>
      <c r="J101" s="36">
        <v>36.9</v>
      </c>
      <c r="K101" s="39">
        <f t="shared" si="9"/>
        <v>6828.7874662172344</v>
      </c>
      <c r="L101" s="40"/>
      <c r="M101" s="4">
        <f>IF(J101="","",(K101/J101)/LOOKUP(RIGHT($D$2,3),定数!$A$6:$A$13,定数!$B$6:$B$13))</f>
        <v>1.542183257953305</v>
      </c>
      <c r="N101" s="36"/>
      <c r="O101" s="5"/>
      <c r="P101" s="38">
        <v>1.1468400000000001</v>
      </c>
      <c r="Q101" s="38"/>
      <c r="R101" s="41">
        <f>IF(P101="","",T101*M101*LOOKUP(RIGHT($D$2,3),定数!$A$6:$A$13,定数!$B$6:$B$13))</f>
        <v>-6828.7874662171798</v>
      </c>
      <c r="S101" s="41"/>
      <c r="T101" s="42">
        <f t="shared" si="11"/>
        <v>-36.899999999999707</v>
      </c>
      <c r="U101" s="42"/>
      <c r="V101" t="str">
        <f t="shared" si="14"/>
        <v/>
      </c>
      <c r="W101">
        <f t="shared" si="14"/>
        <v>2</v>
      </c>
      <c r="X101" s="29">
        <f t="shared" si="12"/>
        <v>237222.30007738507</v>
      </c>
      <c r="Y101" s="30">
        <f t="shared" si="13"/>
        <v>4.0451724818227008E-2</v>
      </c>
    </row>
    <row r="102" spans="2:32">
      <c r="B102" s="36">
        <v>94</v>
      </c>
      <c r="C102" s="37">
        <f t="shared" si="8"/>
        <v>220797.46140769063</v>
      </c>
      <c r="D102" s="37"/>
      <c r="E102" s="36"/>
      <c r="F102" s="5">
        <v>43480</v>
      </c>
      <c r="G102" s="36" t="s">
        <v>45</v>
      </c>
      <c r="H102" s="38">
        <v>1.1479600000000001</v>
      </c>
      <c r="I102" s="38"/>
      <c r="J102" s="36">
        <v>17.2</v>
      </c>
      <c r="K102" s="39">
        <f t="shared" si="9"/>
        <v>6623.9238422307189</v>
      </c>
      <c r="L102" s="40"/>
      <c r="M102" s="4">
        <f>IF(J102="","",(K102/J102)/LOOKUP(RIGHT($D$2,3),定数!$A$6:$A$13,定数!$B$6:$B$13))</f>
        <v>3.209265427437364</v>
      </c>
      <c r="N102" s="36"/>
      <c r="O102" s="5"/>
      <c r="P102" s="38">
        <v>1.1462399999999999</v>
      </c>
      <c r="Q102" s="38"/>
      <c r="R102" s="41">
        <f>IF(P102="","",T102*M102*LOOKUP(RIGHT($D$2,3),定数!$A$6:$A$13,定数!$B$6:$B$13))</f>
        <v>-6623.9238422313574</v>
      </c>
      <c r="S102" s="41"/>
      <c r="T102" s="42">
        <f t="shared" si="11"/>
        <v>-17.200000000001658</v>
      </c>
      <c r="U102" s="42"/>
      <c r="V102" t="str">
        <f t="shared" si="14"/>
        <v/>
      </c>
      <c r="W102">
        <f t="shared" si="14"/>
        <v>3</v>
      </c>
      <c r="X102" s="29">
        <f t="shared" si="12"/>
        <v>237222.30007738507</v>
      </c>
      <c r="Y102" s="30">
        <f t="shared" si="13"/>
        <v>6.9238173073679965E-2</v>
      </c>
    </row>
    <row r="103" spans="2:32">
      <c r="B103" s="36">
        <v>95</v>
      </c>
      <c r="C103" s="37">
        <f t="shared" si="8"/>
        <v>214173.53756545926</v>
      </c>
      <c r="D103" s="37"/>
      <c r="E103" s="36"/>
      <c r="F103" s="5">
        <v>43480</v>
      </c>
      <c r="G103" s="36" t="s">
        <v>45</v>
      </c>
      <c r="H103" s="38">
        <v>1.14167</v>
      </c>
      <c r="I103" s="38"/>
      <c r="J103" s="36">
        <v>25.8</v>
      </c>
      <c r="K103" s="39">
        <f t="shared" si="9"/>
        <v>6425.2061269637779</v>
      </c>
      <c r="L103" s="40"/>
      <c r="M103" s="4">
        <f>IF(J103="","",(K103/J103)/LOOKUP(RIGHT($D$2,3),定数!$A$6:$A$13,定数!$B$6:$B$13))</f>
        <v>2.075324976409489</v>
      </c>
      <c r="N103" s="36"/>
      <c r="O103" s="5"/>
      <c r="P103" s="38">
        <v>1.1390899999999999</v>
      </c>
      <c r="Q103" s="38"/>
      <c r="R103" s="41">
        <f>IF(P103="","",T103*M103*LOOKUP(RIGHT($D$2,3),定数!$A$6:$A$13,定数!$B$6:$B$13))</f>
        <v>-6425.2061269638443</v>
      </c>
      <c r="S103" s="41"/>
      <c r="T103" s="42">
        <f t="shared" si="11"/>
        <v>-25.800000000000267</v>
      </c>
      <c r="U103" s="42"/>
      <c r="V103" t="str">
        <f t="shared" si="14"/>
        <v/>
      </c>
      <c r="W103">
        <f t="shared" si="14"/>
        <v>4</v>
      </c>
      <c r="X103" s="29">
        <f t="shared" si="12"/>
        <v>237222.30007738507</v>
      </c>
      <c r="Y103" s="30">
        <f t="shared" si="13"/>
        <v>9.7161027881472295E-2</v>
      </c>
    </row>
    <row r="104" spans="2:32">
      <c r="B104" s="36">
        <v>96</v>
      </c>
      <c r="C104" s="37">
        <f t="shared" si="8"/>
        <v>207748.33143849543</v>
      </c>
      <c r="D104" s="37"/>
      <c r="E104" s="36"/>
      <c r="F104" s="5">
        <v>43488</v>
      </c>
      <c r="G104" s="36" t="s">
        <v>45</v>
      </c>
      <c r="H104" s="38">
        <v>1.1373200000000001</v>
      </c>
      <c r="I104" s="38"/>
      <c r="J104" s="36">
        <v>23</v>
      </c>
      <c r="K104" s="39">
        <f t="shared" si="9"/>
        <v>6232.4499431548629</v>
      </c>
      <c r="L104" s="40"/>
      <c r="M104" s="4">
        <f>IF(J104="","",(K104/J104)/LOOKUP(RIGHT($D$2,3),定数!$A$6:$A$13,定数!$B$6:$B$13))</f>
        <v>2.2581340373749503</v>
      </c>
      <c r="N104" s="36"/>
      <c r="O104" s="5"/>
      <c r="P104" s="38">
        <v>1.1350199999999999</v>
      </c>
      <c r="Q104" s="38"/>
      <c r="R104" s="41">
        <f>IF(P104="","",T104*M104*LOOKUP(RIGHT($D$2,3),定数!$A$6:$A$13,定数!$B$6:$B$13))</f>
        <v>-6232.4499431553795</v>
      </c>
      <c r="S104" s="41"/>
      <c r="T104" s="42">
        <f t="shared" si="11"/>
        <v>-23.000000000001908</v>
      </c>
      <c r="U104" s="42"/>
      <c r="V104" t="str">
        <f t="shared" si="14"/>
        <v/>
      </c>
      <c r="W104">
        <f t="shared" si="14"/>
        <v>5</v>
      </c>
      <c r="X104" s="29">
        <f t="shared" si="12"/>
        <v>237222.30007738507</v>
      </c>
      <c r="Y104" s="30">
        <f t="shared" si="13"/>
        <v>0.12424619704502837</v>
      </c>
    </row>
    <row r="105" spans="2:32">
      <c r="B105" s="36">
        <v>97</v>
      </c>
      <c r="C105" s="37">
        <f t="shared" si="8"/>
        <v>201515.88149534006</v>
      </c>
      <c r="D105" s="37"/>
      <c r="E105" s="36"/>
      <c r="F105" s="5">
        <v>43496</v>
      </c>
      <c r="G105" s="36" t="s">
        <v>44</v>
      </c>
      <c r="H105" s="38">
        <v>1.1470899999999999</v>
      </c>
      <c r="I105" s="38"/>
      <c r="J105" s="36">
        <v>24.1</v>
      </c>
      <c r="K105" s="39">
        <f t="shared" si="9"/>
        <v>6045.4764448602018</v>
      </c>
      <c r="L105" s="40"/>
      <c r="M105" s="4">
        <f>IF(J105="","",(K105/J105)/LOOKUP(RIGHT($D$2,3),定数!$A$6:$A$13,定数!$B$6:$B$13))</f>
        <v>2.0904137084578842</v>
      </c>
      <c r="N105" s="36"/>
      <c r="O105" s="5"/>
      <c r="P105" s="38">
        <v>1.14446</v>
      </c>
      <c r="Q105" s="38"/>
      <c r="R105" s="41">
        <f>IF(P105="","",T105*M105*LOOKUP(RIGHT($D$2,3),定数!$A$6:$A$13,定数!$B$6:$B$13))</f>
        <v>0</v>
      </c>
      <c r="S105" s="41"/>
      <c r="T105" s="42">
        <v>0</v>
      </c>
      <c r="U105" s="42"/>
      <c r="V105" t="str">
        <f t="shared" si="14"/>
        <v/>
      </c>
      <c r="W105">
        <f t="shared" si="14"/>
        <v>0</v>
      </c>
      <c r="X105" s="29">
        <f t="shared" si="12"/>
        <v>237222.30007738507</v>
      </c>
      <c r="Y105" s="30">
        <f t="shared" si="13"/>
        <v>0.15051881113367971</v>
      </c>
    </row>
    <row r="106" spans="2:32">
      <c r="B106" s="36">
        <v>98</v>
      </c>
      <c r="C106" s="37">
        <f t="shared" si="8"/>
        <v>201515.88149534006</v>
      </c>
      <c r="D106" s="37"/>
      <c r="E106" s="36"/>
      <c r="F106" s="5">
        <v>43538</v>
      </c>
      <c r="G106" s="36" t="s">
        <v>44</v>
      </c>
      <c r="H106" s="38">
        <v>1.1311500000000001</v>
      </c>
      <c r="I106" s="38"/>
      <c r="J106" s="36">
        <v>23.8</v>
      </c>
      <c r="K106" s="39">
        <f t="shared" si="9"/>
        <v>6045.4764448602018</v>
      </c>
      <c r="L106" s="40"/>
      <c r="M106" s="4">
        <f>IF(J106="","",(K106/J106)/LOOKUP(RIGHT($D$2,3),定数!$A$6:$A$13,定数!$B$6:$B$13))</f>
        <v>2.1167634610855051</v>
      </c>
      <c r="N106" s="36"/>
      <c r="O106" s="5"/>
      <c r="P106" s="38">
        <v>1.1295299999999999</v>
      </c>
      <c r="Q106" s="38"/>
      <c r="R106" s="41">
        <f>IF(P106="","",T106*M106*LOOKUP(RIGHT($D$2,3),定数!$A$6:$A$13,定数!$B$6:$B$13))</f>
        <v>0</v>
      </c>
      <c r="S106" s="41"/>
      <c r="T106" s="42">
        <v>0</v>
      </c>
      <c r="U106" s="42"/>
      <c r="V106" t="str">
        <f t="shared" si="14"/>
        <v/>
      </c>
      <c r="W106">
        <f t="shared" si="14"/>
        <v>0</v>
      </c>
      <c r="X106" s="29">
        <f t="shared" si="12"/>
        <v>237222.30007738507</v>
      </c>
      <c r="Y106" s="30">
        <f t="shared" si="13"/>
        <v>0.15051881113367971</v>
      </c>
    </row>
    <row r="107" spans="2:32">
      <c r="B107" s="36">
        <v>99</v>
      </c>
      <c r="C107" s="37">
        <f t="shared" si="8"/>
        <v>201515.88149534006</v>
      </c>
      <c r="D107" s="37"/>
      <c r="E107" s="36"/>
      <c r="F107" s="5">
        <v>43545</v>
      </c>
      <c r="G107" s="36" t="s">
        <v>44</v>
      </c>
      <c r="H107" s="38">
        <v>1.1409100000000001</v>
      </c>
      <c r="I107" s="38"/>
      <c r="J107" s="36">
        <v>27.6</v>
      </c>
      <c r="K107" s="39">
        <f t="shared" si="9"/>
        <v>6045.4764448602018</v>
      </c>
      <c r="L107" s="40"/>
      <c r="M107" s="4">
        <f>IF(J107="","",(K107/J107)/LOOKUP(RIGHT($D$2,3),定数!$A$6:$A$13,定数!$B$6:$B$13))</f>
        <v>1.8253250135447467</v>
      </c>
      <c r="N107" s="36"/>
      <c r="O107" s="5"/>
      <c r="P107" s="38">
        <v>1.1370899999999999</v>
      </c>
      <c r="Q107" s="38"/>
      <c r="R107" s="41">
        <f>IF(P107="","",T107*M107*LOOKUP(RIGHT($D$2,3),定数!$A$6:$A$13,定数!$B$6:$B$13))</f>
        <v>8367.2898620894612</v>
      </c>
      <c r="S107" s="41"/>
      <c r="T107" s="42">
        <f t="shared" si="11"/>
        <v>38.200000000001566</v>
      </c>
      <c r="U107" s="42"/>
      <c r="V107" t="str">
        <f>IF(S107&lt;&gt;"",IF(S107&lt;0,1+V106,0),"")</f>
        <v/>
      </c>
      <c r="W107">
        <f>IF(T107&lt;&gt;"",IF(T107&lt;0,1+W106,0),"")</f>
        <v>0</v>
      </c>
      <c r="X107" s="29">
        <f t="shared" si="12"/>
        <v>237222.30007738507</v>
      </c>
      <c r="Y107" s="30">
        <f t="shared" si="13"/>
        <v>0.15051881113367971</v>
      </c>
      <c r="AB107">
        <v>1.1370899999999999</v>
      </c>
      <c r="AC107">
        <v>1.1360600000000001</v>
      </c>
      <c r="AD107">
        <v>1.1351800000000001</v>
      </c>
      <c r="AE107">
        <v>1.13327</v>
      </c>
      <c r="AF107">
        <v>1.1294500000000001</v>
      </c>
    </row>
    <row r="108" spans="2:32">
      <c r="B108" s="36">
        <v>100</v>
      </c>
      <c r="C108" s="37">
        <f t="shared" si="8"/>
        <v>209883.17135742953</v>
      </c>
      <c r="D108" s="37"/>
      <c r="E108" s="36"/>
      <c r="F108" s="5">
        <v>43556</v>
      </c>
      <c r="G108" s="36" t="s">
        <v>45</v>
      </c>
      <c r="H108" s="38">
        <v>1.12459</v>
      </c>
      <c r="I108" s="38"/>
      <c r="J108" s="36">
        <v>33.4</v>
      </c>
      <c r="K108" s="39">
        <f t="shared" si="9"/>
        <v>6296.4951407228855</v>
      </c>
      <c r="L108" s="40"/>
      <c r="M108" s="4">
        <f>IF(J108="","",(K108/J108)/LOOKUP(RIGHT($D$2,3),定数!$A$6:$A$13,定数!$B$6:$B$13))</f>
        <v>1.5709818215376461</v>
      </c>
      <c r="N108" s="36"/>
      <c r="O108" s="5"/>
      <c r="P108" s="38">
        <v>1.1212500000000001</v>
      </c>
      <c r="Q108" s="38"/>
      <c r="R108" s="41">
        <f>IF(P108="","",T108*M108*LOOKUP(RIGHT($D$2,3),定数!$A$6:$A$13,定数!$B$6:$B$13))</f>
        <v>-6296.4951407226936</v>
      </c>
      <c r="S108" s="41"/>
      <c r="T108" s="42">
        <f t="shared" si="11"/>
        <v>-33.399999999998983</v>
      </c>
      <c r="U108" s="42"/>
      <c r="V108" t="str">
        <f>IF(S108&lt;&gt;"",IF(S108&lt;0,1+V107,0),"")</f>
        <v/>
      </c>
      <c r="W108">
        <f>IF(T108&lt;&gt;"",IF(T108&lt;0,1+W107,0),"")</f>
        <v>1</v>
      </c>
      <c r="X108" s="29">
        <f t="shared" si="12"/>
        <v>237222.30007738507</v>
      </c>
      <c r="Y108" s="30">
        <f t="shared" si="13"/>
        <v>0.11524687481335927</v>
      </c>
    </row>
    <row r="109" spans="2:3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7EB02C8D-0300-4579-9C27-AA06315AA9E4}">
      <formula1>"買,売"</formula1>
    </dataValidation>
  </dataValidation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109"/>
  <sheetViews>
    <sheetView zoomScale="115" zoomScaleNormal="115" workbookViewId="0">
      <pane ySplit="8" topLeftCell="M21" activePane="bottomLeft" state="frozen"/>
      <selection pane="bottomLeft" activeCell="AB17" sqref="AB17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  <col min="28" max="28" width="9.625" bestFit="1" customWidth="1"/>
  </cols>
  <sheetData>
    <row r="2" spans="2:32">
      <c r="B2" s="56" t="s">
        <v>10</v>
      </c>
      <c r="C2" s="56"/>
      <c r="D2" s="76" t="s">
        <v>11</v>
      </c>
      <c r="E2" s="76"/>
      <c r="F2" s="56" t="s">
        <v>12</v>
      </c>
      <c r="G2" s="56"/>
      <c r="H2" s="72" t="s">
        <v>13</v>
      </c>
      <c r="I2" s="72"/>
      <c r="J2" s="56" t="s">
        <v>14</v>
      </c>
      <c r="K2" s="56"/>
      <c r="L2" s="77">
        <v>100000</v>
      </c>
      <c r="M2" s="76"/>
      <c r="N2" s="56" t="s">
        <v>15</v>
      </c>
      <c r="O2" s="56"/>
      <c r="P2" s="73">
        <f>SUM(L2,D4)</f>
        <v>210969.52304797748</v>
      </c>
      <c r="Q2" s="72"/>
      <c r="R2" s="1"/>
      <c r="S2" s="1"/>
      <c r="T2" s="1"/>
    </row>
    <row r="3" spans="2:32" ht="57" customHeight="1">
      <c r="B3" s="56" t="s">
        <v>16</v>
      </c>
      <c r="C3" s="56"/>
      <c r="D3" s="74" t="s">
        <v>17</v>
      </c>
      <c r="E3" s="74"/>
      <c r="F3" s="74"/>
      <c r="G3" s="74"/>
      <c r="H3" s="74"/>
      <c r="I3" s="74"/>
      <c r="J3" s="56" t="s">
        <v>18</v>
      </c>
      <c r="K3" s="56"/>
      <c r="L3" s="74" t="s">
        <v>47</v>
      </c>
      <c r="M3" s="75"/>
      <c r="N3" s="75"/>
      <c r="O3" s="75"/>
      <c r="P3" s="75"/>
      <c r="Q3" s="75"/>
      <c r="R3" s="1"/>
      <c r="S3" s="1"/>
    </row>
    <row r="4" spans="2:32">
      <c r="B4" s="56" t="s">
        <v>20</v>
      </c>
      <c r="C4" s="56"/>
      <c r="D4" s="70">
        <f>SUM($R$9:$S$993)</f>
        <v>110969.52304797748</v>
      </c>
      <c r="E4" s="70"/>
      <c r="F4" s="56" t="s">
        <v>21</v>
      </c>
      <c r="G4" s="56"/>
      <c r="H4" s="71">
        <f>SUM($T$9:$U$108)</f>
        <v>738.80000000000155</v>
      </c>
      <c r="I4" s="72"/>
      <c r="J4" s="53"/>
      <c r="K4" s="53"/>
      <c r="L4" s="73"/>
      <c r="M4" s="73"/>
      <c r="N4" s="53" t="s">
        <v>22</v>
      </c>
      <c r="O4" s="53"/>
      <c r="P4" s="54">
        <f>MAX(Y:Y)</f>
        <v>0.1416839824634526</v>
      </c>
      <c r="Q4" s="54"/>
      <c r="R4" s="1"/>
      <c r="S4" s="1"/>
      <c r="T4" s="1"/>
    </row>
    <row r="5" spans="2:32">
      <c r="B5" s="34" t="s">
        <v>23</v>
      </c>
      <c r="C5" s="32">
        <f>COUNTIF($R$9:$R$990,"&gt;0")</f>
        <v>65</v>
      </c>
      <c r="D5" s="31" t="s">
        <v>24</v>
      </c>
      <c r="E5" s="12">
        <f>COUNTIF($R$9:$R$990,"&lt;0")</f>
        <v>35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0.65</v>
      </c>
      <c r="J5" s="55" t="s">
        <v>27</v>
      </c>
      <c r="K5" s="56"/>
      <c r="L5" s="57">
        <f>MAX(V9:V993)</f>
        <v>4</v>
      </c>
      <c r="M5" s="58"/>
      <c r="N5" s="14" t="s">
        <v>28</v>
      </c>
      <c r="O5" s="6"/>
      <c r="P5" s="57">
        <f>MAX(W9:W993)</f>
        <v>5</v>
      </c>
      <c r="Q5" s="58"/>
      <c r="R5" s="1"/>
      <c r="S5" s="1"/>
      <c r="T5" s="1"/>
    </row>
    <row r="6" spans="2:32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32">
      <c r="B7" s="59" t="s">
        <v>29</v>
      </c>
      <c r="C7" s="61" t="s">
        <v>30</v>
      </c>
      <c r="D7" s="62"/>
      <c r="E7" s="65" t="s">
        <v>31</v>
      </c>
      <c r="F7" s="66"/>
      <c r="G7" s="66"/>
      <c r="H7" s="66"/>
      <c r="I7" s="49"/>
      <c r="J7" s="67" t="s">
        <v>32</v>
      </c>
      <c r="K7" s="68"/>
      <c r="L7" s="51"/>
      <c r="M7" s="69" t="s">
        <v>33</v>
      </c>
      <c r="N7" s="44" t="s">
        <v>34</v>
      </c>
      <c r="O7" s="45"/>
      <c r="P7" s="45"/>
      <c r="Q7" s="46"/>
      <c r="R7" s="47" t="s">
        <v>35</v>
      </c>
      <c r="S7" s="47"/>
      <c r="T7" s="47"/>
      <c r="U7" s="47"/>
    </row>
    <row r="8" spans="2:32">
      <c r="B8" s="60"/>
      <c r="C8" s="63"/>
      <c r="D8" s="64"/>
      <c r="E8" s="15" t="s">
        <v>36</v>
      </c>
      <c r="F8" s="15" t="s">
        <v>37</v>
      </c>
      <c r="G8" s="15" t="s">
        <v>38</v>
      </c>
      <c r="H8" s="48" t="s">
        <v>39</v>
      </c>
      <c r="I8" s="49"/>
      <c r="J8" s="2" t="s">
        <v>40</v>
      </c>
      <c r="K8" s="50" t="s">
        <v>41</v>
      </c>
      <c r="L8" s="51"/>
      <c r="M8" s="69"/>
      <c r="N8" s="3" t="s">
        <v>36</v>
      </c>
      <c r="O8" s="3" t="s">
        <v>37</v>
      </c>
      <c r="P8" s="52" t="s">
        <v>39</v>
      </c>
      <c r="Q8" s="46"/>
      <c r="R8" s="47" t="s">
        <v>42</v>
      </c>
      <c r="S8" s="47"/>
      <c r="T8" s="47" t="s">
        <v>40</v>
      </c>
      <c r="U8" s="47"/>
      <c r="Y8" t="s">
        <v>43</v>
      </c>
      <c r="AB8">
        <v>-1</v>
      </c>
      <c r="AC8">
        <v>-1.27</v>
      </c>
      <c r="AD8">
        <v>-1.5</v>
      </c>
      <c r="AE8">
        <v>-2</v>
      </c>
      <c r="AF8">
        <v>-3</v>
      </c>
    </row>
    <row r="9" spans="2:32">
      <c r="B9" s="36">
        <v>1</v>
      </c>
      <c r="C9" s="37">
        <f>L2</f>
        <v>100000</v>
      </c>
      <c r="D9" s="37"/>
      <c r="E9" s="36">
        <v>2015</v>
      </c>
      <c r="F9" s="5">
        <v>43493</v>
      </c>
      <c r="G9" s="36" t="s">
        <v>44</v>
      </c>
      <c r="H9" s="38">
        <v>1.1332500000000001</v>
      </c>
      <c r="I9" s="38"/>
      <c r="J9" s="36">
        <v>49.2</v>
      </c>
      <c r="K9" s="37">
        <f>IF(J9="","",C9*0.03)</f>
        <v>3000</v>
      </c>
      <c r="L9" s="37"/>
      <c r="M9" s="4">
        <f>IF(J9="","",(K9/J9)/LOOKUP(RIGHT($D$2,3),定数!$A$6:$A$13,定数!$B$6:$B$13))</f>
        <v>0.50813008130081294</v>
      </c>
      <c r="N9" s="36">
        <v>2015</v>
      </c>
      <c r="O9" s="5">
        <v>43493</v>
      </c>
      <c r="P9" s="38">
        <v>1.12774</v>
      </c>
      <c r="Q9" s="38"/>
      <c r="R9" s="41">
        <f>IF(P9="","",T9*M9*LOOKUP(RIGHT($D$2,3),定数!$A$6:$A$13,定数!$B$6:$B$13))</f>
        <v>3359.7560975610522</v>
      </c>
      <c r="S9" s="41"/>
      <c r="T9" s="42">
        <f>IF(P9="","",IF(G9="買",(P9-H9),(H9-P9))*IF(RIGHT($D$2,3)="JPY",100,10000))</f>
        <v>55.100000000001259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32">
      <c r="B10" s="36">
        <v>2</v>
      </c>
      <c r="C10" s="37">
        <f t="shared" ref="C10:C73" si="0">IF(R9="","",C9+R9)</f>
        <v>103359.75609756105</v>
      </c>
      <c r="D10" s="37"/>
      <c r="E10" s="36"/>
      <c r="F10" s="5">
        <v>43501</v>
      </c>
      <c r="G10" s="36" t="s">
        <v>45</v>
      </c>
      <c r="H10" s="38">
        <v>1.1361300000000001</v>
      </c>
      <c r="I10" s="38"/>
      <c r="J10" s="36">
        <v>30.5</v>
      </c>
      <c r="K10" s="39">
        <f>IF(J10="","",C10*0.03)</f>
        <v>3100.7926829268317</v>
      </c>
      <c r="L10" s="40"/>
      <c r="M10" s="4">
        <f>IF(J10="","",(K10/J10)/LOOKUP(RIGHT($D$2,3),定数!$A$6:$A$13,定数!$B$6:$B$13))</f>
        <v>0.84721111555377915</v>
      </c>
      <c r="N10" s="36"/>
      <c r="O10" s="5"/>
      <c r="P10" s="38">
        <v>1.1397299999999999</v>
      </c>
      <c r="Q10" s="38"/>
      <c r="R10" s="41">
        <f>IF(P10="","",T10*M10*LOOKUP(RIGHT($D$2,3),定数!$A$6:$A$13,定数!$B$6:$B$13))</f>
        <v>3659.9520191921483</v>
      </c>
      <c r="S10" s="41"/>
      <c r="T10" s="42">
        <f>IF(P10="","",IF(G10="買",(P10-H10),(H10-P10))*IF(RIGHT($D$2,3)="JPY",100,10000))</f>
        <v>35.999999999998252</v>
      </c>
      <c r="U10" s="42"/>
      <c r="V10" s="16">
        <f t="shared" ref="V10:V22" si="1">IF(T10&lt;&gt;"",IF(T10&gt;0,1+V9,0),"")</f>
        <v>2</v>
      </c>
      <c r="W10">
        <f t="shared" ref="W10:W73" si="2">IF(T10&lt;&gt;"",IF(T10&lt;0,1+W9,0),"")</f>
        <v>0</v>
      </c>
      <c r="X10" s="29">
        <f>IF(C10&lt;&gt;"",MAX(C10,C9),"")</f>
        <v>103359.75609756105</v>
      </c>
      <c r="AB10">
        <v>1.14195</v>
      </c>
      <c r="AC10">
        <v>1.1435200000000001</v>
      </c>
      <c r="AD10">
        <v>1.14486</v>
      </c>
      <c r="AE10">
        <v>1.14777</v>
      </c>
    </row>
    <row r="11" spans="2:32">
      <c r="B11" s="36">
        <v>3</v>
      </c>
      <c r="C11" s="37">
        <f t="shared" si="0"/>
        <v>107019.7081167532</v>
      </c>
      <c r="D11" s="37"/>
      <c r="E11" s="36"/>
      <c r="F11" s="5">
        <v>43512</v>
      </c>
      <c r="G11" s="36" t="s">
        <v>45</v>
      </c>
      <c r="H11" s="38">
        <v>1.13585</v>
      </c>
      <c r="I11" s="38"/>
      <c r="J11" s="36">
        <v>37.200000000000003</v>
      </c>
      <c r="K11" s="39">
        <f t="shared" ref="K11:K74" si="3">IF(J11="","",C11*0.03)</f>
        <v>3210.5912435025957</v>
      </c>
      <c r="L11" s="40"/>
      <c r="M11" s="4">
        <f>IF(J11="","",(K11/J11)/LOOKUP(RIGHT($D$2,3),定数!$A$6:$A$13,定数!$B$6:$B$13))</f>
        <v>0.71921846852656701</v>
      </c>
      <c r="N11" s="36"/>
      <c r="O11" s="5"/>
      <c r="P11" s="38">
        <v>1.13832</v>
      </c>
      <c r="Q11" s="38"/>
      <c r="R11" s="41">
        <f>IF(P11="","",T11*M11*LOOKUP(RIGHT($D$2,3),定数!$A$6:$A$13,定数!$B$6:$B$13))</f>
        <v>2131.7635407127204</v>
      </c>
      <c r="S11" s="41"/>
      <c r="T11" s="42">
        <f>IF(P11="","",IF(G11="買",(P11-H11),(H11-P11))*IF(RIGHT($D$2,3)="JPY",100,10000))</f>
        <v>24.699999999999722</v>
      </c>
      <c r="U11" s="42"/>
      <c r="V11" s="16">
        <f t="shared" si="1"/>
        <v>3</v>
      </c>
      <c r="W11">
        <f t="shared" si="2"/>
        <v>0</v>
      </c>
      <c r="X11" s="29">
        <f>IF(C11&lt;&gt;"",MAX(X10,C11),"")</f>
        <v>107019.7081167532</v>
      </c>
      <c r="Y11" s="30">
        <f>IF(X11&lt;&gt;"",1-(C11/X11),"")</f>
        <v>0</v>
      </c>
      <c r="AB11">
        <v>1.13984</v>
      </c>
      <c r="AC11">
        <v>1.1409199999999999</v>
      </c>
      <c r="AD11">
        <v>1.1418299999999999</v>
      </c>
      <c r="AE11">
        <v>1.1438299999999999</v>
      </c>
    </row>
    <row r="12" spans="2:32">
      <c r="B12" s="36">
        <v>4</v>
      </c>
      <c r="C12" s="37">
        <f t="shared" si="0"/>
        <v>109151.47165746593</v>
      </c>
      <c r="D12" s="37"/>
      <c r="E12" s="36"/>
      <c r="F12" s="5">
        <v>43598</v>
      </c>
      <c r="G12" s="36" t="s">
        <v>44</v>
      </c>
      <c r="H12" s="38">
        <v>1.0588200000000001</v>
      </c>
      <c r="I12" s="38"/>
      <c r="J12" s="36">
        <v>51.1</v>
      </c>
      <c r="K12" s="39">
        <f t="shared" si="3"/>
        <v>3274.5441497239776</v>
      </c>
      <c r="L12" s="40"/>
      <c r="M12" s="4">
        <f>IF(J12="","",(K12/J12)/LOOKUP(RIGHT($D$2,3),定数!$A$6:$A$13,定数!$B$6:$B$13))</f>
        <v>0.53400915683691741</v>
      </c>
      <c r="N12" s="36"/>
      <c r="O12" s="5"/>
      <c r="P12" s="38">
        <v>1.0529599999999999</v>
      </c>
      <c r="Q12" s="38"/>
      <c r="R12" s="41">
        <f>IF(P12="","",T12*M12*LOOKUP(RIGHT($D$2,3),定数!$A$6:$A$13,定数!$B$6:$B$13))</f>
        <v>3755.1523908773302</v>
      </c>
      <c r="S12" s="41"/>
      <c r="T12" s="42">
        <f t="shared" ref="T12:T75" si="4">IF(P12="","",IF(G12="買",(P12-H12),(H12-P12))*IF(RIGHT($D$2,3)="JPY",100,10000))</f>
        <v>58.600000000001984</v>
      </c>
      <c r="U12" s="42"/>
      <c r="V12" s="16">
        <f t="shared" si="1"/>
        <v>4</v>
      </c>
      <c r="W12">
        <f t="shared" si="2"/>
        <v>0</v>
      </c>
      <c r="X12" s="29">
        <f t="shared" ref="X12:X75" si="5">IF(C12&lt;&gt;"",MAX(X11,C12),"")</f>
        <v>109151.47165746593</v>
      </c>
      <c r="Y12" s="30">
        <f t="shared" ref="Y12:Y75" si="6">IF(X12&lt;&gt;"",1-(C12/X12),"")</f>
        <v>0</v>
      </c>
      <c r="AA12">
        <v>1.0529599999999999</v>
      </c>
      <c r="AB12">
        <v>1.0493399999999999</v>
      </c>
      <c r="AC12">
        <v>1.04678</v>
      </c>
    </row>
    <row r="13" spans="2:32">
      <c r="B13" s="36">
        <v>5</v>
      </c>
      <c r="C13" s="37">
        <f t="shared" si="0"/>
        <v>112906.62404834325</v>
      </c>
      <c r="D13" s="37"/>
      <c r="E13" s="36"/>
      <c r="F13" s="5">
        <v>43597</v>
      </c>
      <c r="G13" s="36" t="s">
        <v>45</v>
      </c>
      <c r="H13" s="38">
        <v>1.11686</v>
      </c>
      <c r="I13" s="38"/>
      <c r="J13" s="36">
        <v>35.1</v>
      </c>
      <c r="K13" s="39">
        <f t="shared" si="3"/>
        <v>3387.1987214502974</v>
      </c>
      <c r="L13" s="40"/>
      <c r="M13" s="4">
        <f>IF(J13="","",(K13/J13)/LOOKUP(RIGHT($D$2,3),定数!$A$6:$A$13,定数!$B$6:$B$13))</f>
        <v>0.80417823396255861</v>
      </c>
      <c r="N13" s="36"/>
      <c r="O13" s="5"/>
      <c r="P13" s="38">
        <v>1.1100000000000001</v>
      </c>
      <c r="Q13" s="38"/>
      <c r="R13" s="41">
        <f>IF(P13="","",T13*M13*LOOKUP(RIGHT($D$2,3),定数!$A$6:$A$13,定数!$B$6:$B$13))</f>
        <v>-6619.9952219796533</v>
      </c>
      <c r="S13" s="41"/>
      <c r="T13" s="42">
        <f t="shared" si="4"/>
        <v>-68.599999999998658</v>
      </c>
      <c r="U13" s="42"/>
      <c r="V13" s="16">
        <f t="shared" si="1"/>
        <v>0</v>
      </c>
      <c r="W13">
        <f t="shared" si="2"/>
        <v>1</v>
      </c>
      <c r="X13" s="29">
        <f t="shared" si="5"/>
        <v>112906.62404834325</v>
      </c>
      <c r="Y13" s="30">
        <f t="shared" si="6"/>
        <v>0</v>
      </c>
    </row>
    <row r="14" spans="2:32">
      <c r="B14" s="36">
        <v>6</v>
      </c>
      <c r="C14" s="37">
        <f t="shared" si="0"/>
        <v>106286.62882636359</v>
      </c>
      <c r="D14" s="37"/>
      <c r="E14" s="36"/>
      <c r="F14" s="5">
        <v>43617</v>
      </c>
      <c r="G14" s="36" t="s">
        <v>44</v>
      </c>
      <c r="H14" s="38">
        <v>1.0953200000000001</v>
      </c>
      <c r="I14" s="38"/>
      <c r="J14" s="36">
        <v>34.4</v>
      </c>
      <c r="K14" s="39">
        <f t="shared" si="3"/>
        <v>3188.5988647909076</v>
      </c>
      <c r="L14" s="40"/>
      <c r="M14" s="4">
        <f>IF(J14="","",(K14/J14)/LOOKUP(RIGHT($D$2,3),定数!$A$6:$A$13,定数!$B$6:$B$13))</f>
        <v>0.77243189554043312</v>
      </c>
      <c r="N14" s="36"/>
      <c r="O14" s="5"/>
      <c r="P14" s="38">
        <v>1.0921000000000001</v>
      </c>
      <c r="Q14" s="38"/>
      <c r="R14" s="41">
        <f>IF(P14="","",T14*M14*LOOKUP(RIGHT($D$2,3),定数!$A$6:$A$13,定数!$B$6:$B$13))</f>
        <v>2984.676844368234</v>
      </c>
      <c r="S14" s="41"/>
      <c r="T14" s="42">
        <f t="shared" si="4"/>
        <v>32.200000000000003</v>
      </c>
      <c r="U14" s="42"/>
      <c r="V14" s="16">
        <f t="shared" si="1"/>
        <v>1</v>
      </c>
      <c r="W14">
        <f t="shared" si="2"/>
        <v>0</v>
      </c>
      <c r="X14" s="29">
        <f t="shared" si="5"/>
        <v>112906.62404834325</v>
      </c>
      <c r="Y14" s="30">
        <f t="shared" si="6"/>
        <v>5.8632478632477447E-2</v>
      </c>
      <c r="AB14">
        <v>1.0901099999999999</v>
      </c>
    </row>
    <row r="15" spans="2:32">
      <c r="B15" s="36">
        <v>7</v>
      </c>
      <c r="C15" s="37">
        <f t="shared" si="0"/>
        <v>109271.30567073183</v>
      </c>
      <c r="D15" s="37"/>
      <c r="E15" s="36"/>
      <c r="F15" s="5">
        <v>43619</v>
      </c>
      <c r="G15" s="36" t="s">
        <v>44</v>
      </c>
      <c r="H15" s="38">
        <v>1.11331</v>
      </c>
      <c r="I15" s="38"/>
      <c r="J15" s="36">
        <v>55.6</v>
      </c>
      <c r="K15" s="39">
        <f t="shared" si="3"/>
        <v>3278.139170121955</v>
      </c>
      <c r="L15" s="40"/>
      <c r="M15" s="4">
        <f>IF(J15="","",(K15/J15)/LOOKUP(RIGHT($D$2,3),定数!$A$6:$A$13,定数!$B$6:$B$13))</f>
        <v>0.4913278132676791</v>
      </c>
      <c r="N15" s="36"/>
      <c r="O15" s="5"/>
      <c r="P15" s="38">
        <v>1.1095999999999999</v>
      </c>
      <c r="Q15" s="38"/>
      <c r="R15" s="41">
        <f>IF(P15="","",T15*M15*LOOKUP(RIGHT($D$2,3),定数!$A$6:$A$13,定数!$B$6:$B$13))</f>
        <v>2187.3914246677678</v>
      </c>
      <c r="S15" s="41"/>
      <c r="T15" s="42">
        <f t="shared" si="4"/>
        <v>37.100000000001017</v>
      </c>
      <c r="U15" s="42"/>
      <c r="V15" s="16">
        <f t="shared" si="1"/>
        <v>2</v>
      </c>
      <c r="W15">
        <f t="shared" si="2"/>
        <v>0</v>
      </c>
      <c r="X15" s="29">
        <f t="shared" si="5"/>
        <v>112906.62404834325</v>
      </c>
      <c r="Y15" s="30">
        <f t="shared" si="6"/>
        <v>3.2197565096401037E-2</v>
      </c>
    </row>
    <row r="16" spans="2:32">
      <c r="B16" s="36">
        <v>8</v>
      </c>
      <c r="C16" s="37">
        <f t="shared" si="0"/>
        <v>111458.69709539961</v>
      </c>
      <c r="D16" s="37"/>
      <c r="E16" s="36"/>
      <c r="F16" s="5">
        <v>43667</v>
      </c>
      <c r="G16" s="36" t="s">
        <v>45</v>
      </c>
      <c r="H16" s="38">
        <v>1.0833999999999999</v>
      </c>
      <c r="I16" s="38"/>
      <c r="J16" s="36">
        <v>23</v>
      </c>
      <c r="K16" s="39">
        <f t="shared" si="3"/>
        <v>3343.7609128619879</v>
      </c>
      <c r="L16" s="40"/>
      <c r="M16" s="4">
        <f>IF(J16="","",(K16/J16)/LOOKUP(RIGHT($D$2,3),定数!$A$6:$A$13,定数!$B$6:$B$13))</f>
        <v>1.2115075771239086</v>
      </c>
      <c r="N16" s="36"/>
      <c r="O16" s="5"/>
      <c r="P16" s="38">
        <v>1.08501</v>
      </c>
      <c r="Q16" s="38"/>
      <c r="R16" s="41">
        <f>IF(P16="","",T16*M16*LOOKUP(RIGHT($D$2,3),定数!$A$6:$A$13,定数!$B$6:$B$13))</f>
        <v>2340.6326390035529</v>
      </c>
      <c r="S16" s="41"/>
      <c r="T16" s="42">
        <f t="shared" si="4"/>
        <v>16.100000000001113</v>
      </c>
      <c r="U16" s="42"/>
      <c r="V16" s="16">
        <f t="shared" si="1"/>
        <v>3</v>
      </c>
      <c r="W16">
        <f t="shared" si="2"/>
        <v>0</v>
      </c>
      <c r="X16" s="29">
        <f t="shared" si="5"/>
        <v>112906.62404834325</v>
      </c>
      <c r="Y16" s="30">
        <f t="shared" si="6"/>
        <v>1.2824109879715162E-2</v>
      </c>
      <c r="AB16">
        <v>1.0860000000000001</v>
      </c>
      <c r="AC16">
        <v>1.0867</v>
      </c>
      <c r="AD16">
        <v>1.0872999999999999</v>
      </c>
      <c r="AE16">
        <v>1.0886</v>
      </c>
      <c r="AF16">
        <v>1.0911999999999999</v>
      </c>
    </row>
    <row r="17" spans="2:32">
      <c r="B17" s="36">
        <v>9</v>
      </c>
      <c r="C17" s="37">
        <f t="shared" si="0"/>
        <v>113799.32973440316</v>
      </c>
      <c r="D17" s="37"/>
      <c r="E17" s="36"/>
      <c r="F17" s="5">
        <v>43667</v>
      </c>
      <c r="G17" s="36" t="s">
        <v>44</v>
      </c>
      <c r="H17" s="38">
        <v>1.0932500000000001</v>
      </c>
      <c r="I17" s="38"/>
      <c r="J17" s="36">
        <v>26.9</v>
      </c>
      <c r="K17" s="39">
        <f t="shared" si="3"/>
        <v>3413.9798920320945</v>
      </c>
      <c r="L17" s="40"/>
      <c r="M17" s="4">
        <f>IF(J17="","",(K17/J17)/LOOKUP(RIGHT($D$2,3),定数!$A$6:$A$13,定数!$B$6:$B$13))</f>
        <v>1.0576145886096948</v>
      </c>
      <c r="N17" s="36"/>
      <c r="O17" s="5"/>
      <c r="P17" s="38">
        <v>1.0959399999999999</v>
      </c>
      <c r="Q17" s="38"/>
      <c r="R17" s="41">
        <f>IF(P17="","",T17*M17*LOOKUP(RIGHT($D$2,3),定数!$A$6:$A$13,定数!$B$6:$B$13))</f>
        <v>-3413.9798920319163</v>
      </c>
      <c r="S17" s="41"/>
      <c r="T17" s="42">
        <f t="shared" si="4"/>
        <v>-26.899999999998592</v>
      </c>
      <c r="U17" s="42"/>
      <c r="V17" s="16">
        <f t="shared" si="1"/>
        <v>0</v>
      </c>
      <c r="W17">
        <f t="shared" si="2"/>
        <v>1</v>
      </c>
      <c r="X17" s="29">
        <f t="shared" si="5"/>
        <v>113799.32973440316</v>
      </c>
      <c r="Y17" s="30">
        <f t="shared" si="6"/>
        <v>0</v>
      </c>
    </row>
    <row r="18" spans="2:32">
      <c r="B18" s="36">
        <v>10</v>
      </c>
      <c r="C18" s="37">
        <f t="shared" si="0"/>
        <v>110385.34984237124</v>
      </c>
      <c r="D18" s="37"/>
      <c r="E18" s="36"/>
      <c r="F18" s="5">
        <v>43670</v>
      </c>
      <c r="G18" s="36" t="s">
        <v>44</v>
      </c>
      <c r="H18" s="38">
        <v>1.0951200000000001</v>
      </c>
      <c r="I18" s="38"/>
      <c r="J18" s="36">
        <v>63.9</v>
      </c>
      <c r="K18" s="39">
        <f t="shared" si="3"/>
        <v>3311.5604952711374</v>
      </c>
      <c r="L18" s="40"/>
      <c r="M18" s="4">
        <f>IF(J18="","",(K18/J18)/LOOKUP(RIGHT($D$2,3),定数!$A$6:$A$13,定数!$B$6:$B$13))</f>
        <v>0.43186756589347125</v>
      </c>
      <c r="N18" s="36"/>
      <c r="O18" s="5"/>
      <c r="P18" s="38">
        <v>1.10151</v>
      </c>
      <c r="Q18" s="38"/>
      <c r="R18" s="41">
        <f>IF(P18="","",T18*M18*LOOKUP(RIGHT($D$2,3),定数!$A$6:$A$13,定数!$B$6:$B$13))</f>
        <v>-3311.5604952710837</v>
      </c>
      <c r="S18" s="41"/>
      <c r="T18" s="42">
        <f t="shared" si="4"/>
        <v>-63.899999999998954</v>
      </c>
      <c r="U18" s="42"/>
      <c r="V18" s="16">
        <f t="shared" si="1"/>
        <v>0</v>
      </c>
      <c r="W18">
        <f t="shared" si="2"/>
        <v>2</v>
      </c>
      <c r="X18" s="29">
        <f t="shared" si="5"/>
        <v>113799.32973440316</v>
      </c>
      <c r="Y18" s="30">
        <f t="shared" si="6"/>
        <v>2.9999999999998472E-2</v>
      </c>
    </row>
    <row r="19" spans="2:32">
      <c r="B19" s="36">
        <v>11</v>
      </c>
      <c r="C19" s="37">
        <f t="shared" si="0"/>
        <v>107073.78934710016</v>
      </c>
      <c r="D19" s="37"/>
      <c r="E19" s="36"/>
      <c r="F19" s="5">
        <v>43709</v>
      </c>
      <c r="G19" s="36" t="s">
        <v>45</v>
      </c>
      <c r="H19" s="38">
        <v>1.12616</v>
      </c>
      <c r="I19" s="38"/>
      <c r="J19" s="36">
        <v>82</v>
      </c>
      <c r="K19" s="39">
        <f t="shared" si="3"/>
        <v>3212.2136804130046</v>
      </c>
      <c r="L19" s="40"/>
      <c r="M19" s="4">
        <f>IF(J19="","",(K19/J19)/LOOKUP(RIGHT($D$2,3),定数!$A$6:$A$13,定数!$B$6:$B$13))</f>
        <v>0.32644447971676877</v>
      </c>
      <c r="N19" s="36"/>
      <c r="O19" s="5"/>
      <c r="P19" s="38">
        <v>1.1327400000000001</v>
      </c>
      <c r="Q19" s="38"/>
      <c r="R19" s="41">
        <f>IF(P19="","",T19*M19*LOOKUP(RIGHT($D$2,3),定数!$A$6:$A$13,定数!$B$6:$B$13))</f>
        <v>2577.6056118436181</v>
      </c>
      <c r="S19" s="41"/>
      <c r="T19" s="42">
        <f t="shared" ref="T19" si="7">IF(P19="","",IF(G19="買",(P19-H19),(H19-P19))*IF(RIGHT($D$2,3)="JPY",100,10000))</f>
        <v>65.800000000000296</v>
      </c>
      <c r="U19" s="42"/>
      <c r="V19" s="16">
        <f t="shared" si="1"/>
        <v>1</v>
      </c>
      <c r="W19">
        <f t="shared" si="2"/>
        <v>0</v>
      </c>
      <c r="X19" s="29">
        <f t="shared" si="5"/>
        <v>113799.32973440316</v>
      </c>
      <c r="Y19" s="30">
        <f t="shared" si="6"/>
        <v>5.9099999999998043E-2</v>
      </c>
    </row>
    <row r="20" spans="2:32">
      <c r="B20" s="36">
        <v>12</v>
      </c>
      <c r="C20" s="37">
        <f t="shared" si="0"/>
        <v>109651.39495894378</v>
      </c>
      <c r="D20" s="37"/>
      <c r="E20" s="36"/>
      <c r="F20" s="5">
        <v>43712</v>
      </c>
      <c r="G20" s="36" t="s">
        <v>45</v>
      </c>
      <c r="H20" s="38">
        <v>1.11388</v>
      </c>
      <c r="I20" s="38"/>
      <c r="J20" s="36">
        <v>24.1</v>
      </c>
      <c r="K20" s="39">
        <f t="shared" si="3"/>
        <v>3289.5418487683132</v>
      </c>
      <c r="L20" s="40"/>
      <c r="M20" s="4">
        <f>IF(J20="","",(K20/J20)/LOOKUP(RIGHT($D$2,3),定数!$A$6:$A$13,定数!$B$6:$B$13))</f>
        <v>1.1374626033085453</v>
      </c>
      <c r="N20" s="36"/>
      <c r="O20" s="5"/>
      <c r="P20" s="38">
        <v>1.1171199999999999</v>
      </c>
      <c r="Q20" s="38"/>
      <c r="R20" s="41">
        <f>IF(P20="","",T20*M20*LOOKUP(RIGHT($D$2,3),定数!$A$6:$A$13,定数!$B$6:$B$13))</f>
        <v>4422.4546016635004</v>
      </c>
      <c r="S20" s="41"/>
      <c r="T20" s="42">
        <f t="shared" si="4"/>
        <v>32.399999999999096</v>
      </c>
      <c r="U20" s="42"/>
      <c r="V20" s="16">
        <f t="shared" si="1"/>
        <v>2</v>
      </c>
      <c r="W20">
        <f t="shared" si="2"/>
        <v>0</v>
      </c>
      <c r="X20" s="29">
        <f t="shared" si="5"/>
        <v>113799.32973440316</v>
      </c>
      <c r="Y20" s="30">
        <f t="shared" si="6"/>
        <v>3.6449553658534417E-2</v>
      </c>
    </row>
    <row r="21" spans="2:32">
      <c r="B21" s="36">
        <v>13</v>
      </c>
      <c r="C21" s="37">
        <f t="shared" si="0"/>
        <v>114073.84956060728</v>
      </c>
      <c r="D21" s="37"/>
      <c r="E21" s="36"/>
      <c r="F21" s="5">
        <v>43723</v>
      </c>
      <c r="G21" s="36" t="s">
        <v>44</v>
      </c>
      <c r="H21" s="38">
        <v>1.1282799999999999</v>
      </c>
      <c r="I21" s="38"/>
      <c r="J21" s="36">
        <v>45</v>
      </c>
      <c r="K21" s="39">
        <f t="shared" si="3"/>
        <v>3422.2154868182183</v>
      </c>
      <c r="L21" s="40"/>
      <c r="M21" s="4">
        <f>IF(J21="","",(K21/J21)/LOOKUP(RIGHT($D$2,3),定数!$A$6:$A$13,定数!$B$6:$B$13))</f>
        <v>0.63374360867004043</v>
      </c>
      <c r="N21" s="36"/>
      <c r="O21" s="5"/>
      <c r="P21" s="38">
        <v>1.12276</v>
      </c>
      <c r="Q21" s="38"/>
      <c r="R21" s="41">
        <f>IF(P21="","",T21*M21*LOOKUP(RIGHT($D$2,3),定数!$A$6:$A$13,定数!$B$6:$B$13))</f>
        <v>4197.9176638303243</v>
      </c>
      <c r="S21" s="41"/>
      <c r="T21" s="42">
        <f t="shared" si="4"/>
        <v>55.19999999999969</v>
      </c>
      <c r="U21" s="42"/>
      <c r="V21" s="16">
        <f t="shared" si="1"/>
        <v>3</v>
      </c>
      <c r="W21">
        <f t="shared" si="2"/>
        <v>0</v>
      </c>
      <c r="X21" s="29">
        <f t="shared" si="5"/>
        <v>114073.84956060728</v>
      </c>
      <c r="Y21" s="30">
        <f t="shared" si="6"/>
        <v>0</v>
      </c>
    </row>
    <row r="22" spans="2:32">
      <c r="B22" s="36">
        <v>14</v>
      </c>
      <c r="C22" s="37">
        <f t="shared" si="0"/>
        <v>118271.7672244376</v>
      </c>
      <c r="D22" s="37"/>
      <c r="E22" s="36"/>
      <c r="F22" s="5">
        <v>43731</v>
      </c>
      <c r="G22" s="36" t="s">
        <v>45</v>
      </c>
      <c r="H22" s="38">
        <v>1.1153500000000001</v>
      </c>
      <c r="I22" s="38"/>
      <c r="J22" s="36">
        <v>47.1</v>
      </c>
      <c r="K22" s="39">
        <f t="shared" si="3"/>
        <v>3548.153016733128</v>
      </c>
      <c r="L22" s="40"/>
      <c r="M22" s="4">
        <f>IF(J22="","",(K22/J22)/LOOKUP(RIGHT($D$2,3),定数!$A$6:$A$13,定数!$B$6:$B$13))</f>
        <v>0.62776946509786413</v>
      </c>
      <c r="N22" s="36"/>
      <c r="O22" s="5"/>
      <c r="P22" s="38">
        <v>1.11825</v>
      </c>
      <c r="Q22" s="38"/>
      <c r="R22" s="41">
        <f>IF(P22="","",T22*M22*LOOKUP(RIGHT($D$2,3),定数!$A$6:$A$13,定数!$B$6:$B$13))</f>
        <v>2184.637738540494</v>
      </c>
      <c r="S22" s="41"/>
      <c r="T22" s="42">
        <f t="shared" si="4"/>
        <v>28.999999999999027</v>
      </c>
      <c r="U22" s="42"/>
      <c r="V22" s="16">
        <f t="shared" si="1"/>
        <v>4</v>
      </c>
      <c r="W22">
        <f t="shared" si="2"/>
        <v>0</v>
      </c>
      <c r="X22" s="29">
        <f t="shared" si="5"/>
        <v>118271.7672244376</v>
      </c>
      <c r="Y22" s="30">
        <f t="shared" si="6"/>
        <v>0</v>
      </c>
      <c r="AB22">
        <v>1.1200399999999999</v>
      </c>
      <c r="AC22">
        <v>1.12131</v>
      </c>
      <c r="AD22">
        <v>1.12239</v>
      </c>
      <c r="AE22">
        <v>1.12473</v>
      </c>
      <c r="AF22">
        <v>1.1294200000000001</v>
      </c>
    </row>
    <row r="23" spans="2:32">
      <c r="B23" s="36">
        <v>15</v>
      </c>
      <c r="C23" s="37">
        <f t="shared" si="0"/>
        <v>120456.40496297809</v>
      </c>
      <c r="D23" s="37"/>
      <c r="E23" s="36"/>
      <c r="F23" s="5">
        <v>43817</v>
      </c>
      <c r="G23" s="36" t="s">
        <v>45</v>
      </c>
      <c r="H23" s="38">
        <v>1.0844800000000001</v>
      </c>
      <c r="I23" s="38"/>
      <c r="J23" s="36">
        <v>17.5</v>
      </c>
      <c r="K23" s="39">
        <f t="shared" si="3"/>
        <v>3613.6921488893427</v>
      </c>
      <c r="L23" s="40"/>
      <c r="M23" s="4">
        <f>IF(J23="","",(K23/J23)/LOOKUP(RIGHT($D$2,3),定数!$A$6:$A$13,定数!$B$6:$B$13))</f>
        <v>1.7208057851854013</v>
      </c>
      <c r="N23" s="36"/>
      <c r="O23" s="5"/>
      <c r="P23" s="38">
        <v>1.08273</v>
      </c>
      <c r="Q23" s="38"/>
      <c r="R23" s="41">
        <f>IF(P23="","",T23*M23*LOOKUP(RIGHT($D$2,3),定数!$A$6:$A$13,定数!$B$6:$B$13))</f>
        <v>-3613.6921488896323</v>
      </c>
      <c r="S23" s="41"/>
      <c r="T23" s="42">
        <f t="shared" si="4"/>
        <v>-17.500000000001403</v>
      </c>
      <c r="U23" s="42"/>
      <c r="V23" t="str">
        <f t="shared" ref="V23:W74" si="8">IF(S23&lt;&gt;"",IF(S23&lt;0,1+V22,0),"")</f>
        <v/>
      </c>
      <c r="W23">
        <f t="shared" si="2"/>
        <v>1</v>
      </c>
      <c r="X23" s="29">
        <f t="shared" si="5"/>
        <v>120456.40496297809</v>
      </c>
      <c r="Y23" s="30">
        <f t="shared" si="6"/>
        <v>0</v>
      </c>
    </row>
    <row r="24" spans="2:32">
      <c r="B24" s="36">
        <v>16</v>
      </c>
      <c r="C24" s="37">
        <f t="shared" si="0"/>
        <v>116842.71281408846</v>
      </c>
      <c r="D24" s="37"/>
      <c r="E24" s="36"/>
      <c r="F24" s="5">
        <v>43820</v>
      </c>
      <c r="G24" s="36" t="s">
        <v>45</v>
      </c>
      <c r="H24" s="38">
        <v>1.0867599999999999</v>
      </c>
      <c r="I24" s="38"/>
      <c r="J24" s="36">
        <v>63.6</v>
      </c>
      <c r="K24" s="39">
        <f t="shared" si="3"/>
        <v>3505.2813844226534</v>
      </c>
      <c r="L24" s="40"/>
      <c r="M24" s="4">
        <f>IF(J24="","",(K24/J24)/LOOKUP(RIGHT($D$2,3),定数!$A$6:$A$13,定数!$B$6:$B$13))</f>
        <v>0.45928739313714012</v>
      </c>
      <c r="N24" s="36"/>
      <c r="O24" s="5"/>
      <c r="P24" s="38">
        <v>1.0907899999999999</v>
      </c>
      <c r="Q24" s="38"/>
      <c r="R24" s="41">
        <f>IF(P24="","",T24*M24*LOOKUP(RIGHT($D$2,3),定数!$A$6:$A$13,定数!$B$6:$B$13))</f>
        <v>2221.1138332111977</v>
      </c>
      <c r="S24" s="41"/>
      <c r="T24" s="42">
        <f t="shared" si="4"/>
        <v>40.299999999999784</v>
      </c>
      <c r="U24" s="42"/>
      <c r="V24" t="str">
        <f t="shared" si="8"/>
        <v/>
      </c>
      <c r="W24">
        <f t="shared" si="2"/>
        <v>0</v>
      </c>
      <c r="X24" s="29">
        <f t="shared" si="5"/>
        <v>120456.40496297809</v>
      </c>
      <c r="Y24" s="30">
        <f t="shared" si="6"/>
        <v>3.0000000000002358E-2</v>
      </c>
      <c r="AB24">
        <v>1.0931999999999999</v>
      </c>
      <c r="AC24">
        <v>1.09504</v>
      </c>
      <c r="AD24">
        <v>1.0965400000000001</v>
      </c>
    </row>
    <row r="25" spans="2:32">
      <c r="B25" s="36">
        <v>17</v>
      </c>
      <c r="C25" s="37">
        <f t="shared" si="0"/>
        <v>119063.82664729966</v>
      </c>
      <c r="D25" s="37"/>
      <c r="E25" s="36">
        <v>2016</v>
      </c>
      <c r="F25" s="5">
        <v>43471</v>
      </c>
      <c r="G25" s="36" t="s">
        <v>45</v>
      </c>
      <c r="H25" s="38">
        <v>1.0771999999999999</v>
      </c>
      <c r="I25" s="38"/>
      <c r="J25" s="36">
        <v>58</v>
      </c>
      <c r="K25" s="39">
        <f t="shared" si="3"/>
        <v>3571.9147994189898</v>
      </c>
      <c r="L25" s="40"/>
      <c r="M25" s="4">
        <f>IF(J25="","",(K25/J25)/LOOKUP(RIGHT($D$2,3),定数!$A$6:$A$13,定数!$B$6:$B$13))</f>
        <v>0.51320614934180886</v>
      </c>
      <c r="N25" s="36"/>
      <c r="O25" s="5"/>
      <c r="P25" s="38">
        <v>1.0810500000000001</v>
      </c>
      <c r="Q25" s="38"/>
      <c r="R25" s="41">
        <f>IF(P25="","",T25*M25*LOOKUP(RIGHT($D$2,3),定数!$A$6:$A$13,定数!$B$6:$B$13))</f>
        <v>2371.0124099592376</v>
      </c>
      <c r="S25" s="41"/>
      <c r="T25" s="42">
        <f t="shared" si="4"/>
        <v>38.500000000001307</v>
      </c>
      <c r="U25" s="42"/>
      <c r="V25" t="str">
        <f t="shared" si="8"/>
        <v/>
      </c>
      <c r="W25">
        <f t="shared" si="2"/>
        <v>0</v>
      </c>
      <c r="X25" s="29">
        <f t="shared" si="5"/>
        <v>120456.40496297809</v>
      </c>
      <c r="Y25" s="30">
        <f t="shared" si="6"/>
        <v>1.1560849056606259E-2</v>
      </c>
      <c r="AB25">
        <v>1.0834299999999999</v>
      </c>
      <c r="AC25">
        <v>1.08511</v>
      </c>
      <c r="AD25">
        <v>1.0865400000000001</v>
      </c>
      <c r="AE25">
        <v>1.0896600000000001</v>
      </c>
    </row>
    <row r="26" spans="2:32">
      <c r="B26" s="36">
        <v>18</v>
      </c>
      <c r="C26" s="37">
        <f t="shared" si="0"/>
        <v>121434.8390572589</v>
      </c>
      <c r="D26" s="37"/>
      <c r="E26" s="36"/>
      <c r="F26" s="5">
        <v>43476</v>
      </c>
      <c r="G26" s="36" t="s">
        <v>44</v>
      </c>
      <c r="H26" s="38">
        <v>1.0907100000000001</v>
      </c>
      <c r="I26" s="38"/>
      <c r="J26" s="36">
        <v>25.9</v>
      </c>
      <c r="K26" s="39">
        <f t="shared" si="3"/>
        <v>3643.0451717177666</v>
      </c>
      <c r="L26" s="40"/>
      <c r="M26" s="4">
        <f>IF(J26="","",(K26/J26)/LOOKUP(RIGHT($D$2,3),定数!$A$6:$A$13,定数!$B$6:$B$13))</f>
        <v>1.1721509561511476</v>
      </c>
      <c r="N26" s="36"/>
      <c r="O26" s="5"/>
      <c r="P26" s="38">
        <v>1.08691</v>
      </c>
      <c r="Q26" s="38"/>
      <c r="R26" s="41">
        <f>IF(P26="","",T26*M26*LOOKUP(RIGHT($D$2,3),定数!$A$6:$A$13,定数!$B$6:$B$13))</f>
        <v>5345.0083600492699</v>
      </c>
      <c r="S26" s="41"/>
      <c r="T26" s="42">
        <f t="shared" si="4"/>
        <v>38.000000000000256</v>
      </c>
      <c r="U26" s="42"/>
      <c r="V26" t="str">
        <f t="shared" si="8"/>
        <v/>
      </c>
      <c r="W26">
        <f t="shared" si="2"/>
        <v>0</v>
      </c>
      <c r="X26" s="29">
        <f t="shared" si="5"/>
        <v>121434.8390572589</v>
      </c>
      <c r="Y26" s="30">
        <f t="shared" si="6"/>
        <v>0</v>
      </c>
      <c r="AB26">
        <v>1.08456</v>
      </c>
      <c r="AC26">
        <v>1.0829</v>
      </c>
      <c r="AD26">
        <v>1.0814900000000001</v>
      </c>
    </row>
    <row r="27" spans="2:32">
      <c r="B27" s="36">
        <v>19</v>
      </c>
      <c r="C27" s="37">
        <f t="shared" si="0"/>
        <v>126779.84741730816</v>
      </c>
      <c r="D27" s="37"/>
      <c r="E27" s="36"/>
      <c r="F27" s="5">
        <v>43497</v>
      </c>
      <c r="G27" s="36" t="s">
        <v>45</v>
      </c>
      <c r="H27" s="38">
        <v>1.0844400000000001</v>
      </c>
      <c r="I27" s="38"/>
      <c r="J27" s="36">
        <v>30.4</v>
      </c>
      <c r="K27" s="39">
        <f t="shared" si="3"/>
        <v>3803.3954225192447</v>
      </c>
      <c r="L27" s="40"/>
      <c r="M27" s="4">
        <f>IF(J27="","",(K27/J27)/LOOKUP(RIGHT($D$2,3),定数!$A$6:$A$13,定数!$B$6:$B$13))</f>
        <v>1.0425974294186526</v>
      </c>
      <c r="N27" s="36"/>
      <c r="O27" s="5"/>
      <c r="P27" s="38">
        <v>1.08663</v>
      </c>
      <c r="Q27" s="38"/>
      <c r="R27" s="41">
        <f>IF(P27="","",T27*M27*LOOKUP(RIGHT($D$2,3),定数!$A$6:$A$13,定数!$B$6:$B$13))</f>
        <v>2739.9460445121117</v>
      </c>
      <c r="S27" s="41"/>
      <c r="T27" s="42">
        <f t="shared" si="4"/>
        <v>21.899999999999142</v>
      </c>
      <c r="U27" s="42"/>
      <c r="V27" t="str">
        <f t="shared" si="8"/>
        <v/>
      </c>
      <c r="W27">
        <f t="shared" si="2"/>
        <v>0</v>
      </c>
      <c r="X27" s="29">
        <f t="shared" si="5"/>
        <v>126779.84741730816</v>
      </c>
      <c r="Y27" s="30">
        <f t="shared" si="6"/>
        <v>0</v>
      </c>
      <c r="AB27">
        <v>1.0879799999999999</v>
      </c>
      <c r="AC27">
        <v>1.08894</v>
      </c>
      <c r="AD27">
        <v>1.08975</v>
      </c>
      <c r="AE27">
        <v>1.09152</v>
      </c>
    </row>
    <row r="28" spans="2:32">
      <c r="B28" s="36">
        <v>20</v>
      </c>
      <c r="C28" s="37">
        <f t="shared" si="0"/>
        <v>129519.79346182027</v>
      </c>
      <c r="D28" s="37"/>
      <c r="E28" s="36"/>
      <c r="F28" s="5">
        <v>43527</v>
      </c>
      <c r="G28" s="36" t="s">
        <v>45</v>
      </c>
      <c r="H28" s="38">
        <v>1.0873999999999999</v>
      </c>
      <c r="I28" s="38"/>
      <c r="J28" s="36">
        <v>21.4</v>
      </c>
      <c r="K28" s="39">
        <f t="shared" si="3"/>
        <v>3885.5938038546078</v>
      </c>
      <c r="L28" s="40"/>
      <c r="M28" s="4">
        <f>IF(J28="","",(K28/J28)/LOOKUP(RIGHT($D$2,3),定数!$A$6:$A$13,定数!$B$6:$B$13))</f>
        <v>1.5130816993203302</v>
      </c>
      <c r="N28" s="36"/>
      <c r="O28" s="5"/>
      <c r="P28" s="38">
        <v>1.0904499999999999</v>
      </c>
      <c r="Q28" s="38"/>
      <c r="R28" s="41">
        <f>IF(P28="","",T28*M28*LOOKUP(RIGHT($D$2,3),定数!$A$6:$A$13,定数!$B$6:$B$13))</f>
        <v>5537.8790195124038</v>
      </c>
      <c r="S28" s="41"/>
      <c r="T28" s="42">
        <f t="shared" si="4"/>
        <v>30.499999999999972</v>
      </c>
      <c r="U28" s="42"/>
      <c r="V28" t="str">
        <f t="shared" si="8"/>
        <v/>
      </c>
      <c r="W28">
        <f t="shared" si="2"/>
        <v>0</v>
      </c>
      <c r="X28" s="29">
        <f t="shared" si="5"/>
        <v>129519.79346182027</v>
      </c>
      <c r="Y28" s="30">
        <f t="shared" si="6"/>
        <v>0</v>
      </c>
      <c r="AB28">
        <v>1.0923400000000001</v>
      </c>
      <c r="AC28">
        <v>1.0936699999999999</v>
      </c>
      <c r="AD28">
        <v>1.0948100000000001</v>
      </c>
      <c r="AE28">
        <v>1.09728</v>
      </c>
      <c r="AF28">
        <v>1.0222</v>
      </c>
    </row>
    <row r="29" spans="2:32">
      <c r="B29" s="36">
        <v>21</v>
      </c>
      <c r="C29" s="37">
        <f t="shared" si="0"/>
        <v>135057.67248133267</v>
      </c>
      <c r="D29" s="37"/>
      <c r="E29" s="36"/>
      <c r="F29" s="5">
        <v>43528</v>
      </c>
      <c r="G29" s="36" t="s">
        <v>44</v>
      </c>
      <c r="H29" s="38">
        <v>1.0934299999999999</v>
      </c>
      <c r="I29" s="38"/>
      <c r="J29" s="36">
        <v>21.8</v>
      </c>
      <c r="K29" s="39">
        <f t="shared" si="3"/>
        <v>4051.7301744399801</v>
      </c>
      <c r="L29" s="40"/>
      <c r="M29" s="4">
        <f>IF(J29="","",(K29/J29)/LOOKUP(RIGHT($D$2,3),定数!$A$6:$A$13,定数!$B$6:$B$13))</f>
        <v>1.548826519281338</v>
      </c>
      <c r="N29" s="36"/>
      <c r="O29" s="5"/>
      <c r="P29" s="38">
        <v>1.09561</v>
      </c>
      <c r="Q29" s="38"/>
      <c r="R29" s="41">
        <f>IF(P29="","",T29*M29*LOOKUP(RIGHT($D$2,3),定数!$A$6:$A$13,定数!$B$6:$B$13))</f>
        <v>-4051.7301744401116</v>
      </c>
      <c r="S29" s="41"/>
      <c r="T29" s="42">
        <f t="shared" si="4"/>
        <v>-21.800000000000708</v>
      </c>
      <c r="U29" s="42"/>
      <c r="V29" t="str">
        <f t="shared" si="8"/>
        <v/>
      </c>
      <c r="W29">
        <f t="shared" si="2"/>
        <v>1</v>
      </c>
      <c r="X29" s="29">
        <f t="shared" si="5"/>
        <v>135057.67248133267</v>
      </c>
      <c r="Y29" s="30">
        <f t="shared" si="6"/>
        <v>0</v>
      </c>
    </row>
    <row r="30" spans="2:32">
      <c r="B30" s="36">
        <v>22</v>
      </c>
      <c r="C30" s="37">
        <f t="shared" si="0"/>
        <v>131005.94230689257</v>
      </c>
      <c r="D30" s="37"/>
      <c r="E30" s="36"/>
      <c r="F30" s="5">
        <v>43533</v>
      </c>
      <c r="G30" s="36" t="s">
        <v>44</v>
      </c>
      <c r="H30" s="38">
        <v>1.09928</v>
      </c>
      <c r="I30" s="38"/>
      <c r="J30" s="36">
        <v>17.8</v>
      </c>
      <c r="K30" s="39">
        <f t="shared" si="3"/>
        <v>3930.1782692067768</v>
      </c>
      <c r="L30" s="40"/>
      <c r="M30" s="4">
        <f>IF(J30="","",(K30/J30)/LOOKUP(RIGHT($D$2,3),定数!$A$6:$A$13,定数!$B$6:$B$13))</f>
        <v>1.8399710998159067</v>
      </c>
      <c r="N30" s="36"/>
      <c r="O30" s="5"/>
      <c r="P30" s="38">
        <v>1.0953200000000001</v>
      </c>
      <c r="Q30" s="38"/>
      <c r="R30" s="41">
        <f>IF(P30="","",T30*M30*LOOKUP(RIGHT($D$2,3),定数!$A$6:$A$13,定数!$B$6:$B$13))</f>
        <v>8743.5426663251073</v>
      </c>
      <c r="S30" s="41"/>
      <c r="T30" s="42">
        <f t="shared" si="4"/>
        <v>39.599999999999639</v>
      </c>
      <c r="U30" s="42"/>
      <c r="V30" t="str">
        <f t="shared" si="8"/>
        <v/>
      </c>
      <c r="W30">
        <f t="shared" si="2"/>
        <v>0</v>
      </c>
      <c r="X30" s="29">
        <f t="shared" si="5"/>
        <v>135057.67248133267</v>
      </c>
      <c r="Y30" s="30">
        <f t="shared" si="6"/>
        <v>3.0000000000000915E-2</v>
      </c>
    </row>
    <row r="31" spans="2:32">
      <c r="B31" s="36">
        <v>23</v>
      </c>
      <c r="C31" s="37">
        <f t="shared" si="0"/>
        <v>139749.48497321768</v>
      </c>
      <c r="D31" s="37"/>
      <c r="E31" s="36"/>
      <c r="F31" s="5">
        <v>43542</v>
      </c>
      <c r="G31" s="36" t="s">
        <v>44</v>
      </c>
      <c r="H31" s="38">
        <v>1.12774</v>
      </c>
      <c r="I31" s="38"/>
      <c r="J31" s="36">
        <v>59.1</v>
      </c>
      <c r="K31" s="39">
        <f t="shared" si="3"/>
        <v>4192.4845491965307</v>
      </c>
      <c r="L31" s="40"/>
      <c r="M31" s="4">
        <f>IF(J31="","",(K31/J31)/LOOKUP(RIGHT($D$2,3),定数!$A$6:$A$13,定数!$B$6:$B$13))</f>
        <v>0.59115687382917803</v>
      </c>
      <c r="N31" s="36"/>
      <c r="O31" s="5"/>
      <c r="P31" s="38">
        <v>1.12378</v>
      </c>
      <c r="Q31" s="38"/>
      <c r="R31" s="41">
        <f>IF(P31="","",T31*M31*LOOKUP(RIGHT($D$2,3),定数!$A$6:$A$13,定数!$B$6:$B$13))</f>
        <v>2809.1774644362285</v>
      </c>
      <c r="S31" s="41"/>
      <c r="T31" s="42">
        <f t="shared" si="4"/>
        <v>39.599999999999639</v>
      </c>
      <c r="U31" s="42"/>
      <c r="V31" t="str">
        <f t="shared" si="8"/>
        <v/>
      </c>
      <c r="W31">
        <f t="shared" si="2"/>
        <v>0</v>
      </c>
      <c r="X31" s="29">
        <f t="shared" si="5"/>
        <v>139749.48497321768</v>
      </c>
      <c r="Y31" s="30">
        <f t="shared" si="6"/>
        <v>0</v>
      </c>
    </row>
    <row r="32" spans="2:32">
      <c r="B32" s="36">
        <v>24</v>
      </c>
      <c r="C32" s="37">
        <f t="shared" si="0"/>
        <v>142558.6624376539</v>
      </c>
      <c r="D32" s="37"/>
      <c r="E32" s="36"/>
      <c r="F32" s="5">
        <v>43552</v>
      </c>
      <c r="G32" s="36" t="s">
        <v>45</v>
      </c>
      <c r="H32" s="38">
        <v>1.11853</v>
      </c>
      <c r="I32" s="38"/>
      <c r="J32" s="36">
        <v>33.299999999999997</v>
      </c>
      <c r="K32" s="39">
        <f t="shared" si="3"/>
        <v>4276.7598731296166</v>
      </c>
      <c r="L32" s="40"/>
      <c r="M32" s="4">
        <f>IF(J32="","",(K32/J32)/LOOKUP(RIGHT($D$2,3),定数!$A$6:$A$13,定数!$B$6:$B$13))</f>
        <v>1.0702602285109151</v>
      </c>
      <c r="N32" s="36"/>
      <c r="O32" s="5"/>
      <c r="P32" s="38">
        <v>1.12097</v>
      </c>
      <c r="Q32" s="38"/>
      <c r="R32" s="41">
        <f>IF(P32="","",T32*M32*LOOKUP(RIGHT($D$2,3),定数!$A$6:$A$13,定数!$B$6:$B$13))</f>
        <v>3133.7219490799562</v>
      </c>
      <c r="S32" s="41"/>
      <c r="T32" s="42">
        <f t="shared" si="4"/>
        <v>24.399999999999977</v>
      </c>
      <c r="U32" s="42"/>
      <c r="V32" t="str">
        <f t="shared" si="8"/>
        <v/>
      </c>
      <c r="W32">
        <f t="shared" si="2"/>
        <v>0</v>
      </c>
      <c r="X32" s="29">
        <f t="shared" si="5"/>
        <v>142558.6624376539</v>
      </c>
      <c r="Y32" s="30">
        <f t="shared" si="6"/>
        <v>0</v>
      </c>
    </row>
    <row r="33" spans="2:31">
      <c r="B33" s="36">
        <v>25</v>
      </c>
      <c r="C33" s="37">
        <f t="shared" si="0"/>
        <v>145692.38438673384</v>
      </c>
      <c r="D33" s="37"/>
      <c r="E33" s="36"/>
      <c r="F33" s="5">
        <v>43555</v>
      </c>
      <c r="G33" s="36" t="s">
        <v>44</v>
      </c>
      <c r="H33" s="38">
        <v>1.1314500000000001</v>
      </c>
      <c r="I33" s="38"/>
      <c r="J33" s="36">
        <v>28.4</v>
      </c>
      <c r="K33" s="39">
        <f t="shared" si="3"/>
        <v>4370.7715316020149</v>
      </c>
      <c r="L33" s="40"/>
      <c r="M33" s="4">
        <f>IF(J33="","",(K33/J33)/LOOKUP(RIGHT($D$2,3),定数!$A$6:$A$13,定数!$B$6:$B$13))</f>
        <v>1.2825033836860373</v>
      </c>
      <c r="N33" s="36"/>
      <c r="O33" s="5"/>
      <c r="P33" s="38">
        <v>1.13429</v>
      </c>
      <c r="Q33" s="38"/>
      <c r="R33" s="41">
        <f>IF(P33="","",T33*M33*LOOKUP(RIGHT($D$2,3),定数!$A$6:$A$13,定数!$B$6:$B$13))</f>
        <v>-4370.7715316019439</v>
      </c>
      <c r="S33" s="41"/>
      <c r="T33" s="42">
        <f t="shared" si="4"/>
        <v>-28.399999999999537</v>
      </c>
      <c r="U33" s="42"/>
      <c r="V33" t="str">
        <f t="shared" si="8"/>
        <v/>
      </c>
      <c r="W33">
        <f t="shared" si="2"/>
        <v>1</v>
      </c>
      <c r="X33" s="29">
        <f t="shared" si="5"/>
        <v>145692.38438673384</v>
      </c>
      <c r="Y33" s="30">
        <f t="shared" si="6"/>
        <v>0</v>
      </c>
    </row>
    <row r="34" spans="2:31">
      <c r="B34" s="36">
        <v>26</v>
      </c>
      <c r="C34" s="37">
        <f t="shared" si="0"/>
        <v>141321.61285513191</v>
      </c>
      <c r="D34" s="37"/>
      <c r="E34" s="36"/>
      <c r="F34" s="5">
        <v>43629</v>
      </c>
      <c r="G34" s="36" t="s">
        <v>45</v>
      </c>
      <c r="H34" s="38">
        <v>1.1277299999999999</v>
      </c>
      <c r="I34" s="38"/>
      <c r="J34" s="36">
        <v>40.6</v>
      </c>
      <c r="K34" s="39">
        <f t="shared" si="3"/>
        <v>4239.6483856539571</v>
      </c>
      <c r="L34" s="40"/>
      <c r="M34" s="4">
        <f>IF(J34="","",(K34/J34)/LOOKUP(RIGHT($D$2,3),定数!$A$6:$A$13,定数!$B$6:$B$13))</f>
        <v>0.87020697570894034</v>
      </c>
      <c r="N34" s="36"/>
      <c r="O34" s="5"/>
      <c r="P34" s="38">
        <v>1.1236699999999999</v>
      </c>
      <c r="Q34" s="38"/>
      <c r="R34" s="41">
        <f>IF(P34="","",T34*M34*LOOKUP(RIGHT($D$2,3),定数!$A$6:$A$13,定数!$B$6:$B$13))</f>
        <v>-4239.648385653908</v>
      </c>
      <c r="S34" s="41"/>
      <c r="T34" s="42">
        <f t="shared" si="4"/>
        <v>-40.599999999999525</v>
      </c>
      <c r="U34" s="42"/>
      <c r="V34" t="str">
        <f t="shared" si="8"/>
        <v/>
      </c>
      <c r="W34">
        <f t="shared" si="2"/>
        <v>2</v>
      </c>
      <c r="X34" s="29">
        <f t="shared" si="5"/>
        <v>145692.38438673384</v>
      </c>
      <c r="Y34" s="30">
        <f t="shared" si="6"/>
        <v>2.9999999999999472E-2</v>
      </c>
    </row>
    <row r="35" spans="2:31">
      <c r="B35" s="36">
        <v>27</v>
      </c>
      <c r="C35" s="37">
        <f t="shared" si="0"/>
        <v>137081.964469478</v>
      </c>
      <c r="D35" s="37"/>
      <c r="E35" s="36"/>
      <c r="F35" s="5">
        <v>43631</v>
      </c>
      <c r="G35" s="36" t="s">
        <v>45</v>
      </c>
      <c r="H35" s="38">
        <v>1.1218399999999999</v>
      </c>
      <c r="I35" s="38"/>
      <c r="J35" s="36">
        <v>29.5</v>
      </c>
      <c r="K35" s="39">
        <f t="shared" si="3"/>
        <v>4112.4589340843395</v>
      </c>
      <c r="L35" s="40"/>
      <c r="M35" s="4">
        <f>IF(J35="","",(K35/J35)/LOOKUP(RIGHT($D$2,3),定数!$A$6:$A$13,定数!$B$6:$B$13))</f>
        <v>1.1617115633006607</v>
      </c>
      <c r="N35" s="36"/>
      <c r="O35" s="5"/>
      <c r="P35" s="38">
        <v>1.1237200000000001</v>
      </c>
      <c r="Q35" s="38"/>
      <c r="R35" s="41">
        <f>IF(P35="","",T35*M35*LOOKUP(RIGHT($D$2,3),定数!$A$6:$A$13,定数!$B$6:$B$13))</f>
        <v>2620.8212868064356</v>
      </c>
      <c r="S35" s="41"/>
      <c r="T35" s="42">
        <f t="shared" si="4"/>
        <v>18.800000000001038</v>
      </c>
      <c r="U35" s="42"/>
      <c r="V35" t="str">
        <f t="shared" si="8"/>
        <v/>
      </c>
      <c r="W35">
        <f t="shared" si="2"/>
        <v>0</v>
      </c>
      <c r="X35" s="29">
        <f t="shared" si="5"/>
        <v>145692.38438673384</v>
      </c>
      <c r="Y35" s="30">
        <f t="shared" si="6"/>
        <v>5.9099999999999153E-2</v>
      </c>
      <c r="AB35">
        <v>1.1248899999999999</v>
      </c>
      <c r="AC35">
        <v>1.12571</v>
      </c>
      <c r="AD35">
        <v>1.1264099999999999</v>
      </c>
      <c r="AE35">
        <v>1.1279399999999999</v>
      </c>
    </row>
    <row r="36" spans="2:31">
      <c r="B36" s="36">
        <v>28</v>
      </c>
      <c r="C36" s="37">
        <f t="shared" si="0"/>
        <v>139702.78575628443</v>
      </c>
      <c r="D36" s="37"/>
      <c r="E36" s="36"/>
      <c r="F36" s="5">
        <v>43636</v>
      </c>
      <c r="G36" s="36" t="s">
        <v>44</v>
      </c>
      <c r="H36" s="38">
        <v>1.1321099999999999</v>
      </c>
      <c r="I36" s="38"/>
      <c r="J36" s="36">
        <v>35.5</v>
      </c>
      <c r="K36" s="39">
        <f t="shared" si="3"/>
        <v>4191.0835726885325</v>
      </c>
      <c r="L36" s="40"/>
      <c r="M36" s="4">
        <f>IF(J36="","",(K36/J36)/LOOKUP(RIGHT($D$2,3),定数!$A$6:$A$13,定数!$B$6:$B$13))</f>
        <v>0.98382243490341137</v>
      </c>
      <c r="N36" s="36"/>
      <c r="O36" s="5"/>
      <c r="P36" s="38">
        <v>1.1283700000000001</v>
      </c>
      <c r="Q36" s="38"/>
      <c r="R36" s="41">
        <f>IF(P36="","",T36*M36*LOOKUP(RIGHT($D$2,3),定数!$A$6:$A$13,定数!$B$6:$B$13))</f>
        <v>4415.3950878463384</v>
      </c>
      <c r="S36" s="41"/>
      <c r="T36" s="42">
        <f t="shared" si="4"/>
        <v>37.399999999998542</v>
      </c>
      <c r="U36" s="42"/>
      <c r="V36" t="str">
        <f t="shared" si="8"/>
        <v/>
      </c>
      <c r="W36">
        <f t="shared" si="2"/>
        <v>0</v>
      </c>
      <c r="X36" s="29">
        <f t="shared" si="5"/>
        <v>145692.38438673384</v>
      </c>
      <c r="Y36" s="30">
        <f t="shared" si="6"/>
        <v>4.1111267796608342E-2</v>
      </c>
      <c r="AB36">
        <v>1.1260600000000001</v>
      </c>
      <c r="AC36">
        <v>1.12443</v>
      </c>
    </row>
    <row r="37" spans="2:31">
      <c r="B37" s="36">
        <v>29</v>
      </c>
      <c r="C37" s="37">
        <f t="shared" si="0"/>
        <v>144118.18084413078</v>
      </c>
      <c r="D37" s="37"/>
      <c r="E37" s="36"/>
      <c r="F37" s="5">
        <v>43638</v>
      </c>
      <c r="G37" s="36" t="s">
        <v>45</v>
      </c>
      <c r="H37" s="38">
        <v>1.1269100000000001</v>
      </c>
      <c r="I37" s="38"/>
      <c r="J37" s="36">
        <v>16.399999999999999</v>
      </c>
      <c r="K37" s="39">
        <f t="shared" si="3"/>
        <v>4323.5454253239232</v>
      </c>
      <c r="L37" s="40"/>
      <c r="M37" s="4">
        <f>IF(J37="","",(K37/J37)/LOOKUP(RIGHT($D$2,3),定数!$A$6:$A$13,定数!$B$6:$B$13))</f>
        <v>2.1969234884776032</v>
      </c>
      <c r="N37" s="36"/>
      <c r="O37" s="5"/>
      <c r="P37" s="38">
        <v>1.12897</v>
      </c>
      <c r="Q37" s="38"/>
      <c r="R37" s="41">
        <f>IF(P37="","",T37*M37*LOOKUP(RIGHT($D$2,3),定数!$A$6:$A$13,定数!$B$6:$B$13))</f>
        <v>5430.7948635165058</v>
      </c>
      <c r="S37" s="41"/>
      <c r="T37" s="42">
        <f t="shared" si="4"/>
        <v>20.599999999999508</v>
      </c>
      <c r="U37" s="42"/>
      <c r="V37" t="str">
        <f t="shared" si="8"/>
        <v/>
      </c>
      <c r="W37">
        <f t="shared" si="2"/>
        <v>0</v>
      </c>
      <c r="X37" s="29">
        <f t="shared" si="5"/>
        <v>145692.38438673384</v>
      </c>
      <c r="Y37" s="30">
        <f t="shared" si="6"/>
        <v>1.0804981668941727E-2</v>
      </c>
      <c r="AB37">
        <v>1.13025</v>
      </c>
      <c r="AC37">
        <v>1.1311500000000001</v>
      </c>
      <c r="AD37">
        <v>1.13192</v>
      </c>
      <c r="AE37">
        <v>1.1335900000000001</v>
      </c>
    </row>
    <row r="38" spans="2:31">
      <c r="B38" s="36">
        <v>30</v>
      </c>
      <c r="C38" s="37">
        <f t="shared" si="0"/>
        <v>149548.97570764727</v>
      </c>
      <c r="D38" s="37"/>
      <c r="E38" s="36"/>
      <c r="F38" s="5">
        <v>43674</v>
      </c>
      <c r="G38" s="36" t="s">
        <v>44</v>
      </c>
      <c r="H38" s="38">
        <v>1.1078300000000001</v>
      </c>
      <c r="I38" s="38"/>
      <c r="J38" s="36">
        <v>28.8</v>
      </c>
      <c r="K38" s="39">
        <f t="shared" si="3"/>
        <v>4486.4692712294182</v>
      </c>
      <c r="L38" s="40"/>
      <c r="M38" s="4">
        <f>IF(J38="","",(K38/J38)/LOOKUP(RIGHT($D$2,3),定数!$A$6:$A$13,定数!$B$6:$B$13))</f>
        <v>1.2981681919066603</v>
      </c>
      <c r="N38" s="36"/>
      <c r="O38" s="5"/>
      <c r="P38" s="38">
        <v>1.1107100000000001</v>
      </c>
      <c r="Q38" s="38"/>
      <c r="R38" s="41">
        <f>IF(P38="","",T38*M38*LOOKUP(RIGHT($D$2,3),定数!$A$6:$A$13,定数!$B$6:$B$13))</f>
        <v>-4486.4692712294082</v>
      </c>
      <c r="S38" s="41"/>
      <c r="T38" s="42">
        <f t="shared" si="4"/>
        <v>-28.799999999999937</v>
      </c>
      <c r="U38" s="42"/>
      <c r="V38" t="str">
        <f t="shared" si="8"/>
        <v/>
      </c>
      <c r="W38">
        <f t="shared" si="2"/>
        <v>1</v>
      </c>
      <c r="X38" s="29">
        <f t="shared" si="5"/>
        <v>149548.97570764727</v>
      </c>
      <c r="Y38" s="30">
        <f t="shared" si="6"/>
        <v>0</v>
      </c>
    </row>
    <row r="39" spans="2:31">
      <c r="B39" s="36">
        <v>31</v>
      </c>
      <c r="C39" s="37">
        <f t="shared" si="0"/>
        <v>145062.50643641787</v>
      </c>
      <c r="D39" s="37"/>
      <c r="E39" s="36"/>
      <c r="F39" s="5">
        <v>43682</v>
      </c>
      <c r="G39" s="36" t="s">
        <v>45</v>
      </c>
      <c r="H39" s="38">
        <v>1.1148</v>
      </c>
      <c r="I39" s="38"/>
      <c r="J39" s="36">
        <v>23.4</v>
      </c>
      <c r="K39" s="39">
        <f t="shared" si="3"/>
        <v>4351.8751930925355</v>
      </c>
      <c r="L39" s="40"/>
      <c r="M39" s="4">
        <f>IF(J39="","",(K39/J39)/LOOKUP(RIGHT($D$2,3),定数!$A$6:$A$13,定数!$B$6:$B$13))</f>
        <v>1.5498131029531821</v>
      </c>
      <c r="N39" s="36"/>
      <c r="O39" s="5"/>
      <c r="P39" s="38">
        <v>1.11246</v>
      </c>
      <c r="Q39" s="38"/>
      <c r="R39" s="41">
        <f>IF(P39="","",T39*M39*LOOKUP(RIGHT($D$2,3),定数!$A$6:$A$13,定数!$B$6:$B$13))</f>
        <v>-4351.8751930925509</v>
      </c>
      <c r="S39" s="41"/>
      <c r="T39" s="42">
        <f t="shared" si="4"/>
        <v>-23.400000000000087</v>
      </c>
      <c r="U39" s="42"/>
      <c r="V39" t="str">
        <f t="shared" si="8"/>
        <v/>
      </c>
      <c r="W39">
        <f t="shared" si="2"/>
        <v>2</v>
      </c>
      <c r="X39" s="29">
        <f t="shared" si="5"/>
        <v>149548.97570764727</v>
      </c>
      <c r="Y39" s="30">
        <f t="shared" si="6"/>
        <v>2.9999999999999916E-2</v>
      </c>
    </row>
    <row r="40" spans="2:31">
      <c r="B40" s="36">
        <v>32</v>
      </c>
      <c r="C40" s="37">
        <f t="shared" si="0"/>
        <v>140710.6312433253</v>
      </c>
      <c r="D40" s="37"/>
      <c r="E40" s="36"/>
      <c r="F40" s="5">
        <v>43699</v>
      </c>
      <c r="G40" s="36" t="s">
        <v>44</v>
      </c>
      <c r="H40" s="38">
        <v>1.13032</v>
      </c>
      <c r="I40" s="38"/>
      <c r="J40" s="36">
        <v>29.1</v>
      </c>
      <c r="K40" s="39">
        <f t="shared" si="3"/>
        <v>4221.3189372997585</v>
      </c>
      <c r="L40" s="40"/>
      <c r="M40" s="4">
        <f>IF(J40="","",(K40/J40)/LOOKUP(RIGHT($D$2,3),定数!$A$6:$A$13,定数!$B$6:$B$13))</f>
        <v>1.2088542203034818</v>
      </c>
      <c r="N40" s="36"/>
      <c r="O40" s="5"/>
      <c r="P40" s="38">
        <v>1.13323</v>
      </c>
      <c r="Q40" s="38"/>
      <c r="R40" s="41">
        <f>IF(P40="","",T40*M40*LOOKUP(RIGHT($D$2,3),定数!$A$6:$A$13,定数!$B$6:$B$13))</f>
        <v>-4221.3189372997122</v>
      </c>
      <c r="S40" s="41"/>
      <c r="T40" s="42">
        <f t="shared" si="4"/>
        <v>-29.099999999999682</v>
      </c>
      <c r="U40" s="42"/>
      <c r="V40" t="str">
        <f t="shared" si="8"/>
        <v/>
      </c>
      <c r="W40">
        <f t="shared" si="2"/>
        <v>3</v>
      </c>
      <c r="X40" s="29">
        <f t="shared" si="5"/>
        <v>149548.97570764727</v>
      </c>
      <c r="Y40" s="30">
        <f t="shared" si="6"/>
        <v>5.9100000000000152E-2</v>
      </c>
    </row>
    <row r="41" spans="2:31">
      <c r="B41" s="36">
        <v>33</v>
      </c>
      <c r="C41" s="37">
        <f t="shared" si="0"/>
        <v>136489.31230602559</v>
      </c>
      <c r="D41" s="37"/>
      <c r="E41" s="36"/>
      <c r="F41" s="5">
        <v>43702</v>
      </c>
      <c r="G41" s="36" t="s">
        <v>45</v>
      </c>
      <c r="H41" s="38">
        <v>1.1268899999999999</v>
      </c>
      <c r="I41" s="38"/>
      <c r="J41" s="36">
        <v>10.6</v>
      </c>
      <c r="K41" s="39">
        <f t="shared" si="3"/>
        <v>4094.6793691807675</v>
      </c>
      <c r="L41" s="40"/>
      <c r="M41" s="4">
        <f>IF(J41="","",(K41/J41)/LOOKUP(RIGHT($D$2,3),定数!$A$6:$A$13,定数!$B$6:$B$13))</f>
        <v>3.2190875543873956</v>
      </c>
      <c r="N41" s="36"/>
      <c r="O41" s="5"/>
      <c r="P41" s="38">
        <v>1.1284099999999999</v>
      </c>
      <c r="Q41" s="38"/>
      <c r="R41" s="41">
        <f>IF(P41="","",T41*M41*LOOKUP(RIGHT($D$2,3),定数!$A$6:$A$13,定数!$B$6:$B$13))</f>
        <v>5871.6156992024771</v>
      </c>
      <c r="S41" s="41"/>
      <c r="T41" s="42">
        <f t="shared" si="4"/>
        <v>15.199999999999658</v>
      </c>
      <c r="U41" s="42"/>
      <c r="V41" t="str">
        <f t="shared" si="8"/>
        <v/>
      </c>
      <c r="W41">
        <f t="shared" si="2"/>
        <v>0</v>
      </c>
      <c r="X41" s="29">
        <f t="shared" si="5"/>
        <v>149548.97570764727</v>
      </c>
      <c r="Y41" s="30">
        <f t="shared" si="6"/>
        <v>8.7326999999999821E-2</v>
      </c>
      <c r="AB41">
        <v>1.1293500000000001</v>
      </c>
      <c r="AC41">
        <v>1.13001</v>
      </c>
      <c r="AD41">
        <v>1.1305799999999999</v>
      </c>
    </row>
    <row r="42" spans="2:31">
      <c r="B42" s="36">
        <v>34</v>
      </c>
      <c r="C42" s="37">
        <f t="shared" si="0"/>
        <v>142360.92800522805</v>
      </c>
      <c r="D42" s="37"/>
      <c r="E42" s="36"/>
      <c r="F42" s="5">
        <v>43709</v>
      </c>
      <c r="G42" s="36" t="s">
        <v>45</v>
      </c>
      <c r="H42" s="38">
        <v>1.11652</v>
      </c>
      <c r="I42" s="38"/>
      <c r="J42" s="36">
        <v>38.5</v>
      </c>
      <c r="K42" s="39">
        <f t="shared" si="3"/>
        <v>4270.8278401568414</v>
      </c>
      <c r="L42" s="40"/>
      <c r="M42" s="4">
        <f>IF(J42="","",(K42/J42)/LOOKUP(RIGHT($D$2,3),定数!$A$6:$A$13,定数!$B$6:$B$13))</f>
        <v>0.92442161042355875</v>
      </c>
      <c r="N42" s="36"/>
      <c r="O42" s="5"/>
      <c r="P42" s="38">
        <v>1.1191800000000001</v>
      </c>
      <c r="Q42" s="38"/>
      <c r="R42" s="41">
        <f>IF(P42="","",T42*M42*LOOKUP(RIGHT($D$2,3),定数!$A$6:$A$13,定数!$B$6:$B$13))</f>
        <v>2950.7537804721178</v>
      </c>
      <c r="S42" s="41"/>
      <c r="T42" s="42">
        <f t="shared" si="4"/>
        <v>26.600000000001067</v>
      </c>
      <c r="U42" s="42"/>
      <c r="V42" t="str">
        <f t="shared" si="8"/>
        <v/>
      </c>
      <c r="W42">
        <f t="shared" si="2"/>
        <v>0</v>
      </c>
      <c r="X42" s="29">
        <f t="shared" si="5"/>
        <v>149548.97570764727</v>
      </c>
      <c r="Y42" s="30">
        <f t="shared" si="6"/>
        <v>4.806484075471773E-2</v>
      </c>
      <c r="AA42">
        <v>1.1191800000000001</v>
      </c>
      <c r="AB42">
        <v>1.1208199999999999</v>
      </c>
      <c r="AC42">
        <v>1.12198</v>
      </c>
      <c r="AD42">
        <v>1.12297</v>
      </c>
      <c r="AE42">
        <v>1.1251199999999999</v>
      </c>
    </row>
    <row r="43" spans="2:31">
      <c r="B43" s="36">
        <v>35</v>
      </c>
      <c r="C43" s="37">
        <f t="shared" si="0"/>
        <v>145311.68178570017</v>
      </c>
      <c r="D43" s="37"/>
      <c r="E43" s="36"/>
      <c r="F43" s="5">
        <v>43735</v>
      </c>
      <c r="G43" s="36" t="s">
        <v>44</v>
      </c>
      <c r="H43" s="38">
        <v>1.12375</v>
      </c>
      <c r="I43" s="38"/>
      <c r="J43" s="36">
        <v>20.3</v>
      </c>
      <c r="K43" s="39">
        <f t="shared" si="3"/>
        <v>4359.3504535710053</v>
      </c>
      <c r="L43" s="40"/>
      <c r="M43" s="4">
        <f>IF(J43="","",(K43/J43)/LOOKUP(RIGHT($D$2,3),定数!$A$6:$A$13,定数!$B$6:$B$13))</f>
        <v>1.7895527313509874</v>
      </c>
      <c r="N43" s="36"/>
      <c r="O43" s="5"/>
      <c r="P43" s="38">
        <v>1.1212200000000001</v>
      </c>
      <c r="Q43" s="38"/>
      <c r="R43" s="41">
        <f>IF(P43="","",T43*M43*LOOKUP(RIGHT($D$2,3),定数!$A$6:$A$13,定数!$B$6:$B$13))</f>
        <v>5433.0820923814281</v>
      </c>
      <c r="S43" s="41"/>
      <c r="T43" s="42">
        <f t="shared" si="4"/>
        <v>25.299999999999212</v>
      </c>
      <c r="U43" s="42"/>
      <c r="V43" t="str">
        <f t="shared" si="8"/>
        <v/>
      </c>
      <c r="W43">
        <f t="shared" si="2"/>
        <v>0</v>
      </c>
      <c r="X43" s="29">
        <f t="shared" si="5"/>
        <v>149548.97570764727</v>
      </c>
      <c r="Y43" s="30">
        <f t="shared" si="6"/>
        <v>2.8333821090360201E-2</v>
      </c>
      <c r="AA43">
        <v>1.1212200000000001</v>
      </c>
      <c r="AB43">
        <v>1.1196600000000001</v>
      </c>
      <c r="AC43">
        <v>1.11856</v>
      </c>
    </row>
    <row r="44" spans="2:31">
      <c r="B44" s="36">
        <v>36</v>
      </c>
      <c r="C44" s="37">
        <f t="shared" si="0"/>
        <v>150744.76387808161</v>
      </c>
      <c r="D44" s="37"/>
      <c r="E44" s="36"/>
      <c r="F44" s="5">
        <v>43741</v>
      </c>
      <c r="G44" s="36" t="s">
        <v>44</v>
      </c>
      <c r="H44" s="38">
        <v>1.1220399999999999</v>
      </c>
      <c r="I44" s="38"/>
      <c r="J44" s="36">
        <v>23.2</v>
      </c>
      <c r="K44" s="39">
        <f t="shared" si="3"/>
        <v>4522.342916342448</v>
      </c>
      <c r="L44" s="40"/>
      <c r="M44" s="4">
        <f>IF(J44="","",(K44/J44)/LOOKUP(RIGHT($D$2,3),定数!$A$6:$A$13,定数!$B$6:$B$13))</f>
        <v>1.624404783168983</v>
      </c>
      <c r="N44" s="36"/>
      <c r="O44" s="5"/>
      <c r="P44" s="38">
        <v>1.12022</v>
      </c>
      <c r="Q44" s="38"/>
      <c r="R44" s="41">
        <f>IF(P44="","",T44*M44*LOOKUP(RIGHT($D$2,3),定数!$A$6:$A$13,定数!$B$6:$B$13))</f>
        <v>3547.700046440928</v>
      </c>
      <c r="S44" s="41"/>
      <c r="T44" s="42">
        <f t="shared" si="4"/>
        <v>18.199999999999328</v>
      </c>
      <c r="U44" s="42"/>
      <c r="V44" t="str">
        <f t="shared" si="8"/>
        <v/>
      </c>
      <c r="W44">
        <f t="shared" si="2"/>
        <v>0</v>
      </c>
      <c r="X44" s="29">
        <f t="shared" si="5"/>
        <v>150744.76387808161</v>
      </c>
      <c r="Y44" s="30">
        <f t="shared" si="6"/>
        <v>0</v>
      </c>
      <c r="AA44">
        <v>1.12022</v>
      </c>
      <c r="AB44">
        <v>1.1191</v>
      </c>
      <c r="AC44">
        <v>1.1183099999999999</v>
      </c>
      <c r="AD44">
        <v>1.1176299999999999</v>
      </c>
      <c r="AE44">
        <v>1.11616</v>
      </c>
    </row>
    <row r="45" spans="2:31">
      <c r="B45" s="36">
        <v>37</v>
      </c>
      <c r="C45" s="37">
        <f t="shared" si="0"/>
        <v>154292.46392452254</v>
      </c>
      <c r="D45" s="37"/>
      <c r="E45" s="36"/>
      <c r="F45" s="5">
        <v>43756</v>
      </c>
      <c r="G45" s="36" t="s">
        <v>44</v>
      </c>
      <c r="H45" s="38">
        <v>1.1003700000000001</v>
      </c>
      <c r="I45" s="38"/>
      <c r="J45" s="36">
        <v>17.100000000000001</v>
      </c>
      <c r="K45" s="39">
        <f t="shared" si="3"/>
        <v>4628.7739177356762</v>
      </c>
      <c r="L45" s="40"/>
      <c r="M45" s="4">
        <f>IF(J45="","",(K45/J45)/LOOKUP(RIGHT($D$2,3),定数!$A$6:$A$13,定数!$B$6:$B$13))</f>
        <v>2.2557377766743061</v>
      </c>
      <c r="N45" s="36"/>
      <c r="O45" s="5"/>
      <c r="P45" s="43">
        <v>1.09903</v>
      </c>
      <c r="Q45" s="38"/>
      <c r="R45" s="41">
        <f>IF(P45="","",T45*M45*LOOKUP(RIGHT($D$2,3),定数!$A$6:$A$13,定数!$B$6:$B$13))</f>
        <v>3627.226344892606</v>
      </c>
      <c r="S45" s="41"/>
      <c r="T45" s="42">
        <f t="shared" si="4"/>
        <v>13.400000000001189</v>
      </c>
      <c r="U45" s="42"/>
      <c r="V45" t="str">
        <f t="shared" si="8"/>
        <v/>
      </c>
      <c r="W45">
        <f t="shared" si="2"/>
        <v>0</v>
      </c>
      <c r="X45" s="29">
        <f t="shared" si="5"/>
        <v>154292.46392452254</v>
      </c>
      <c r="Y45" s="30">
        <f t="shared" si="6"/>
        <v>0</v>
      </c>
      <c r="AA45">
        <v>1.09903</v>
      </c>
      <c r="AB45">
        <v>1.0982000000000001</v>
      </c>
      <c r="AC45">
        <v>1.09761</v>
      </c>
      <c r="AD45">
        <v>1.0971200000000001</v>
      </c>
    </row>
    <row r="46" spans="2:31">
      <c r="B46" s="36">
        <v>38</v>
      </c>
      <c r="C46" s="37">
        <f t="shared" si="0"/>
        <v>157919.69026941515</v>
      </c>
      <c r="D46" s="37"/>
      <c r="E46" s="36"/>
      <c r="F46" s="5">
        <v>43762</v>
      </c>
      <c r="G46" s="36" t="s">
        <v>45</v>
      </c>
      <c r="H46" s="38">
        <v>1.0888199999999999</v>
      </c>
      <c r="I46" s="38"/>
      <c r="J46" s="36">
        <v>29.5</v>
      </c>
      <c r="K46" s="39">
        <f t="shared" si="3"/>
        <v>4737.5907080824545</v>
      </c>
      <c r="L46" s="40"/>
      <c r="M46" s="4">
        <f>IF(J46="","",(K46/J46)/LOOKUP(RIGHT($D$2,3),定数!$A$6:$A$13,定数!$B$6:$B$13))</f>
        <v>1.3383024599102979</v>
      </c>
      <c r="N46" s="36"/>
      <c r="O46" s="5"/>
      <c r="P46" s="38">
        <v>1.0858699999999999</v>
      </c>
      <c r="Q46" s="38"/>
      <c r="R46" s="41">
        <f>IF(P46="","",T46*M46*LOOKUP(RIGHT($D$2,3),定数!$A$6:$A$13,定数!$B$6:$B$13))</f>
        <v>-4737.5907080824672</v>
      </c>
      <c r="S46" s="41"/>
      <c r="T46" s="42">
        <f t="shared" si="4"/>
        <v>-29.500000000000082</v>
      </c>
      <c r="U46" s="42"/>
      <c r="V46" t="str">
        <f t="shared" si="8"/>
        <v/>
      </c>
      <c r="W46">
        <f t="shared" si="2"/>
        <v>1</v>
      </c>
      <c r="X46" s="29">
        <f t="shared" si="5"/>
        <v>157919.69026941515</v>
      </c>
      <c r="Y46" s="30">
        <f t="shared" si="6"/>
        <v>0</v>
      </c>
    </row>
    <row r="47" spans="2:31">
      <c r="B47" s="36">
        <v>39</v>
      </c>
      <c r="C47" s="37">
        <f t="shared" si="0"/>
        <v>153182.0995613327</v>
      </c>
      <c r="D47" s="37"/>
      <c r="E47" s="36"/>
      <c r="F47" s="5">
        <v>43764</v>
      </c>
      <c r="G47" s="36" t="s">
        <v>45</v>
      </c>
      <c r="H47" s="38">
        <v>1.0904</v>
      </c>
      <c r="I47" s="38"/>
      <c r="J47" s="36">
        <v>30.5</v>
      </c>
      <c r="K47" s="39">
        <f t="shared" si="3"/>
        <v>4595.4629868399807</v>
      </c>
      <c r="L47" s="40"/>
      <c r="M47" s="4">
        <f>IF(J47="","",(K47/J47)/LOOKUP(RIGHT($D$2,3),定数!$A$6:$A$13,定数!$B$6:$B$13))</f>
        <v>1.2555909800109235</v>
      </c>
      <c r="N47" s="36"/>
      <c r="O47" s="5"/>
      <c r="P47" s="38">
        <v>1.0937300000000001</v>
      </c>
      <c r="Q47" s="38"/>
      <c r="R47" s="41">
        <f>IF(P47="","",T47*M47*LOOKUP(RIGHT($D$2,3),定数!$A$6:$A$13,定数!$B$6:$B$13))</f>
        <v>5017.3415561237334</v>
      </c>
      <c r="S47" s="41"/>
      <c r="T47" s="42">
        <f t="shared" si="4"/>
        <v>33.300000000000551</v>
      </c>
      <c r="U47" s="42"/>
      <c r="V47" t="str">
        <f t="shared" si="8"/>
        <v/>
      </c>
      <c r="W47">
        <f t="shared" si="2"/>
        <v>0</v>
      </c>
      <c r="X47" s="29">
        <f t="shared" si="5"/>
        <v>157919.69026941515</v>
      </c>
      <c r="Y47" s="30">
        <f t="shared" si="6"/>
        <v>3.0000000000000027E-2</v>
      </c>
      <c r="AA47">
        <v>1.0937300000000001</v>
      </c>
    </row>
    <row r="48" spans="2:31">
      <c r="B48" s="36">
        <v>40</v>
      </c>
      <c r="C48" s="37">
        <f t="shared" si="0"/>
        <v>158199.44111745642</v>
      </c>
      <c r="D48" s="37"/>
      <c r="E48" s="36"/>
      <c r="F48" s="5">
        <v>43797</v>
      </c>
      <c r="G48" s="36" t="s">
        <v>44</v>
      </c>
      <c r="H48" s="38">
        <v>1.06406</v>
      </c>
      <c r="I48" s="38"/>
      <c r="J48" s="36">
        <v>28</v>
      </c>
      <c r="K48" s="39">
        <f t="shared" si="3"/>
        <v>4745.9832335236924</v>
      </c>
      <c r="L48" s="40"/>
      <c r="M48" s="4">
        <f>IF(J48="","",(K48/J48)/LOOKUP(RIGHT($D$2,3),定数!$A$6:$A$13,定数!$B$6:$B$13))</f>
        <v>1.4124950099772893</v>
      </c>
      <c r="N48" s="36"/>
      <c r="O48" s="5"/>
      <c r="P48" s="38">
        <v>1.0613300000000001</v>
      </c>
      <c r="Q48" s="38"/>
      <c r="R48" s="41">
        <f>IF(P48="","",T48*M48*LOOKUP(RIGHT($D$2,3),定数!$A$6:$A$13,定数!$B$6:$B$13))</f>
        <v>4627.3336526854291</v>
      </c>
      <c r="S48" s="41"/>
      <c r="T48" s="42">
        <f t="shared" si="4"/>
        <v>27.299999999998992</v>
      </c>
      <c r="U48" s="42"/>
      <c r="V48" t="str">
        <f t="shared" si="8"/>
        <v/>
      </c>
      <c r="W48">
        <f t="shared" si="2"/>
        <v>0</v>
      </c>
      <c r="X48" s="29">
        <f t="shared" si="5"/>
        <v>158199.44111745642</v>
      </c>
      <c r="Y48" s="30">
        <f t="shared" si="6"/>
        <v>0</v>
      </c>
      <c r="AA48">
        <v>1.0613300000000001</v>
      </c>
      <c r="AB48">
        <v>1.05965</v>
      </c>
      <c r="AC48">
        <v>1.05846</v>
      </c>
      <c r="AD48">
        <v>1.0574399999999999</v>
      </c>
    </row>
    <row r="49" spans="2:31">
      <c r="B49" s="36">
        <v>41</v>
      </c>
      <c r="C49" s="37">
        <f t="shared" si="0"/>
        <v>162826.77477014184</v>
      </c>
      <c r="D49" s="37"/>
      <c r="E49" s="36">
        <v>2017</v>
      </c>
      <c r="F49" s="5">
        <v>43469</v>
      </c>
      <c r="G49" s="36" t="s">
        <v>45</v>
      </c>
      <c r="H49" s="38">
        <v>1.0433399999999999</v>
      </c>
      <c r="I49" s="38"/>
      <c r="J49" s="36">
        <v>44.2</v>
      </c>
      <c r="K49" s="39">
        <f t="shared" si="3"/>
        <v>4884.8032431042548</v>
      </c>
      <c r="L49" s="40"/>
      <c r="M49" s="4">
        <f>IF(J49="","",(K49/J49)/LOOKUP(RIGHT($D$2,3),定数!$A$6:$A$13,定数!$B$6:$B$13))</f>
        <v>0.92096592064559846</v>
      </c>
      <c r="N49" s="36"/>
      <c r="O49" s="5"/>
      <c r="P49" s="38">
        <v>1.0490699999999999</v>
      </c>
      <c r="Q49" s="38"/>
      <c r="R49" s="41">
        <f>IF(P49="","",T49*M49*LOOKUP(RIGHT($D$2,3),定数!$A$6:$A$13,定数!$B$6:$B$13))</f>
        <v>6332.5616703591486</v>
      </c>
      <c r="S49" s="41"/>
      <c r="T49" s="42">
        <f t="shared" si="4"/>
        <v>57.300000000000125</v>
      </c>
      <c r="U49" s="42"/>
      <c r="V49" t="str">
        <f t="shared" si="8"/>
        <v/>
      </c>
      <c r="W49">
        <f t="shared" si="2"/>
        <v>0</v>
      </c>
      <c r="X49" s="29">
        <f t="shared" si="5"/>
        <v>162826.77477014184</v>
      </c>
      <c r="Y49" s="30">
        <f t="shared" si="6"/>
        <v>0</v>
      </c>
      <c r="AB49">
        <v>1.05264</v>
      </c>
      <c r="AC49">
        <v>1.0551600000000001</v>
      </c>
      <c r="AD49">
        <v>1.05731</v>
      </c>
    </row>
    <row r="50" spans="2:31">
      <c r="B50" s="36">
        <v>42</v>
      </c>
      <c r="C50" s="37">
        <f t="shared" si="0"/>
        <v>169159.33644050098</v>
      </c>
      <c r="D50" s="37"/>
      <c r="E50" s="36"/>
      <c r="F50" s="5">
        <v>43483</v>
      </c>
      <c r="G50" s="36" t="s">
        <v>44</v>
      </c>
      <c r="H50" s="38">
        <v>1.0666800000000001</v>
      </c>
      <c r="I50" s="38"/>
      <c r="J50" s="36">
        <v>49</v>
      </c>
      <c r="K50" s="39">
        <f t="shared" si="3"/>
        <v>5074.7800932150294</v>
      </c>
      <c r="L50" s="40"/>
      <c r="M50" s="4">
        <f>IF(J50="","",(K50/J50)/LOOKUP(RIGHT($D$2,3),定数!$A$6:$A$13,定数!$B$6:$B$13))</f>
        <v>0.86305783898214783</v>
      </c>
      <c r="N50" s="36"/>
      <c r="O50" s="5"/>
      <c r="P50" s="38">
        <v>1.0634600000000001</v>
      </c>
      <c r="Q50" s="38"/>
      <c r="R50" s="41">
        <f>IF(P50="","",T50*M50*LOOKUP(RIGHT($D$2,3),定数!$A$6:$A$13,定数!$B$6:$B$13))</f>
        <v>3334.8554898270195</v>
      </c>
      <c r="S50" s="41"/>
      <c r="T50" s="42">
        <f t="shared" si="4"/>
        <v>32.200000000000003</v>
      </c>
      <c r="U50" s="42"/>
      <c r="V50" t="str">
        <f t="shared" si="8"/>
        <v/>
      </c>
      <c r="W50">
        <f t="shared" si="2"/>
        <v>0</v>
      </c>
      <c r="X50" s="29">
        <f t="shared" si="5"/>
        <v>169159.33644050098</v>
      </c>
      <c r="Y50" s="30">
        <f t="shared" si="6"/>
        <v>0</v>
      </c>
    </row>
    <row r="51" spans="2:31">
      <c r="B51" s="36">
        <v>43</v>
      </c>
      <c r="C51" s="37">
        <f t="shared" si="0"/>
        <v>172494.191930328</v>
      </c>
      <c r="D51" s="37"/>
      <c r="E51" s="36"/>
      <c r="F51" s="5">
        <v>43513</v>
      </c>
      <c r="G51" s="36" t="s">
        <v>44</v>
      </c>
      <c r="H51" s="38">
        <v>1.06464</v>
      </c>
      <c r="I51" s="38"/>
      <c r="J51" s="36">
        <v>30.4</v>
      </c>
      <c r="K51" s="39">
        <f t="shared" si="3"/>
        <v>5174.8257579098399</v>
      </c>
      <c r="L51" s="40"/>
      <c r="M51" s="4">
        <f>IF(J51="","",(K51/J51)/LOOKUP(RIGHT($D$2,3),定数!$A$6:$A$13,定数!$B$6:$B$13))</f>
        <v>1.4185377625849342</v>
      </c>
      <c r="N51" s="36"/>
      <c r="O51" s="5"/>
      <c r="P51" s="38">
        <v>1.0626599999999999</v>
      </c>
      <c r="Q51" s="38"/>
      <c r="R51" s="41">
        <f>IF(P51="","",T51*M51*LOOKUP(RIGHT($D$2,3),定数!$A$6:$A$13,定数!$B$6:$B$13))</f>
        <v>3370.4457239019616</v>
      </c>
      <c r="S51" s="41"/>
      <c r="T51" s="42">
        <f t="shared" si="4"/>
        <v>19.800000000000928</v>
      </c>
      <c r="U51" s="42"/>
      <c r="V51" t="str">
        <f t="shared" si="8"/>
        <v/>
      </c>
      <c r="W51">
        <f t="shared" si="2"/>
        <v>0</v>
      </c>
      <c r="X51" s="29">
        <f t="shared" si="5"/>
        <v>172494.191930328</v>
      </c>
      <c r="Y51" s="30">
        <f t="shared" si="6"/>
        <v>0</v>
      </c>
      <c r="AB51">
        <v>1.0614300000000001</v>
      </c>
      <c r="AC51">
        <v>1.0605599999999999</v>
      </c>
    </row>
    <row r="52" spans="2:31">
      <c r="B52" s="36">
        <v>44</v>
      </c>
      <c r="C52" s="37">
        <f t="shared" si="0"/>
        <v>175864.63765422997</v>
      </c>
      <c r="D52" s="37"/>
      <c r="E52" s="36"/>
      <c r="F52" s="5">
        <v>43544</v>
      </c>
      <c r="G52" s="36" t="s">
        <v>44</v>
      </c>
      <c r="H52" s="38">
        <v>1.0726800000000001</v>
      </c>
      <c r="I52" s="38"/>
      <c r="J52" s="36">
        <v>49.8</v>
      </c>
      <c r="K52" s="39">
        <f t="shared" si="3"/>
        <v>5275.9391296268986</v>
      </c>
      <c r="L52" s="40"/>
      <c r="M52" s="4">
        <f>IF(J52="","",(K52/J52)/LOOKUP(RIGHT($D$2,3),定数!$A$6:$A$13,定数!$B$6:$B$13))</f>
        <v>0.88285460669794158</v>
      </c>
      <c r="N52" s="36"/>
      <c r="O52" s="5"/>
      <c r="P52" s="38">
        <v>1.0776600000000001</v>
      </c>
      <c r="Q52" s="38"/>
      <c r="R52" s="41">
        <f>IF(P52="","",T52*M52*LOOKUP(RIGHT($D$2,3),定数!$A$6:$A$13,定数!$B$6:$B$13))</f>
        <v>-5275.9391296268823</v>
      </c>
      <c r="S52" s="41"/>
      <c r="T52" s="42">
        <f t="shared" si="4"/>
        <v>-49.799999999999841</v>
      </c>
      <c r="U52" s="42"/>
      <c r="V52" t="str">
        <f t="shared" si="8"/>
        <v/>
      </c>
      <c r="W52">
        <f t="shared" si="2"/>
        <v>1</v>
      </c>
      <c r="X52" s="29">
        <f t="shared" si="5"/>
        <v>175864.63765422997</v>
      </c>
      <c r="Y52" s="30">
        <f t="shared" si="6"/>
        <v>0</v>
      </c>
    </row>
    <row r="53" spans="2:31">
      <c r="B53" s="36">
        <v>45</v>
      </c>
      <c r="C53" s="37">
        <f t="shared" si="0"/>
        <v>170588.6985246031</v>
      </c>
      <c r="D53" s="37"/>
      <c r="E53" s="36"/>
      <c r="F53" s="5">
        <v>43566</v>
      </c>
      <c r="G53" s="36" t="s">
        <v>45</v>
      </c>
      <c r="H53" s="38">
        <v>1.0605899999999999</v>
      </c>
      <c r="I53" s="38"/>
      <c r="J53" s="36">
        <v>28.1</v>
      </c>
      <c r="K53" s="39">
        <f t="shared" si="3"/>
        <v>5117.6609557380925</v>
      </c>
      <c r="L53" s="40"/>
      <c r="M53" s="4">
        <f>IF(J53="","",(K53/J53)/LOOKUP(RIGHT($D$2,3),定数!$A$6:$A$13,定数!$B$6:$B$13))</f>
        <v>1.5176930473719135</v>
      </c>
      <c r="N53" s="36"/>
      <c r="O53" s="5"/>
      <c r="P53" s="38">
        <v>1.0628599999999999</v>
      </c>
      <c r="Q53" s="38"/>
      <c r="R53" s="41">
        <f>IF(P53="","",T53*M53*LOOKUP(RIGHT($D$2,3),定数!$A$6:$A$13,定数!$B$6:$B$13))</f>
        <v>4134.195861041082</v>
      </c>
      <c r="S53" s="41"/>
      <c r="T53" s="42">
        <f t="shared" si="4"/>
        <v>22.699999999999942</v>
      </c>
      <c r="U53" s="42"/>
      <c r="V53" t="str">
        <f t="shared" si="8"/>
        <v/>
      </c>
      <c r="W53">
        <f t="shared" si="2"/>
        <v>0</v>
      </c>
      <c r="X53" s="29">
        <f t="shared" si="5"/>
        <v>175864.63765422997</v>
      </c>
      <c r="Y53" s="30">
        <f t="shared" si="6"/>
        <v>2.9999999999999805E-2</v>
      </c>
    </row>
    <row r="54" spans="2:31">
      <c r="B54" s="36">
        <v>46</v>
      </c>
      <c r="C54" s="37">
        <f t="shared" si="0"/>
        <v>174722.89438564418</v>
      </c>
      <c r="D54" s="37"/>
      <c r="E54" s="36"/>
      <c r="F54" s="5">
        <v>43574</v>
      </c>
      <c r="G54" s="36" t="s">
        <v>44</v>
      </c>
      <c r="H54" s="38">
        <v>1.07074</v>
      </c>
      <c r="I54" s="38"/>
      <c r="J54" s="36">
        <v>21.6</v>
      </c>
      <c r="K54" s="39">
        <f t="shared" si="3"/>
        <v>5241.6868315693255</v>
      </c>
      <c r="L54" s="40"/>
      <c r="M54" s="4">
        <f>IF(J54="","",(K54/J54)/LOOKUP(RIGHT($D$2,3),定数!$A$6:$A$13,定数!$B$6:$B$13))</f>
        <v>2.0222557220560669</v>
      </c>
      <c r="N54" s="36"/>
      <c r="O54" s="5"/>
      <c r="P54" s="38">
        <v>1.0729</v>
      </c>
      <c r="Q54" s="38"/>
      <c r="R54" s="41">
        <f>IF(P54="","",T54*M54*LOOKUP(RIGHT($D$2,3),定数!$A$6:$A$13,定数!$B$6:$B$13))</f>
        <v>-5241.686831569179</v>
      </c>
      <c r="S54" s="41"/>
      <c r="T54" s="42">
        <f t="shared" si="4"/>
        <v>-21.599999999999397</v>
      </c>
      <c r="U54" s="42"/>
      <c r="V54" t="str">
        <f t="shared" si="8"/>
        <v/>
      </c>
      <c r="W54">
        <f t="shared" si="2"/>
        <v>1</v>
      </c>
      <c r="X54" s="29">
        <f t="shared" si="5"/>
        <v>175864.63765422997</v>
      </c>
      <c r="Y54" s="30">
        <f t="shared" si="6"/>
        <v>6.4921708185052829E-3</v>
      </c>
    </row>
    <row r="55" spans="2:31">
      <c r="B55" s="36">
        <v>47</v>
      </c>
      <c r="C55" s="37">
        <f t="shared" si="0"/>
        <v>169481.20755407499</v>
      </c>
      <c r="D55" s="37"/>
      <c r="E55" s="36"/>
      <c r="F55" s="5">
        <v>43575</v>
      </c>
      <c r="G55" s="36" t="s">
        <v>44</v>
      </c>
      <c r="H55" s="38">
        <v>1.0740000000000001</v>
      </c>
      <c r="I55" s="38"/>
      <c r="J55" s="36">
        <v>36.1</v>
      </c>
      <c r="K55" s="39">
        <f t="shared" si="3"/>
        <v>5084.4362266222497</v>
      </c>
      <c r="L55" s="40"/>
      <c r="M55" s="4">
        <f>IF(J55="","",(K55/J55)/LOOKUP(RIGHT($D$2,3),定数!$A$6:$A$13,定数!$B$6:$B$13))</f>
        <v>1.1736925730891621</v>
      </c>
      <c r="N55" s="36"/>
      <c r="O55" s="5"/>
      <c r="P55" s="38">
        <v>1.0717300000000001</v>
      </c>
      <c r="Q55" s="38"/>
      <c r="R55" s="41">
        <f>IF(P55="","",T55*M55*LOOKUP(RIGHT($D$2,3),定数!$A$6:$A$13,定数!$B$6:$B$13))</f>
        <v>3197.1385690948691</v>
      </c>
      <c r="S55" s="41"/>
      <c r="T55" s="42">
        <f t="shared" si="4"/>
        <v>22.699999999999942</v>
      </c>
      <c r="U55" s="42"/>
      <c r="V55" t="str">
        <f t="shared" si="8"/>
        <v/>
      </c>
      <c r="W55">
        <f t="shared" si="2"/>
        <v>0</v>
      </c>
      <c r="X55" s="29">
        <f t="shared" si="5"/>
        <v>175864.63765422997</v>
      </c>
      <c r="Y55" s="30">
        <f t="shared" si="6"/>
        <v>3.6297405693949236E-2</v>
      </c>
      <c r="AA55">
        <v>1.0717300000000001</v>
      </c>
      <c r="AB55">
        <v>1.0703199999999999</v>
      </c>
      <c r="AC55">
        <v>1.0693299999999999</v>
      </c>
      <c r="AD55">
        <v>1.0684800000000001</v>
      </c>
    </row>
    <row r="56" spans="2:31">
      <c r="B56" s="36">
        <v>48</v>
      </c>
      <c r="C56" s="37">
        <f t="shared" si="0"/>
        <v>172678.34612316987</v>
      </c>
      <c r="D56" s="37"/>
      <c r="E56" s="36"/>
      <c r="F56" s="5">
        <v>43611</v>
      </c>
      <c r="G56" s="36" t="s">
        <v>44</v>
      </c>
      <c r="H56" s="38">
        <v>1.1167800000000001</v>
      </c>
      <c r="I56" s="38"/>
      <c r="J56" s="36">
        <v>81.8</v>
      </c>
      <c r="K56" s="39">
        <f t="shared" si="3"/>
        <v>5180.3503836950958</v>
      </c>
      <c r="L56" s="40"/>
      <c r="M56" s="4">
        <f>IF(J56="","",(K56/J56)/LOOKUP(RIGHT($D$2,3),定数!$A$6:$A$13,定数!$B$6:$B$13))</f>
        <v>0.52774555661115485</v>
      </c>
      <c r="N56" s="36"/>
      <c r="O56" s="5"/>
      <c r="P56" s="38">
        <v>1.12496</v>
      </c>
      <c r="Q56" s="38"/>
      <c r="R56" s="41">
        <f>IF(P56="","",T56*M56*LOOKUP(RIGHT($D$2,3),定数!$A$6:$A$13,定数!$B$6:$B$13))</f>
        <v>-5180.3503836950031</v>
      </c>
      <c r="S56" s="41"/>
      <c r="T56" s="42">
        <f t="shared" si="4"/>
        <v>-81.799999999998533</v>
      </c>
      <c r="U56" s="42"/>
      <c r="V56" t="str">
        <f t="shared" si="8"/>
        <v/>
      </c>
      <c r="W56">
        <f t="shared" si="2"/>
        <v>1</v>
      </c>
      <c r="X56" s="29">
        <f t="shared" si="5"/>
        <v>175864.63765422997</v>
      </c>
      <c r="Y56" s="30">
        <f t="shared" si="6"/>
        <v>1.8117863679477764E-2</v>
      </c>
    </row>
    <row r="57" spans="2:31">
      <c r="B57" s="36">
        <v>49</v>
      </c>
      <c r="C57" s="37">
        <f t="shared" si="0"/>
        <v>167497.99573947486</v>
      </c>
      <c r="D57" s="37"/>
      <c r="E57" s="36"/>
      <c r="F57" s="5">
        <v>43623</v>
      </c>
      <c r="G57" s="36" t="s">
        <v>44</v>
      </c>
      <c r="H57" s="38">
        <v>1.1233500000000001</v>
      </c>
      <c r="I57" s="38"/>
      <c r="J57" s="36">
        <v>49.5</v>
      </c>
      <c r="K57" s="39">
        <f t="shared" si="3"/>
        <v>5024.9398721842454</v>
      </c>
      <c r="L57" s="40"/>
      <c r="M57" s="4">
        <f>IF(J57="","",(K57/J57)/LOOKUP(RIGHT($D$2,3),定数!$A$6:$A$13,定数!$B$6:$B$13))</f>
        <v>0.84594947343169113</v>
      </c>
      <c r="N57" s="36"/>
      <c r="O57" s="5"/>
      <c r="P57" s="38">
        <v>1.1202099999999999</v>
      </c>
      <c r="Q57" s="38"/>
      <c r="R57" s="41">
        <f>IF(P57="","",T57*M57*LOOKUP(RIGHT($D$2,3),定数!$A$6:$A$13,定数!$B$6:$B$13))</f>
        <v>3187.537615890757</v>
      </c>
      <c r="S57" s="41"/>
      <c r="T57" s="42">
        <f t="shared" si="4"/>
        <v>31.400000000001427</v>
      </c>
      <c r="U57" s="42"/>
      <c r="V57" t="str">
        <f t="shared" si="8"/>
        <v/>
      </c>
      <c r="W57">
        <f t="shared" si="2"/>
        <v>0</v>
      </c>
      <c r="X57" s="29">
        <f t="shared" si="5"/>
        <v>175864.63765422997</v>
      </c>
      <c r="Y57" s="30">
        <f t="shared" si="6"/>
        <v>4.7574327769092983E-2</v>
      </c>
      <c r="AA57">
        <v>1.1202099999999999</v>
      </c>
    </row>
    <row r="58" spans="2:31">
      <c r="B58" s="36">
        <v>50</v>
      </c>
      <c r="C58" s="37">
        <f t="shared" si="0"/>
        <v>170685.53335536562</v>
      </c>
      <c r="D58" s="37"/>
      <c r="E58" s="36"/>
      <c r="F58" s="5">
        <v>43649</v>
      </c>
      <c r="G58" s="36" t="s">
        <v>44</v>
      </c>
      <c r="H58" s="38">
        <v>1.13913</v>
      </c>
      <c r="I58" s="38"/>
      <c r="J58" s="36">
        <v>35.5</v>
      </c>
      <c r="K58" s="39">
        <f t="shared" si="3"/>
        <v>5120.5660006609687</v>
      </c>
      <c r="L58" s="40"/>
      <c r="M58" s="4">
        <f>IF(J58="","",(K58/J58)/LOOKUP(RIGHT($D$2,3),定数!$A$6:$A$13,定数!$B$6:$B$13))</f>
        <v>1.2020107982772226</v>
      </c>
      <c r="N58" s="36"/>
      <c r="O58" s="5"/>
      <c r="P58" s="38">
        <v>1.13584</v>
      </c>
      <c r="Q58" s="38"/>
      <c r="R58" s="41">
        <f>IF(P58="","",T58*M58*LOOKUP(RIGHT($D$2,3),定数!$A$6:$A$13,定数!$B$6:$B$13))</f>
        <v>4745.5386315984961</v>
      </c>
      <c r="S58" s="41"/>
      <c r="T58" s="42">
        <f t="shared" si="4"/>
        <v>32.900000000000148</v>
      </c>
      <c r="U58" s="42"/>
      <c r="V58" t="str">
        <f t="shared" si="8"/>
        <v/>
      </c>
      <c r="W58">
        <f t="shared" si="2"/>
        <v>0</v>
      </c>
      <c r="X58" s="29">
        <f t="shared" si="5"/>
        <v>175864.63765422997</v>
      </c>
      <c r="Y58" s="30">
        <f t="shared" si="6"/>
        <v>2.9449378612697918E-2</v>
      </c>
      <c r="AA58">
        <v>1.13584</v>
      </c>
      <c r="AB58">
        <v>1.1337999999999999</v>
      </c>
    </row>
    <row r="59" spans="2:31">
      <c r="B59" s="36">
        <v>51</v>
      </c>
      <c r="C59" s="37">
        <f t="shared" si="0"/>
        <v>175431.07198696412</v>
      </c>
      <c r="D59" s="37"/>
      <c r="E59" s="36"/>
      <c r="F59" s="5">
        <v>43681</v>
      </c>
      <c r="G59" s="36" t="s">
        <v>44</v>
      </c>
      <c r="H59" s="38">
        <v>1.1829700000000001</v>
      </c>
      <c r="I59" s="38"/>
      <c r="J59" s="36">
        <v>62.6</v>
      </c>
      <c r="K59" s="39">
        <f t="shared" si="3"/>
        <v>5262.932159608923</v>
      </c>
      <c r="L59" s="40"/>
      <c r="M59" s="4">
        <f>IF(J59="","",(K59/J59)/LOOKUP(RIGHT($D$2,3),定数!$A$6:$A$13,定数!$B$6:$B$13))</f>
        <v>0.70060332263164571</v>
      </c>
      <c r="N59" s="36"/>
      <c r="O59" s="5"/>
      <c r="P59" s="38">
        <v>1.17805</v>
      </c>
      <c r="Q59" s="38"/>
      <c r="R59" s="41">
        <f>IF(P59="","",T59*M59*LOOKUP(RIGHT($D$2,3),定数!$A$6:$A$13,定数!$B$6:$B$13))</f>
        <v>4136.3620168172665</v>
      </c>
      <c r="S59" s="41"/>
      <c r="T59" s="42">
        <f t="shared" si="4"/>
        <v>49.200000000000358</v>
      </c>
      <c r="U59" s="42"/>
      <c r="V59" t="str">
        <f t="shared" si="8"/>
        <v/>
      </c>
      <c r="W59">
        <f t="shared" si="2"/>
        <v>0</v>
      </c>
      <c r="X59" s="29">
        <f t="shared" si="5"/>
        <v>175864.63765422997</v>
      </c>
      <c r="Y59" s="30">
        <f t="shared" si="6"/>
        <v>2.4653373927184807E-3</v>
      </c>
      <c r="AB59">
        <v>1.1750100000000001</v>
      </c>
      <c r="AC59">
        <v>1.17286</v>
      </c>
    </row>
    <row r="60" spans="2:31">
      <c r="B60" s="36">
        <v>52</v>
      </c>
      <c r="C60" s="37">
        <f t="shared" si="0"/>
        <v>179567.43400378138</v>
      </c>
      <c r="D60" s="37"/>
      <c r="E60" s="36"/>
      <c r="F60" s="5">
        <v>43699</v>
      </c>
      <c r="G60" s="36" t="s">
        <v>44</v>
      </c>
      <c r="H60" s="38">
        <v>1.18065</v>
      </c>
      <c r="I60" s="38"/>
      <c r="J60" s="36">
        <v>17</v>
      </c>
      <c r="K60" s="39">
        <f t="shared" si="3"/>
        <v>5387.0230201134409</v>
      </c>
      <c r="L60" s="40"/>
      <c r="M60" s="4">
        <f>IF(J60="","",(K60/J60)/LOOKUP(RIGHT($D$2,3),定数!$A$6:$A$13,定数!$B$6:$B$13))</f>
        <v>2.6406975588791379</v>
      </c>
      <c r="N60" s="36"/>
      <c r="O60" s="5"/>
      <c r="P60" s="38">
        <v>1.17936</v>
      </c>
      <c r="Q60" s="38"/>
      <c r="R60" s="41">
        <f>IF(P60="","",T60*M60*LOOKUP(RIGHT($D$2,3),定数!$A$6:$A$13,定数!$B$6:$B$13))</f>
        <v>4087.7998211449481</v>
      </c>
      <c r="S60" s="41"/>
      <c r="T60" s="42">
        <f t="shared" si="4"/>
        <v>12.900000000000134</v>
      </c>
      <c r="U60" s="42"/>
      <c r="V60" t="str">
        <f t="shared" si="8"/>
        <v/>
      </c>
      <c r="W60">
        <f t="shared" si="2"/>
        <v>0</v>
      </c>
      <c r="X60" s="29">
        <f t="shared" si="5"/>
        <v>179567.43400378138</v>
      </c>
      <c r="Y60" s="30">
        <f t="shared" si="6"/>
        <v>0</v>
      </c>
      <c r="AB60">
        <v>1.1785699999999999</v>
      </c>
      <c r="AC60">
        <v>1.17801</v>
      </c>
      <c r="AD60">
        <v>1.17753</v>
      </c>
      <c r="AE60">
        <v>1.17649</v>
      </c>
    </row>
    <row r="61" spans="2:31">
      <c r="B61" s="36">
        <v>53</v>
      </c>
      <c r="C61" s="37">
        <f t="shared" si="0"/>
        <v>183655.23382492634</v>
      </c>
      <c r="D61" s="37"/>
      <c r="E61" s="36"/>
      <c r="F61" s="5">
        <v>43701</v>
      </c>
      <c r="G61" s="36" t="s">
        <v>44</v>
      </c>
      <c r="H61" s="38">
        <v>1.1804399999999999</v>
      </c>
      <c r="I61" s="38"/>
      <c r="J61" s="36">
        <v>12.6</v>
      </c>
      <c r="K61" s="39">
        <f t="shared" si="3"/>
        <v>5509.6570147477896</v>
      </c>
      <c r="L61" s="40"/>
      <c r="M61" s="4">
        <f>IF(J61="","",(K61/J61)/LOOKUP(RIGHT($D$2,3),定数!$A$6:$A$13,定数!$B$6:$B$13))</f>
        <v>3.6439530520818715</v>
      </c>
      <c r="N61" s="36"/>
      <c r="O61" s="5"/>
      <c r="P61" s="38">
        <v>1.1793800000000001</v>
      </c>
      <c r="Q61" s="38"/>
      <c r="R61" s="41">
        <f>IF(P61="","",T61*M61*LOOKUP(RIGHT($D$2,3),定数!$A$6:$A$13,定数!$B$6:$B$13))</f>
        <v>4635.1082822474355</v>
      </c>
      <c r="S61" s="41"/>
      <c r="T61" s="42">
        <f t="shared" si="4"/>
        <v>10.599999999998388</v>
      </c>
      <c r="U61" s="42"/>
      <c r="V61" t="str">
        <f t="shared" si="8"/>
        <v/>
      </c>
      <c r="W61">
        <f t="shared" si="2"/>
        <v>0</v>
      </c>
      <c r="X61" s="29">
        <f t="shared" si="5"/>
        <v>183655.23382492634</v>
      </c>
      <c r="Y61" s="30">
        <f t="shared" si="6"/>
        <v>0</v>
      </c>
    </row>
    <row r="62" spans="2:31">
      <c r="B62" s="36">
        <v>54</v>
      </c>
      <c r="C62" s="37">
        <f t="shared" si="0"/>
        <v>188290.34210717378</v>
      </c>
      <c r="D62" s="37"/>
      <c r="E62" s="36"/>
      <c r="F62" s="5">
        <v>43716</v>
      </c>
      <c r="G62" s="36" t="s">
        <v>44</v>
      </c>
      <c r="H62" s="38">
        <v>1.2035499999999999</v>
      </c>
      <c r="I62" s="38"/>
      <c r="J62" s="36">
        <v>37.4</v>
      </c>
      <c r="K62" s="39">
        <f t="shared" si="3"/>
        <v>5648.7102632152137</v>
      </c>
      <c r="L62" s="40"/>
      <c r="M62" s="4">
        <f>IF(J62="","",(K62/J62)/LOOKUP(RIGHT($D$2,3),定数!$A$6:$A$13,定数!$B$6:$B$13))</f>
        <v>1.2586252814650654</v>
      </c>
      <c r="N62" s="36"/>
      <c r="O62" s="5"/>
      <c r="P62" s="38">
        <v>1.2000900000000001</v>
      </c>
      <c r="Q62" s="38"/>
      <c r="R62" s="41">
        <f>IF(P62="","",T62*M62*LOOKUP(RIGHT($D$2,3),定数!$A$6:$A$13,定数!$B$6:$B$13))</f>
        <v>5225.8121686426439</v>
      </c>
      <c r="S62" s="41"/>
      <c r="T62" s="42">
        <f t="shared" si="4"/>
        <v>34.599999999997962</v>
      </c>
      <c r="U62" s="42"/>
      <c r="V62" t="str">
        <f t="shared" si="8"/>
        <v/>
      </c>
      <c r="W62">
        <f t="shared" si="2"/>
        <v>0</v>
      </c>
      <c r="X62" s="29">
        <f t="shared" si="5"/>
        <v>188290.34210717378</v>
      </c>
      <c r="Y62" s="30">
        <f t="shared" si="6"/>
        <v>0</v>
      </c>
      <c r="AB62">
        <v>1.1979500000000001</v>
      </c>
      <c r="AC62">
        <v>1.1964399999999999</v>
      </c>
      <c r="AD62">
        <v>1.1951499999999999</v>
      </c>
      <c r="AE62">
        <v>1.19235</v>
      </c>
    </row>
    <row r="63" spans="2:31">
      <c r="B63" s="36">
        <v>55</v>
      </c>
      <c r="C63" s="37">
        <f t="shared" si="0"/>
        <v>193516.15427581643</v>
      </c>
      <c r="D63" s="37"/>
      <c r="E63" s="36"/>
      <c r="F63" s="5">
        <v>43729</v>
      </c>
      <c r="G63" s="36" t="s">
        <v>45</v>
      </c>
      <c r="H63" s="38">
        <v>1.1901200000000001</v>
      </c>
      <c r="I63" s="38"/>
      <c r="J63" s="36">
        <v>36.299999999999997</v>
      </c>
      <c r="K63" s="39">
        <f t="shared" si="3"/>
        <v>5805.4846282744929</v>
      </c>
      <c r="L63" s="40"/>
      <c r="M63" s="4">
        <f>IF(J63="","",(K63/J63)/LOOKUP(RIGHT($D$2,3),定数!$A$6:$A$13,定数!$B$6:$B$13))</f>
        <v>1.3327558834422619</v>
      </c>
      <c r="N63" s="36"/>
      <c r="O63" s="5"/>
      <c r="P63" s="38">
        <v>1.1926300000000001</v>
      </c>
      <c r="Q63" s="38"/>
      <c r="R63" s="41">
        <f>IF(P63="","",T63*M63*LOOKUP(RIGHT($D$2,3),定数!$A$6:$A$13,定数!$B$6:$B$13))</f>
        <v>4014.2607209281123</v>
      </c>
      <c r="S63" s="41"/>
      <c r="T63" s="42">
        <f t="shared" si="4"/>
        <v>25.100000000000122</v>
      </c>
      <c r="U63" s="42"/>
      <c r="V63" t="str">
        <f t="shared" si="8"/>
        <v/>
      </c>
      <c r="W63">
        <f t="shared" si="2"/>
        <v>0</v>
      </c>
      <c r="X63" s="29">
        <f t="shared" si="5"/>
        <v>193516.15427581643</v>
      </c>
      <c r="Y63" s="30">
        <f t="shared" si="6"/>
        <v>0</v>
      </c>
      <c r="AB63">
        <v>1.19418</v>
      </c>
      <c r="AC63">
        <v>1.1952799999999999</v>
      </c>
      <c r="AD63">
        <v>1.19621</v>
      </c>
      <c r="AE63">
        <v>1.19824</v>
      </c>
    </row>
    <row r="64" spans="2:31">
      <c r="B64" s="36">
        <v>56</v>
      </c>
      <c r="C64" s="37">
        <f t="shared" si="0"/>
        <v>197530.41499674454</v>
      </c>
      <c r="D64" s="37"/>
      <c r="E64" s="36"/>
      <c r="F64" s="5">
        <v>43730</v>
      </c>
      <c r="G64" s="36" t="s">
        <v>44</v>
      </c>
      <c r="H64" s="38">
        <v>1.19574</v>
      </c>
      <c r="I64" s="38"/>
      <c r="J64" s="36">
        <v>25.4</v>
      </c>
      <c r="K64" s="39">
        <f t="shared" si="3"/>
        <v>5925.9124499023364</v>
      </c>
      <c r="L64" s="40"/>
      <c r="M64" s="4">
        <f>IF(J64="","",(K64/J64)/LOOKUP(RIGHT($D$2,3),定数!$A$6:$A$13,定数!$B$6:$B$13))</f>
        <v>1.9441969979994544</v>
      </c>
      <c r="N64" s="36"/>
      <c r="O64" s="5"/>
      <c r="P64" s="38">
        <v>1.1928799999999999</v>
      </c>
      <c r="Q64" s="38"/>
      <c r="R64" s="41">
        <f>IF(P64="","",T64*M64*LOOKUP(RIGHT($D$2,3),定数!$A$6:$A$13,定数!$B$6:$B$13))</f>
        <v>6672.4840971343247</v>
      </c>
      <c r="S64" s="41"/>
      <c r="T64" s="42">
        <f t="shared" si="4"/>
        <v>28.600000000000847</v>
      </c>
      <c r="U64" s="42"/>
      <c r="V64" t="str">
        <f t="shared" si="8"/>
        <v/>
      </c>
      <c r="W64">
        <f t="shared" si="2"/>
        <v>0</v>
      </c>
      <c r="X64" s="29">
        <f t="shared" si="5"/>
        <v>197530.41499674454</v>
      </c>
      <c r="Y64" s="30">
        <f t="shared" si="6"/>
        <v>0</v>
      </c>
      <c r="AB64">
        <v>1.19112</v>
      </c>
      <c r="AC64">
        <v>1.18987</v>
      </c>
      <c r="AD64">
        <v>1.1888099999999999</v>
      </c>
      <c r="AE64">
        <v>1.1865000000000001</v>
      </c>
    </row>
    <row r="65" spans="2:32">
      <c r="B65" s="36">
        <v>57</v>
      </c>
      <c r="C65" s="37">
        <f t="shared" si="0"/>
        <v>204202.89909387886</v>
      </c>
      <c r="D65" s="37"/>
      <c r="E65" s="36"/>
      <c r="F65" s="5">
        <v>43736</v>
      </c>
      <c r="G65" s="36" t="s">
        <v>45</v>
      </c>
      <c r="H65" s="38">
        <v>1.17754</v>
      </c>
      <c r="I65" s="38"/>
      <c r="J65" s="36">
        <v>55</v>
      </c>
      <c r="K65" s="39">
        <f t="shared" si="3"/>
        <v>6126.0869728163652</v>
      </c>
      <c r="L65" s="40"/>
      <c r="M65" s="4">
        <f>IF(J65="","",(K65/J65)/LOOKUP(RIGHT($D$2,3),定数!$A$6:$A$13,定数!$B$6:$B$13))</f>
        <v>0.92819499588126742</v>
      </c>
      <c r="N65" s="36"/>
      <c r="O65" s="5"/>
      <c r="P65" s="38">
        <v>1.18119</v>
      </c>
      <c r="Q65" s="38"/>
      <c r="R65" s="41">
        <f>IF(P65="","",T65*M65*LOOKUP(RIGHT($D$2,3),定数!$A$6:$A$13,定数!$B$6:$B$13))</f>
        <v>4065.4940819598742</v>
      </c>
      <c r="S65" s="41"/>
      <c r="T65" s="42">
        <f t="shared" si="4"/>
        <v>36.499999999999311</v>
      </c>
      <c r="U65" s="42"/>
      <c r="V65" t="str">
        <f t="shared" si="8"/>
        <v/>
      </c>
      <c r="W65">
        <f t="shared" si="2"/>
        <v>0</v>
      </c>
      <c r="X65" s="29">
        <f t="shared" si="5"/>
        <v>204202.89909387886</v>
      </c>
      <c r="Y65" s="30">
        <f t="shared" si="6"/>
        <v>0</v>
      </c>
    </row>
    <row r="66" spans="2:32">
      <c r="B66" s="36">
        <v>58</v>
      </c>
      <c r="C66" s="37">
        <f t="shared" si="0"/>
        <v>208268.39317583875</v>
      </c>
      <c r="D66" s="37"/>
      <c r="E66" s="36"/>
      <c r="F66" s="5">
        <v>43779</v>
      </c>
      <c r="G66" s="36" t="s">
        <v>44</v>
      </c>
      <c r="H66" s="38">
        <v>1.16368</v>
      </c>
      <c r="I66" s="38"/>
      <c r="J66" s="36">
        <v>16.8</v>
      </c>
      <c r="K66" s="39">
        <f t="shared" si="3"/>
        <v>6248.0517952751625</v>
      </c>
      <c r="L66" s="40"/>
      <c r="M66" s="4">
        <f>IF(J66="","",(K66/J66)/LOOKUP(RIGHT($D$2,3),定数!$A$6:$A$13,定数!$B$6:$B$13))</f>
        <v>3.0992320413071242</v>
      </c>
      <c r="N66" s="36"/>
      <c r="O66" s="5"/>
      <c r="P66" s="38">
        <v>1.16262</v>
      </c>
      <c r="Q66" s="38"/>
      <c r="R66" s="41">
        <f>IF(P66="","",T66*M66*LOOKUP(RIGHT($D$2,3),定数!$A$6:$A$13,定数!$B$6:$B$13))</f>
        <v>3942.2231565428883</v>
      </c>
      <c r="S66" s="41"/>
      <c r="T66" s="42">
        <f t="shared" si="4"/>
        <v>10.600000000000609</v>
      </c>
      <c r="U66" s="42"/>
      <c r="V66" t="str">
        <f t="shared" si="8"/>
        <v/>
      </c>
      <c r="W66">
        <f t="shared" si="2"/>
        <v>0</v>
      </c>
      <c r="X66" s="29">
        <f t="shared" si="5"/>
        <v>208268.39317583875</v>
      </c>
      <c r="Y66" s="30">
        <f t="shared" si="6"/>
        <v>0</v>
      </c>
    </row>
    <row r="67" spans="2:32">
      <c r="B67" s="36">
        <v>59</v>
      </c>
      <c r="C67" s="37">
        <f t="shared" si="0"/>
        <v>212210.61633238164</v>
      </c>
      <c r="D67" s="37"/>
      <c r="E67" s="36"/>
      <c r="F67" s="5">
        <v>43782</v>
      </c>
      <c r="G67" s="36" t="s">
        <v>44</v>
      </c>
      <c r="H67" s="38">
        <v>1.165</v>
      </c>
      <c r="I67" s="38"/>
      <c r="J67" s="36">
        <v>18.100000000000001</v>
      </c>
      <c r="K67" s="39">
        <f t="shared" si="3"/>
        <v>6366.3184899714488</v>
      </c>
      <c r="L67" s="40"/>
      <c r="M67" s="4">
        <f>IF(J67="","",(K67/J67)/LOOKUP(RIGHT($D$2,3),定数!$A$6:$A$13,定数!$B$6:$B$13))</f>
        <v>2.9310858609444974</v>
      </c>
      <c r="N67" s="36"/>
      <c r="O67" s="5"/>
      <c r="P67" s="38">
        <v>1.1668099999999999</v>
      </c>
      <c r="Q67" s="38"/>
      <c r="R67" s="41">
        <f>IF(P67="","",T67*M67*LOOKUP(RIGHT($D$2,3),定数!$A$6:$A$13,定数!$B$6:$B$13))</f>
        <v>-6366.3184899709813</v>
      </c>
      <c r="S67" s="41"/>
      <c r="T67" s="42">
        <f t="shared" si="4"/>
        <v>-18.099999999998673</v>
      </c>
      <c r="U67" s="42"/>
      <c r="V67" t="str">
        <f t="shared" si="8"/>
        <v/>
      </c>
      <c r="W67">
        <f t="shared" si="2"/>
        <v>1</v>
      </c>
      <c r="X67" s="29">
        <f t="shared" si="5"/>
        <v>212210.61633238164</v>
      </c>
      <c r="Y67" s="30">
        <f t="shared" si="6"/>
        <v>0</v>
      </c>
    </row>
    <row r="68" spans="2:32">
      <c r="B68" s="36">
        <v>60</v>
      </c>
      <c r="C68" s="37">
        <f t="shared" si="0"/>
        <v>205844.29784241065</v>
      </c>
      <c r="D68" s="37"/>
      <c r="E68" s="36"/>
      <c r="F68" s="5">
        <v>43820</v>
      </c>
      <c r="G68" s="36" t="s">
        <v>44</v>
      </c>
      <c r="H68" s="38">
        <v>1.18624</v>
      </c>
      <c r="I68" s="38"/>
      <c r="J68" s="36">
        <v>26.4</v>
      </c>
      <c r="K68" s="39">
        <f t="shared" si="3"/>
        <v>6175.3289352723195</v>
      </c>
      <c r="L68" s="40"/>
      <c r="M68" s="4">
        <f>IF(J68="","",(K68/J68)/LOOKUP(RIGHT($D$2,3),定数!$A$6:$A$13,定数!$B$6:$B$13))</f>
        <v>1.9492831235076766</v>
      </c>
      <c r="N68" s="36"/>
      <c r="O68" s="5"/>
      <c r="P68" s="38">
        <v>1.1838500000000001</v>
      </c>
      <c r="Q68" s="38"/>
      <c r="R68" s="41">
        <f>IF(P68="","",T68*M68*LOOKUP(RIGHT($D$2,3),定数!$A$6:$A$13,定数!$B$6:$B$13))</f>
        <v>5590.543998219764</v>
      </c>
      <c r="S68" s="41"/>
      <c r="T68" s="42">
        <f t="shared" si="4"/>
        <v>23.899999999998922</v>
      </c>
      <c r="U68" s="42"/>
      <c r="V68" t="str">
        <f t="shared" si="8"/>
        <v/>
      </c>
      <c r="W68">
        <f t="shared" si="2"/>
        <v>0</v>
      </c>
      <c r="X68" s="29">
        <f t="shared" si="5"/>
        <v>212210.61633238164</v>
      </c>
      <c r="Y68" s="30">
        <f t="shared" si="6"/>
        <v>2.9999999999997806E-2</v>
      </c>
      <c r="AA68">
        <v>1.1838500000000001</v>
      </c>
      <c r="AB68">
        <v>1.18238</v>
      </c>
    </row>
    <row r="69" spans="2:32">
      <c r="B69" s="36">
        <v>61</v>
      </c>
      <c r="C69" s="37">
        <f t="shared" si="0"/>
        <v>211434.84184063043</v>
      </c>
      <c r="D69" s="37"/>
      <c r="E69" s="36">
        <v>2018</v>
      </c>
      <c r="F69" s="5">
        <v>43468</v>
      </c>
      <c r="G69" s="36" t="s">
        <v>44</v>
      </c>
      <c r="H69" s="38">
        <v>1.20255</v>
      </c>
      <c r="I69" s="38"/>
      <c r="J69" s="36">
        <v>40</v>
      </c>
      <c r="K69" s="39">
        <f t="shared" si="3"/>
        <v>6343.0452552189126</v>
      </c>
      <c r="L69" s="40"/>
      <c r="M69" s="4">
        <f>IF(J69="","",(K69/J69)/LOOKUP(RIGHT($D$2,3),定数!$A$6:$A$13,定数!$B$6:$B$13))</f>
        <v>1.3214677615039401</v>
      </c>
      <c r="N69" s="36"/>
      <c r="O69" s="5"/>
      <c r="P69" s="38">
        <v>1.20655</v>
      </c>
      <c r="Q69" s="38"/>
      <c r="R69" s="41">
        <f>IF(P69="","",T69*M69*LOOKUP(RIGHT($D$2,3),定数!$A$6:$A$13,定数!$B$6:$B$13))</f>
        <v>-6343.0452552189181</v>
      </c>
      <c r="S69" s="41"/>
      <c r="T69" s="42">
        <f t="shared" si="4"/>
        <v>-40.000000000000036</v>
      </c>
      <c r="U69" s="42"/>
      <c r="V69" t="str">
        <f t="shared" si="8"/>
        <v/>
      </c>
      <c r="W69">
        <f t="shared" si="2"/>
        <v>1</v>
      </c>
      <c r="X69" s="29">
        <f t="shared" si="5"/>
        <v>212210.61633238164</v>
      </c>
      <c r="Y69" s="30">
        <f t="shared" si="6"/>
        <v>3.6556818181807671E-3</v>
      </c>
    </row>
    <row r="70" spans="2:32">
      <c r="B70" s="36">
        <v>62</v>
      </c>
      <c r="C70" s="37">
        <f t="shared" si="0"/>
        <v>205091.7965854115</v>
      </c>
      <c r="D70" s="37"/>
      <c r="E70" s="36"/>
      <c r="F70" s="5">
        <v>43475</v>
      </c>
      <c r="G70" s="36" t="s">
        <v>45</v>
      </c>
      <c r="H70" s="38">
        <v>1.19486</v>
      </c>
      <c r="I70" s="38"/>
      <c r="J70" s="36">
        <v>26.2</v>
      </c>
      <c r="K70" s="39">
        <f t="shared" si="3"/>
        <v>6152.7538975623447</v>
      </c>
      <c r="L70" s="40"/>
      <c r="M70" s="4">
        <f>IF(J70="","",(K70/J70)/LOOKUP(RIGHT($D$2,3),定数!$A$6:$A$13,定数!$B$6:$B$13))</f>
        <v>1.9569827918455296</v>
      </c>
      <c r="N70" s="36"/>
      <c r="O70" s="5"/>
      <c r="P70" s="38">
        <v>1.19676</v>
      </c>
      <c r="Q70" s="38"/>
      <c r="R70" s="41">
        <f>IF(P70="","",T70*M70*LOOKUP(RIGHT($D$2,3),定数!$A$6:$A$13,定数!$B$6:$B$13))</f>
        <v>4461.9207654078382</v>
      </c>
      <c r="S70" s="41"/>
      <c r="T70" s="42">
        <f t="shared" si="4"/>
        <v>19.000000000000128</v>
      </c>
      <c r="U70" s="42"/>
      <c r="V70" t="str">
        <f t="shared" si="8"/>
        <v/>
      </c>
      <c r="W70">
        <f t="shared" si="2"/>
        <v>0</v>
      </c>
      <c r="X70" s="29">
        <f t="shared" si="5"/>
        <v>212210.61633238164</v>
      </c>
      <c r="Y70" s="30">
        <f t="shared" si="6"/>
        <v>3.3546011363635331E-2</v>
      </c>
      <c r="AA70">
        <v>1.19676</v>
      </c>
      <c r="AB70">
        <v>1.19801</v>
      </c>
      <c r="AC70">
        <v>1.19889</v>
      </c>
      <c r="AD70">
        <v>1.19964</v>
      </c>
      <c r="AE70">
        <v>1.2012700000000001</v>
      </c>
    </row>
    <row r="71" spans="2:32">
      <c r="B71" s="36">
        <v>63</v>
      </c>
      <c r="C71" s="37">
        <f t="shared" si="0"/>
        <v>209553.71735081935</v>
      </c>
      <c r="D71" s="37"/>
      <c r="E71" s="36"/>
      <c r="F71" s="5">
        <v>43482</v>
      </c>
      <c r="G71" s="36" t="s">
        <v>44</v>
      </c>
      <c r="H71" s="38">
        <v>1.2207699999999999</v>
      </c>
      <c r="I71" s="38"/>
      <c r="J71" s="36">
        <v>41.3</v>
      </c>
      <c r="K71" s="39">
        <f t="shared" si="3"/>
        <v>6286.6115205245806</v>
      </c>
      <c r="L71" s="40"/>
      <c r="M71" s="4">
        <f>IF(J71="","",(K71/J71)/LOOKUP(RIGHT($D$2,3),定数!$A$6:$A$13,定数!$B$6:$B$13))</f>
        <v>1.2684849718572599</v>
      </c>
      <c r="N71" s="36"/>
      <c r="O71" s="5"/>
      <c r="P71" s="38">
        <v>1.2249000000000001</v>
      </c>
      <c r="Q71" s="38"/>
      <c r="R71" s="41">
        <f>IF(P71="","",T71*M71*LOOKUP(RIGHT($D$2,3),定数!$A$6:$A$13,定数!$B$6:$B$13))</f>
        <v>-6286.611520524868</v>
      </c>
      <c r="S71" s="41"/>
      <c r="T71" s="42">
        <f t="shared" si="4"/>
        <v>-41.300000000001887</v>
      </c>
      <c r="U71" s="42"/>
      <c r="V71" t="str">
        <f t="shared" si="8"/>
        <v/>
      </c>
      <c r="W71">
        <f t="shared" si="2"/>
        <v>1</v>
      </c>
      <c r="X71" s="29">
        <f t="shared" si="5"/>
        <v>212210.61633238164</v>
      </c>
      <c r="Y71" s="30">
        <f t="shared" si="6"/>
        <v>1.2520103977271546E-2</v>
      </c>
    </row>
    <row r="72" spans="2:32">
      <c r="B72" s="36">
        <v>64</v>
      </c>
      <c r="C72" s="37">
        <f t="shared" si="0"/>
        <v>203267.10583029449</v>
      </c>
      <c r="D72" s="37"/>
      <c r="E72" s="36"/>
      <c r="F72" s="5">
        <v>43498</v>
      </c>
      <c r="G72" s="36" t="s">
        <v>44</v>
      </c>
      <c r="H72" s="38">
        <v>1.24858</v>
      </c>
      <c r="I72" s="38"/>
      <c r="J72" s="36">
        <v>31.6</v>
      </c>
      <c r="K72" s="39">
        <f t="shared" si="3"/>
        <v>6098.0131749088341</v>
      </c>
      <c r="L72" s="40"/>
      <c r="M72" s="4">
        <f>IF(J72="","",(K72/J72)/LOOKUP(RIGHT($D$2,3),定数!$A$6:$A$13,定数!$B$6:$B$13))</f>
        <v>1.6081258372649878</v>
      </c>
      <c r="N72" s="36"/>
      <c r="O72" s="5"/>
      <c r="P72" s="38">
        <v>1.2463599999999999</v>
      </c>
      <c r="Q72" s="38"/>
      <c r="R72" s="41">
        <f>IF(P72="","",T72*M72*LOOKUP(RIGHT($D$2,3),定数!$A$6:$A$13,定数!$B$6:$B$13))</f>
        <v>4284.0472304741415</v>
      </c>
      <c r="S72" s="41"/>
      <c r="T72" s="42">
        <f t="shared" si="4"/>
        <v>22.200000000001108</v>
      </c>
      <c r="U72" s="42"/>
      <c r="V72" t="str">
        <f t="shared" si="8"/>
        <v/>
      </c>
      <c r="W72">
        <f t="shared" si="2"/>
        <v>0</v>
      </c>
      <c r="X72" s="29">
        <f t="shared" si="5"/>
        <v>212210.61633238164</v>
      </c>
      <c r="Y72" s="30">
        <f t="shared" si="6"/>
        <v>4.2144500857954736E-2</v>
      </c>
      <c r="AB72">
        <v>1.24498</v>
      </c>
      <c r="AC72">
        <v>1.2440100000000001</v>
      </c>
      <c r="AD72">
        <v>1.24318</v>
      </c>
      <c r="AE72">
        <v>1.2413799999999999</v>
      </c>
    </row>
    <row r="73" spans="2:32">
      <c r="B73" s="36">
        <v>65</v>
      </c>
      <c r="C73" s="37">
        <f t="shared" si="0"/>
        <v>207551.15306076861</v>
      </c>
      <c r="D73" s="37"/>
      <c r="E73" s="36"/>
      <c r="F73" s="5">
        <v>43504</v>
      </c>
      <c r="G73" s="36" t="s">
        <v>45</v>
      </c>
      <c r="H73" s="38">
        <v>1.2281500000000001</v>
      </c>
      <c r="I73" s="38"/>
      <c r="J73" s="36">
        <v>30.2</v>
      </c>
      <c r="K73" s="39">
        <f t="shared" si="3"/>
        <v>6226.5345918230578</v>
      </c>
      <c r="L73" s="40"/>
      <c r="M73" s="4">
        <f>IF(J73="","",(K73/J73)/LOOKUP(RIGHT($D$2,3),定数!$A$6:$A$13,定数!$B$6:$B$13))</f>
        <v>1.7181386842778856</v>
      </c>
      <c r="N73" s="36"/>
      <c r="O73" s="5"/>
      <c r="P73" s="38">
        <v>1.2251300000000001</v>
      </c>
      <c r="Q73" s="38"/>
      <c r="R73" s="41">
        <f>IF(P73="","",T73*M73*LOOKUP(RIGHT($D$2,3),定数!$A$6:$A$13,定数!$B$6:$B$13))</f>
        <v>-6226.5345918231042</v>
      </c>
      <c r="S73" s="41"/>
      <c r="T73" s="42">
        <f t="shared" si="4"/>
        <v>-30.200000000000227</v>
      </c>
      <c r="U73" s="42"/>
      <c r="V73" t="str">
        <f t="shared" si="8"/>
        <v/>
      </c>
      <c r="W73">
        <f t="shared" si="2"/>
        <v>1</v>
      </c>
      <c r="X73" s="29">
        <f t="shared" si="5"/>
        <v>212210.61633238164</v>
      </c>
      <c r="Y73" s="30">
        <f t="shared" si="6"/>
        <v>2.1956786857048605E-2</v>
      </c>
    </row>
    <row r="74" spans="2:32">
      <c r="B74" s="36">
        <v>66</v>
      </c>
      <c r="C74" s="37">
        <f t="shared" ref="C74:C108" si="9">IF(R73="","",C73+R73)</f>
        <v>201324.6184689455</v>
      </c>
      <c r="D74" s="37"/>
      <c r="E74" s="36"/>
      <c r="F74" s="5">
        <v>43531</v>
      </c>
      <c r="G74" s="36" t="s">
        <v>44</v>
      </c>
      <c r="H74" s="38">
        <v>1.2397199999999999</v>
      </c>
      <c r="I74" s="38"/>
      <c r="J74" s="36">
        <v>26.4</v>
      </c>
      <c r="K74" s="39">
        <f t="shared" si="3"/>
        <v>6039.7385540683645</v>
      </c>
      <c r="L74" s="40"/>
      <c r="M74" s="4">
        <f>IF(J74="","",(K74/J74)/LOOKUP(RIGHT($D$2,3),定数!$A$6:$A$13,定数!$B$6:$B$13))</f>
        <v>1.9064831294407718</v>
      </c>
      <c r="N74" s="36"/>
      <c r="O74" s="5"/>
      <c r="P74" s="38">
        <v>1.23685</v>
      </c>
      <c r="Q74" s="38"/>
      <c r="R74" s="41">
        <f>IF(P74="","",T74*M74*LOOKUP(RIGHT($D$2,3),定数!$A$6:$A$13,定数!$B$6:$B$13))</f>
        <v>6565.9278977938538</v>
      </c>
      <c r="S74" s="41"/>
      <c r="T74" s="42">
        <f t="shared" si="4"/>
        <v>28.699999999999282</v>
      </c>
      <c r="U74" s="42"/>
      <c r="V74" t="str">
        <f t="shared" si="8"/>
        <v/>
      </c>
      <c r="W74">
        <f t="shared" si="8"/>
        <v>0</v>
      </c>
      <c r="X74" s="29">
        <f t="shared" si="5"/>
        <v>212210.61633238164</v>
      </c>
      <c r="Y74" s="30">
        <f t="shared" si="6"/>
        <v>5.1298083251337445E-2</v>
      </c>
    </row>
    <row r="75" spans="2:32">
      <c r="B75" s="36">
        <v>67</v>
      </c>
      <c r="C75" s="37">
        <f t="shared" si="9"/>
        <v>207890.54636673935</v>
      </c>
      <c r="D75" s="37"/>
      <c r="E75" s="36"/>
      <c r="F75" s="5">
        <v>43540</v>
      </c>
      <c r="G75" s="36" t="s">
        <v>45</v>
      </c>
      <c r="H75" s="38">
        <v>1.2323999999999999</v>
      </c>
      <c r="I75" s="38"/>
      <c r="J75" s="36">
        <v>18.3</v>
      </c>
      <c r="K75" s="39">
        <f t="shared" ref="K75:K108" si="10">IF(J75="","",C75*0.03)</f>
        <v>6236.71639100218</v>
      </c>
      <c r="L75" s="40"/>
      <c r="M75" s="4">
        <f>IF(J75="","",(K75/J75)/LOOKUP(RIGHT($D$2,3),定数!$A$6:$A$13,定数!$B$6:$B$13))</f>
        <v>2.840034786430865</v>
      </c>
      <c r="N75" s="36"/>
      <c r="O75" s="5"/>
      <c r="P75" s="38">
        <v>1.2305699999999999</v>
      </c>
      <c r="Q75" s="38"/>
      <c r="R75" s="41">
        <f>IF(P75="","",T75*M75*LOOKUP(RIGHT($D$2,3),定数!$A$6:$A$13,定数!$B$6:$B$13))</f>
        <v>-6236.7163910021736</v>
      </c>
      <c r="S75" s="41"/>
      <c r="T75" s="42">
        <f t="shared" si="4"/>
        <v>-18.299999999999983</v>
      </c>
      <c r="U75" s="42"/>
      <c r="V75" t="str">
        <f t="shared" ref="V75:W90" si="11">IF(S75&lt;&gt;"",IF(S75&lt;0,1+V74,0),"")</f>
        <v/>
      </c>
      <c r="W75">
        <f t="shared" si="11"/>
        <v>1</v>
      </c>
      <c r="X75" s="29">
        <f t="shared" si="5"/>
        <v>212210.61633238164</v>
      </c>
      <c r="Y75" s="30">
        <f t="shared" si="6"/>
        <v>2.0357463921012564E-2</v>
      </c>
    </row>
    <row r="76" spans="2:32">
      <c r="B76" s="36">
        <v>68</v>
      </c>
      <c r="C76" s="37">
        <f t="shared" si="9"/>
        <v>201653.82997573717</v>
      </c>
      <c r="D76" s="37"/>
      <c r="E76" s="36"/>
      <c r="F76" s="5">
        <v>43543</v>
      </c>
      <c r="G76" s="36" t="s">
        <v>45</v>
      </c>
      <c r="H76" s="38">
        <v>1.2300899999999999</v>
      </c>
      <c r="I76" s="38"/>
      <c r="J76" s="36">
        <v>25.6</v>
      </c>
      <c r="K76" s="39">
        <f t="shared" si="10"/>
        <v>6049.6148992721146</v>
      </c>
      <c r="L76" s="40"/>
      <c r="M76" s="4">
        <f>IF(J76="","",(K76/J76)/LOOKUP(RIGHT($D$2,3),定数!$A$6:$A$13,定数!$B$6:$B$13))</f>
        <v>1.9692756833568081</v>
      </c>
      <c r="N76" s="36"/>
      <c r="O76" s="5"/>
      <c r="P76" s="38">
        <v>1.23278</v>
      </c>
      <c r="Q76" s="38"/>
      <c r="R76" s="41">
        <f>IF(P76="","",T76*M76*LOOKUP(RIGHT($D$2,3),定数!$A$6:$A$13,定数!$B$6:$B$13))</f>
        <v>6356.8219058759687</v>
      </c>
      <c r="S76" s="41"/>
      <c r="T76" s="42">
        <f t="shared" ref="T76:T108" si="12">IF(P76="","",IF(G76="買",(P76-H76),(H76-P76))*IF(RIGHT($D$2,3)="JPY",100,10000))</f>
        <v>26.900000000000812</v>
      </c>
      <c r="U76" s="42"/>
      <c r="V76" t="str">
        <f t="shared" si="11"/>
        <v/>
      </c>
      <c r="W76">
        <f t="shared" si="11"/>
        <v>0</v>
      </c>
      <c r="X76" s="29">
        <f t="shared" ref="X76:X108" si="13">IF(C76&lt;&gt;"",MAX(X75,C76),"")</f>
        <v>212210.61633238164</v>
      </c>
      <c r="Y76" s="30">
        <f t="shared" ref="Y76:Y108" si="14">IF(X76&lt;&gt;"",1-(C76/X76),"")</f>
        <v>4.9746740003382195E-2</v>
      </c>
      <c r="AB76">
        <v>1.23445</v>
      </c>
      <c r="AC76">
        <v>1.23563</v>
      </c>
    </row>
    <row r="77" spans="2:32">
      <c r="B77" s="36">
        <v>69</v>
      </c>
      <c r="C77" s="37">
        <f t="shared" si="9"/>
        <v>208010.65188161313</v>
      </c>
      <c r="D77" s="37"/>
      <c r="E77" s="36"/>
      <c r="F77" s="5">
        <v>43544</v>
      </c>
      <c r="G77" s="36" t="s">
        <v>44</v>
      </c>
      <c r="H77" s="38">
        <v>1.23319</v>
      </c>
      <c r="I77" s="38"/>
      <c r="J77" s="36">
        <v>21.8</v>
      </c>
      <c r="K77" s="39">
        <f t="shared" si="10"/>
        <v>6240.319556448394</v>
      </c>
      <c r="L77" s="40"/>
      <c r="M77" s="4">
        <f>IF(J77="","",(K77/J77)/LOOKUP(RIGHT($D$2,3),定数!$A$6:$A$13,定数!$B$6:$B$13))</f>
        <v>2.3854432555230862</v>
      </c>
      <c r="N77" s="36"/>
      <c r="O77" s="5"/>
      <c r="P77" s="38">
        <v>1.2315799999999999</v>
      </c>
      <c r="Q77" s="38"/>
      <c r="R77" s="41">
        <f>IF(P77="","",T77*M77*LOOKUP(RIGHT($D$2,3),定数!$A$6:$A$13,定数!$B$6:$B$13))</f>
        <v>4608.6763696709213</v>
      </c>
      <c r="S77" s="41"/>
      <c r="T77" s="42">
        <f t="shared" si="12"/>
        <v>16.100000000001113</v>
      </c>
      <c r="U77" s="42"/>
      <c r="V77" t="str">
        <f t="shared" si="11"/>
        <v/>
      </c>
      <c r="W77">
        <f t="shared" si="11"/>
        <v>0</v>
      </c>
      <c r="X77" s="29">
        <f t="shared" si="13"/>
        <v>212210.61633238164</v>
      </c>
      <c r="Y77" s="30">
        <f t="shared" si="14"/>
        <v>1.9791490752706697E-2</v>
      </c>
      <c r="AB77">
        <v>1.2305900000000001</v>
      </c>
      <c r="AC77">
        <v>1.2298899999999999</v>
      </c>
      <c r="AD77">
        <v>1.22929</v>
      </c>
      <c r="AE77">
        <v>1.2279899999999999</v>
      </c>
      <c r="AF77">
        <v>1.22539</v>
      </c>
    </row>
    <row r="78" spans="2:32">
      <c r="B78" s="36">
        <v>70</v>
      </c>
      <c r="C78" s="37">
        <f t="shared" si="9"/>
        <v>212619.32825128405</v>
      </c>
      <c r="D78" s="37"/>
      <c r="E78" s="36"/>
      <c r="F78" s="5">
        <v>43557</v>
      </c>
      <c r="G78" s="36" t="s">
        <v>45</v>
      </c>
      <c r="H78" s="38">
        <v>1.2329600000000001</v>
      </c>
      <c r="I78" s="38"/>
      <c r="J78" s="36">
        <v>20</v>
      </c>
      <c r="K78" s="39">
        <f t="shared" si="10"/>
        <v>6378.5798475385218</v>
      </c>
      <c r="L78" s="40"/>
      <c r="M78" s="4">
        <f>IF(J78="","",(K78/J78)/LOOKUP(RIGHT($D$2,3),定数!$A$6:$A$13,定数!$B$6:$B$13))</f>
        <v>2.6577416031410506</v>
      </c>
      <c r="N78" s="36"/>
      <c r="O78" s="5"/>
      <c r="P78" s="38">
        <v>1.2309600000000001</v>
      </c>
      <c r="Q78" s="38"/>
      <c r="R78" s="41">
        <f>IF(P78="","",T78*M78*LOOKUP(RIGHT($D$2,3),定数!$A$6:$A$13,定数!$B$6:$B$13))</f>
        <v>-6378.5798475385272</v>
      </c>
      <c r="S78" s="41"/>
      <c r="T78" s="42">
        <f t="shared" si="12"/>
        <v>-20.000000000000018</v>
      </c>
      <c r="U78" s="42"/>
      <c r="V78" t="str">
        <f t="shared" si="11"/>
        <v/>
      </c>
      <c r="W78">
        <f t="shared" si="11"/>
        <v>1</v>
      </c>
      <c r="X78" s="29">
        <f t="shared" si="13"/>
        <v>212619.32825128405</v>
      </c>
      <c r="Y78" s="30">
        <f t="shared" si="14"/>
        <v>0</v>
      </c>
    </row>
    <row r="79" spans="2:32">
      <c r="B79" s="36">
        <v>71</v>
      </c>
      <c r="C79" s="37">
        <f t="shared" si="9"/>
        <v>206240.74840374553</v>
      </c>
      <c r="D79" s="37"/>
      <c r="E79" s="36"/>
      <c r="F79" s="5">
        <v>43567</v>
      </c>
      <c r="G79" s="36" t="s">
        <v>44</v>
      </c>
      <c r="H79" s="38">
        <v>1.23461</v>
      </c>
      <c r="I79" s="38"/>
      <c r="J79" s="36">
        <v>32.700000000000003</v>
      </c>
      <c r="K79" s="39">
        <f t="shared" si="10"/>
        <v>6187.2224521123653</v>
      </c>
      <c r="L79" s="40"/>
      <c r="M79" s="4">
        <f>IF(J79="","",(K79/J79)/LOOKUP(RIGHT($D$2,3),定数!$A$6:$A$13,定数!$B$6:$B$13))</f>
        <v>1.5767641315271061</v>
      </c>
      <c r="N79" s="36"/>
      <c r="O79" s="5"/>
      <c r="P79" s="38">
        <v>1.23156</v>
      </c>
      <c r="Q79" s="38"/>
      <c r="R79" s="41">
        <f>IF(P79="","",T79*M79*LOOKUP(RIGHT($D$2,3),定数!$A$6:$A$13,定数!$B$6:$B$13))</f>
        <v>5770.9567213892033</v>
      </c>
      <c r="S79" s="41"/>
      <c r="T79" s="42">
        <f t="shared" si="12"/>
        <v>30.499999999999972</v>
      </c>
      <c r="U79" s="42"/>
      <c r="V79" t="str">
        <f t="shared" si="11"/>
        <v/>
      </c>
      <c r="W79">
        <f t="shared" si="11"/>
        <v>0</v>
      </c>
      <c r="X79" s="29">
        <f t="shared" si="13"/>
        <v>212619.32825128405</v>
      </c>
      <c r="Y79" s="30">
        <f t="shared" si="14"/>
        <v>3.0000000000000027E-2</v>
      </c>
    </row>
    <row r="80" spans="2:32">
      <c r="B80" s="36">
        <v>72</v>
      </c>
      <c r="C80" s="37">
        <f t="shared" si="9"/>
        <v>212011.70512513473</v>
      </c>
      <c r="D80" s="37"/>
      <c r="E80" s="36"/>
      <c r="F80" s="5">
        <v>43587</v>
      </c>
      <c r="G80" s="36" t="s">
        <v>45</v>
      </c>
      <c r="H80" s="38">
        <v>1.20191</v>
      </c>
      <c r="I80" s="38"/>
      <c r="J80" s="36">
        <v>32.4</v>
      </c>
      <c r="K80" s="39">
        <f t="shared" si="10"/>
        <v>6360.3511537540417</v>
      </c>
      <c r="L80" s="40"/>
      <c r="M80" s="4">
        <f>IF(J80="","",(K80/J80)/LOOKUP(RIGHT($D$2,3),定数!$A$6:$A$13,定数!$B$6:$B$13))</f>
        <v>1.6358927864593729</v>
      </c>
      <c r="N80" s="36"/>
      <c r="O80" s="5"/>
      <c r="P80" s="38">
        <v>1.1986699999999999</v>
      </c>
      <c r="Q80" s="38"/>
      <c r="R80" s="41">
        <f>IF(P80="","",T80*M80*LOOKUP(RIGHT($D$2,3),定数!$A$6:$A$13,定数!$B$6:$B$13))</f>
        <v>-6360.3511537543</v>
      </c>
      <c r="S80" s="41"/>
      <c r="T80" s="42">
        <f t="shared" si="12"/>
        <v>-32.400000000001313</v>
      </c>
      <c r="U80" s="42"/>
      <c r="V80" t="str">
        <f t="shared" si="11"/>
        <v/>
      </c>
      <c r="W80">
        <f t="shared" si="11"/>
        <v>1</v>
      </c>
      <c r="X80" s="29">
        <f t="shared" si="13"/>
        <v>212619.32825128405</v>
      </c>
      <c r="Y80" s="30">
        <f t="shared" si="14"/>
        <v>2.8577981651376483E-3</v>
      </c>
    </row>
    <row r="81" spans="2:30">
      <c r="B81" s="36">
        <v>73</v>
      </c>
      <c r="C81" s="37">
        <f t="shared" si="9"/>
        <v>205651.35397138042</v>
      </c>
      <c r="D81" s="37"/>
      <c r="E81" s="36"/>
      <c r="F81" s="5">
        <v>43595</v>
      </c>
      <c r="G81" s="36" t="s">
        <v>45</v>
      </c>
      <c r="H81" s="38">
        <v>1.1896100000000001</v>
      </c>
      <c r="I81" s="38"/>
      <c r="J81" s="36">
        <v>55.8</v>
      </c>
      <c r="K81" s="39">
        <f t="shared" si="10"/>
        <v>6169.5406191414122</v>
      </c>
      <c r="L81" s="40"/>
      <c r="M81" s="4">
        <f>IF(J81="","",(K81/J81)/LOOKUP(RIGHT($D$2,3),定数!$A$6:$A$13,定数!$B$6:$B$13))</f>
        <v>0.92137703392195525</v>
      </c>
      <c r="N81" s="36"/>
      <c r="O81" s="5"/>
      <c r="P81" s="38">
        <v>1.1941999999999999</v>
      </c>
      <c r="Q81" s="38"/>
      <c r="R81" s="41">
        <f>IF(P81="","",T81*M81*LOOKUP(RIGHT($D$2,3),定数!$A$6:$A$13,定数!$B$6:$B$13))</f>
        <v>5074.9447028419872</v>
      </c>
      <c r="S81" s="41"/>
      <c r="T81" s="42">
        <f t="shared" si="12"/>
        <v>45.89999999999872</v>
      </c>
      <c r="U81" s="42"/>
      <c r="V81" t="str">
        <f t="shared" si="11"/>
        <v/>
      </c>
      <c r="W81">
        <f t="shared" si="11"/>
        <v>0</v>
      </c>
      <c r="X81" s="29">
        <f t="shared" si="13"/>
        <v>212619.32825128405</v>
      </c>
      <c r="Y81" s="30">
        <f t="shared" si="14"/>
        <v>3.2772064220184749E-2</v>
      </c>
    </row>
    <row r="82" spans="2:30">
      <c r="B82" s="36">
        <v>74</v>
      </c>
      <c r="C82" s="37">
        <f t="shared" si="9"/>
        <v>210726.2986742224</v>
      </c>
      <c r="D82" s="37"/>
      <c r="E82" s="36"/>
      <c r="F82" s="5">
        <v>43602</v>
      </c>
      <c r="G82" s="36" t="s">
        <v>45</v>
      </c>
      <c r="H82" s="38">
        <v>1.1819</v>
      </c>
      <c r="I82" s="38"/>
      <c r="J82" s="36">
        <v>41.8</v>
      </c>
      <c r="K82" s="39">
        <f t="shared" si="10"/>
        <v>6321.7889602266714</v>
      </c>
      <c r="L82" s="40"/>
      <c r="M82" s="4">
        <f>IF(J82="","",(K82/J82)/LOOKUP(RIGHT($D$2,3),定数!$A$6:$A$13,定数!$B$6:$B$13))</f>
        <v>1.2603247528362582</v>
      </c>
      <c r="N82" s="36"/>
      <c r="O82" s="5"/>
      <c r="P82" s="38">
        <v>1.1777200000000001</v>
      </c>
      <c r="Q82" s="38"/>
      <c r="R82" s="41">
        <f>IF(P82="","",T82*M82*LOOKUP(RIGHT($D$2,3),定数!$A$6:$A$13,定数!$B$6:$B$13))</f>
        <v>-6321.7889602264449</v>
      </c>
      <c r="S82" s="41"/>
      <c r="T82" s="42">
        <f t="shared" si="12"/>
        <v>-41.799999999998505</v>
      </c>
      <c r="U82" s="42"/>
      <c r="V82" t="str">
        <f t="shared" si="11"/>
        <v/>
      </c>
      <c r="W82">
        <f t="shared" si="11"/>
        <v>1</v>
      </c>
      <c r="X82" s="29">
        <f t="shared" si="13"/>
        <v>212619.32825128405</v>
      </c>
      <c r="Y82" s="30">
        <f t="shared" si="14"/>
        <v>8.9033748372320254E-3</v>
      </c>
    </row>
    <row r="83" spans="2:30">
      <c r="B83" s="36">
        <v>75</v>
      </c>
      <c r="C83" s="37">
        <f t="shared" si="9"/>
        <v>204404.50971399597</v>
      </c>
      <c r="D83" s="37"/>
      <c r="E83" s="36"/>
      <c r="F83" s="5">
        <v>43607</v>
      </c>
      <c r="G83" s="36" t="s">
        <v>45</v>
      </c>
      <c r="H83" s="38">
        <v>1.1778599999999999</v>
      </c>
      <c r="I83" s="38"/>
      <c r="J83" s="36">
        <v>36.5</v>
      </c>
      <c r="K83" s="39">
        <f t="shared" si="10"/>
        <v>6132.1352914198787</v>
      </c>
      <c r="L83" s="40"/>
      <c r="M83" s="4">
        <f>IF(J83="","",(K83/J83)/LOOKUP(RIGHT($D$2,3),定数!$A$6:$A$13,定数!$B$6:$B$13))</f>
        <v>1.4000308884520269</v>
      </c>
      <c r="N83" s="36"/>
      <c r="O83" s="5"/>
      <c r="P83" s="38">
        <v>1.1817299999999999</v>
      </c>
      <c r="Q83" s="38"/>
      <c r="R83" s="41">
        <f>IF(P83="","",T83*M83*LOOKUP(RIGHT($D$2,3),定数!$A$6:$A$13,定数!$B$6:$B$13))</f>
        <v>6501.7434459712804</v>
      </c>
      <c r="S83" s="41"/>
      <c r="T83" s="42">
        <f t="shared" si="12"/>
        <v>38.700000000000401</v>
      </c>
      <c r="U83" s="42"/>
      <c r="V83" t="str">
        <f t="shared" si="11"/>
        <v/>
      </c>
      <c r="W83">
        <f t="shared" si="11"/>
        <v>0</v>
      </c>
      <c r="X83" s="29">
        <f t="shared" si="13"/>
        <v>212619.32825128405</v>
      </c>
      <c r="Y83" s="30">
        <f t="shared" si="14"/>
        <v>3.8636273592113857E-2</v>
      </c>
    </row>
    <row r="84" spans="2:30">
      <c r="B84" s="36">
        <v>76</v>
      </c>
      <c r="C84" s="37">
        <f t="shared" si="9"/>
        <v>210906.25315996725</v>
      </c>
      <c r="D84" s="37"/>
      <c r="E84" s="36"/>
      <c r="F84" s="5">
        <v>43609</v>
      </c>
      <c r="G84" s="36" t="s">
        <v>45</v>
      </c>
      <c r="H84" s="38">
        <v>1.17205</v>
      </c>
      <c r="I84" s="38"/>
      <c r="J84" s="36">
        <v>30.3</v>
      </c>
      <c r="K84" s="39">
        <f t="shared" si="10"/>
        <v>6327.1875947990175</v>
      </c>
      <c r="L84" s="40"/>
      <c r="M84" s="4">
        <f>IF(J84="","",(K84/J84)/LOOKUP(RIGHT($D$2,3),定数!$A$6:$A$13,定数!$B$6:$B$13))</f>
        <v>1.7401506036300927</v>
      </c>
      <c r="N84" s="36"/>
      <c r="O84" s="5"/>
      <c r="P84" s="38">
        <v>1.17361</v>
      </c>
      <c r="Q84" s="38"/>
      <c r="R84" s="41">
        <f>IF(P84="","",T84*M84*LOOKUP(RIGHT($D$2,3),定数!$A$6:$A$13,定数!$B$6:$B$13))</f>
        <v>3257.5619299955456</v>
      </c>
      <c r="S84" s="41"/>
      <c r="T84" s="42">
        <f t="shared" si="12"/>
        <v>15.600000000000058</v>
      </c>
      <c r="U84" s="42"/>
      <c r="V84" t="str">
        <f t="shared" si="11"/>
        <v/>
      </c>
      <c r="W84">
        <f t="shared" si="11"/>
        <v>0</v>
      </c>
      <c r="X84" s="29">
        <f t="shared" si="13"/>
        <v>212619.32825128405</v>
      </c>
      <c r="Y84" s="30">
        <f t="shared" si="14"/>
        <v>8.0570054726737395E-3</v>
      </c>
    </row>
    <row r="85" spans="2:30">
      <c r="B85" s="36">
        <v>77</v>
      </c>
      <c r="C85" s="37">
        <f t="shared" si="9"/>
        <v>214163.81508996279</v>
      </c>
      <c r="D85" s="37"/>
      <c r="E85" s="36"/>
      <c r="F85" s="5">
        <v>43621</v>
      </c>
      <c r="G85" s="36" t="s">
        <v>44</v>
      </c>
      <c r="H85" s="38">
        <v>1.16764</v>
      </c>
      <c r="I85" s="38"/>
      <c r="J85" s="36">
        <v>39.5</v>
      </c>
      <c r="K85" s="39">
        <f t="shared" si="10"/>
        <v>6424.9144526988839</v>
      </c>
      <c r="L85" s="40"/>
      <c r="M85" s="4">
        <f>IF(J85="","",(K85/J85)/LOOKUP(RIGHT($D$2,3),定数!$A$6:$A$13,定数!$B$6:$B$13))</f>
        <v>1.3554671841136885</v>
      </c>
      <c r="N85" s="36"/>
      <c r="O85" s="5"/>
      <c r="P85" s="38">
        <v>1.1715899999999999</v>
      </c>
      <c r="Q85" s="38"/>
      <c r="R85" s="41">
        <f>IF(P85="","",T85*M85*LOOKUP(RIGHT($D$2,3),定数!$A$6:$A$13,定数!$B$6:$B$13))</f>
        <v>-6424.9144526987175</v>
      </c>
      <c r="S85" s="41"/>
      <c r="T85" s="42">
        <f t="shared" si="12"/>
        <v>-39.499999999998977</v>
      </c>
      <c r="U85" s="42"/>
      <c r="V85" t="str">
        <f t="shared" si="11"/>
        <v/>
      </c>
      <c r="W85">
        <f t="shared" si="11"/>
        <v>1</v>
      </c>
      <c r="X85" s="29">
        <f t="shared" si="13"/>
        <v>214163.81508996279</v>
      </c>
      <c r="Y85" s="30">
        <f t="shared" si="14"/>
        <v>0</v>
      </c>
    </row>
    <row r="86" spans="2:30">
      <c r="B86" s="36">
        <v>78</v>
      </c>
      <c r="C86" s="37">
        <f t="shared" si="9"/>
        <v>207738.90063726407</v>
      </c>
      <c r="D86" s="37"/>
      <c r="E86" s="36"/>
      <c r="F86" s="5">
        <v>43624</v>
      </c>
      <c r="G86" s="36" t="s">
        <v>44</v>
      </c>
      <c r="H86" s="38">
        <v>1.17909</v>
      </c>
      <c r="I86" s="38"/>
      <c r="J86" s="36">
        <v>18.7</v>
      </c>
      <c r="K86" s="39">
        <f t="shared" si="10"/>
        <v>6232.1670191179219</v>
      </c>
      <c r="L86" s="40"/>
      <c r="M86" s="4">
        <f>IF(J86="","",(K86/J86)/LOOKUP(RIGHT($D$2,3),定数!$A$6:$A$13,定数!$B$6:$B$13))</f>
        <v>2.7772580299099472</v>
      </c>
      <c r="N86" s="36"/>
      <c r="O86" s="5"/>
      <c r="P86" s="38">
        <v>1.17611</v>
      </c>
      <c r="Q86" s="38"/>
      <c r="R86" s="41">
        <f>IF(P86="","",T86*M86*LOOKUP(RIGHT($D$2,3),定数!$A$6:$A$13,定数!$B$6:$B$13))</f>
        <v>9931.4747149579143</v>
      </c>
      <c r="S86" s="41"/>
      <c r="T86" s="42">
        <f t="shared" si="12"/>
        <v>29.799999999999827</v>
      </c>
      <c r="U86" s="42"/>
      <c r="V86" t="str">
        <f t="shared" si="11"/>
        <v/>
      </c>
      <c r="W86">
        <f t="shared" si="11"/>
        <v>0</v>
      </c>
      <c r="X86" s="29">
        <f t="shared" si="13"/>
        <v>214163.81508996279</v>
      </c>
      <c r="Y86" s="30">
        <f t="shared" si="14"/>
        <v>2.9999999999999249E-2</v>
      </c>
      <c r="AB86">
        <v>1.1742699999999999</v>
      </c>
      <c r="AC86">
        <v>1.1729700000000001</v>
      </c>
    </row>
    <row r="87" spans="2:30">
      <c r="B87" s="36">
        <v>79</v>
      </c>
      <c r="C87" s="37">
        <f t="shared" si="9"/>
        <v>217670.37535222198</v>
      </c>
      <c r="D87" s="37"/>
      <c r="E87" s="36"/>
      <c r="F87" s="5">
        <v>43631</v>
      </c>
      <c r="G87" s="36" t="s">
        <v>45</v>
      </c>
      <c r="H87" s="38">
        <v>1.1614500000000001</v>
      </c>
      <c r="I87" s="38"/>
      <c r="J87" s="36">
        <v>55.6</v>
      </c>
      <c r="K87" s="39">
        <f t="shared" si="10"/>
        <v>6530.1112605666594</v>
      </c>
      <c r="L87" s="40"/>
      <c r="M87" s="4">
        <f>IF(J87="","",(K87/J87)/LOOKUP(RIGHT($D$2,3),定数!$A$6:$A$13,定数!$B$6:$B$13))</f>
        <v>0.97873370212330024</v>
      </c>
      <c r="N87" s="36"/>
      <c r="O87" s="5"/>
      <c r="P87" s="38">
        <v>1.1558900000000001</v>
      </c>
      <c r="Q87" s="38"/>
      <c r="R87" s="41">
        <f>IF(P87="","",T87*M87*LOOKUP(RIGHT($D$2,3),定数!$A$6:$A$13,定数!$B$6:$B$13))</f>
        <v>-6530.1112605666704</v>
      </c>
      <c r="S87" s="41"/>
      <c r="T87" s="42">
        <f t="shared" si="12"/>
        <v>-55.600000000000094</v>
      </c>
      <c r="U87" s="42"/>
      <c r="V87" t="str">
        <f t="shared" si="11"/>
        <v/>
      </c>
      <c r="W87">
        <f t="shared" si="11"/>
        <v>1</v>
      </c>
      <c r="X87" s="29">
        <f t="shared" si="13"/>
        <v>217670.37535222198</v>
      </c>
      <c r="Y87" s="30">
        <f t="shared" si="14"/>
        <v>0</v>
      </c>
    </row>
    <row r="88" spans="2:30">
      <c r="B88" s="36">
        <v>80</v>
      </c>
      <c r="C88" s="37">
        <f t="shared" si="9"/>
        <v>211140.26409165532</v>
      </c>
      <c r="D88" s="37"/>
      <c r="E88" s="36"/>
      <c r="F88" s="5">
        <v>43642</v>
      </c>
      <c r="G88" s="36" t="s">
        <v>44</v>
      </c>
      <c r="H88" s="38">
        <v>1.1650400000000001</v>
      </c>
      <c r="I88" s="38"/>
      <c r="J88" s="36">
        <v>33</v>
      </c>
      <c r="K88" s="39">
        <f t="shared" si="10"/>
        <v>6334.2079227496597</v>
      </c>
      <c r="L88" s="40"/>
      <c r="M88" s="4">
        <f>IF(J88="","",(K88/J88)/LOOKUP(RIGHT($D$2,3),定数!$A$6:$A$13,定数!$B$6:$B$13))</f>
        <v>1.599547455239813</v>
      </c>
      <c r="N88" s="36"/>
      <c r="O88" s="5"/>
      <c r="P88" s="38">
        <v>1.1607700000000001</v>
      </c>
      <c r="Q88" s="38"/>
      <c r="R88" s="41">
        <f>IF(P88="","",T88*M88*LOOKUP(RIGHT($D$2,3),定数!$A$6:$A$13,定数!$B$6:$B$13))</f>
        <v>8196.0811606487932</v>
      </c>
      <c r="S88" s="41"/>
      <c r="T88" s="42">
        <f t="shared" si="12"/>
        <v>42.69999999999996</v>
      </c>
      <c r="U88" s="42"/>
      <c r="V88" t="str">
        <f t="shared" si="11"/>
        <v/>
      </c>
      <c r="W88">
        <f t="shared" si="11"/>
        <v>0</v>
      </c>
      <c r="X88" s="29">
        <f t="shared" si="13"/>
        <v>217670.37535222198</v>
      </c>
      <c r="Y88" s="30">
        <f t="shared" si="14"/>
        <v>3.0000000000000027E-2</v>
      </c>
      <c r="AB88">
        <v>1.1581300000000001</v>
      </c>
      <c r="AC88">
        <v>1.1562600000000001</v>
      </c>
      <c r="AD88">
        <v>1.1546799999999999</v>
      </c>
    </row>
    <row r="89" spans="2:30">
      <c r="B89" s="36">
        <v>81</v>
      </c>
      <c r="C89" s="37">
        <f t="shared" si="9"/>
        <v>219336.34525230411</v>
      </c>
      <c r="D89" s="37"/>
      <c r="E89" s="36"/>
      <c r="F89" s="5">
        <v>43656</v>
      </c>
      <c r="G89" s="36" t="s">
        <v>44</v>
      </c>
      <c r="H89" s="38">
        <v>1.1732</v>
      </c>
      <c r="I89" s="38"/>
      <c r="J89" s="36">
        <v>29.9</v>
      </c>
      <c r="K89" s="39">
        <f t="shared" si="10"/>
        <v>6580.0903575691227</v>
      </c>
      <c r="L89" s="40"/>
      <c r="M89" s="4">
        <f>IF(J89="","",(K89/J89)/LOOKUP(RIGHT($D$2,3),定数!$A$6:$A$13,定数!$B$6:$B$13))</f>
        <v>1.8339159302032115</v>
      </c>
      <c r="N89" s="36"/>
      <c r="O89" s="5"/>
      <c r="P89" s="38">
        <v>1.1696200000000001</v>
      </c>
      <c r="Q89" s="38"/>
      <c r="R89" s="41">
        <f>IF(P89="","",T89*M89*LOOKUP(RIGHT($D$2,3),定数!$A$6:$A$13,定数!$B$6:$B$13))</f>
        <v>7878.502836152813</v>
      </c>
      <c r="S89" s="41"/>
      <c r="T89" s="42">
        <f t="shared" si="12"/>
        <v>35.799999999999166</v>
      </c>
      <c r="U89" s="42"/>
      <c r="V89" t="str">
        <f t="shared" si="11"/>
        <v/>
      </c>
      <c r="W89">
        <f t="shared" si="11"/>
        <v>0</v>
      </c>
      <c r="X89" s="29">
        <f t="shared" si="13"/>
        <v>219336.34525230411</v>
      </c>
      <c r="Y89" s="30">
        <f t="shared" si="14"/>
        <v>0</v>
      </c>
    </row>
    <row r="90" spans="2:30">
      <c r="B90" s="36">
        <v>82</v>
      </c>
      <c r="C90" s="37">
        <f t="shared" si="9"/>
        <v>227214.84808845693</v>
      </c>
      <c r="D90" s="37"/>
      <c r="E90" s="36"/>
      <c r="F90" s="5">
        <v>43677</v>
      </c>
      <c r="G90" s="36" t="s">
        <v>44</v>
      </c>
      <c r="H90" s="38">
        <v>1.1701699999999999</v>
      </c>
      <c r="I90" s="38"/>
      <c r="J90" s="36">
        <v>8.3000000000000007</v>
      </c>
      <c r="K90" s="39">
        <f t="shared" si="10"/>
        <v>6816.4454426537077</v>
      </c>
      <c r="L90" s="40"/>
      <c r="M90" s="4">
        <f>IF(J90="","",(K90/J90)/LOOKUP(RIGHT($D$2,3),定数!$A$6:$A$13,定数!$B$6:$B$13))</f>
        <v>6.8438207255559309</v>
      </c>
      <c r="N90" s="36"/>
      <c r="O90" s="5"/>
      <c r="P90" s="38">
        <v>1.171</v>
      </c>
      <c r="Q90" s="38"/>
      <c r="R90" s="41">
        <f>IF(P90="","",T90*M90*LOOKUP(RIGHT($D$2,3),定数!$A$6:$A$13,定数!$B$6:$B$13))</f>
        <v>-6816.4454426545972</v>
      </c>
      <c r="S90" s="41"/>
      <c r="T90" s="42">
        <f t="shared" ref="T90" si="15">IF(P90="","",IF(G90="買",(P90-H90),(H90-P90))*IF(RIGHT($D$2,3)="JPY",100,10000))</f>
        <v>-8.3000000000010843</v>
      </c>
      <c r="U90" s="42"/>
      <c r="V90" t="str">
        <f t="shared" si="11"/>
        <v/>
      </c>
      <c r="W90">
        <f t="shared" si="11"/>
        <v>1</v>
      </c>
      <c r="X90" s="29">
        <f t="shared" si="13"/>
        <v>227214.84808845693</v>
      </c>
      <c r="Y90" s="30">
        <f t="shared" si="14"/>
        <v>0</v>
      </c>
    </row>
    <row r="91" spans="2:30">
      <c r="B91" s="36">
        <v>83</v>
      </c>
      <c r="C91" s="37">
        <f t="shared" si="9"/>
        <v>220398.40264580233</v>
      </c>
      <c r="D91" s="37"/>
      <c r="E91" s="36"/>
      <c r="F91" s="5">
        <v>43684</v>
      </c>
      <c r="G91" s="36" t="s">
        <v>45</v>
      </c>
      <c r="H91" s="38">
        <v>1.1569700000000001</v>
      </c>
      <c r="I91" s="38"/>
      <c r="J91" s="36">
        <v>22.3</v>
      </c>
      <c r="K91" s="39">
        <f t="shared" si="10"/>
        <v>6611.9520793740694</v>
      </c>
      <c r="L91" s="40"/>
      <c r="M91" s="4">
        <f>IF(J91="","",(K91/J91)/LOOKUP(RIGHT($D$2,3),定数!$A$6:$A$13,定数!$B$6:$B$13))</f>
        <v>2.47083411037895</v>
      </c>
      <c r="N91" s="36"/>
      <c r="O91" s="5"/>
      <c r="P91" s="38">
        <v>1.1594599999999999</v>
      </c>
      <c r="Q91" s="38"/>
      <c r="R91" s="41">
        <f>IF(P91="","",T91*M91*LOOKUP(RIGHT($D$2,3),定数!$A$6:$A$13,定数!$B$6:$B$13))</f>
        <v>7382.8523218119508</v>
      </c>
      <c r="S91" s="41"/>
      <c r="T91" s="42">
        <f t="shared" si="12"/>
        <v>24.899999999998812</v>
      </c>
      <c r="U91" s="42"/>
      <c r="V91" t="str">
        <f t="shared" ref="V91:W106" si="16">IF(S91&lt;&gt;"",IF(S91&lt;0,1+V90,0),"")</f>
        <v/>
      </c>
      <c r="W91">
        <f t="shared" si="16"/>
        <v>0</v>
      </c>
      <c r="X91" s="29">
        <f t="shared" si="13"/>
        <v>227214.84808845693</v>
      </c>
      <c r="Y91" s="30">
        <f t="shared" si="14"/>
        <v>3.0000000000003912E-2</v>
      </c>
      <c r="AB91">
        <v>1.161</v>
      </c>
      <c r="AC91">
        <v>1.1620900000000001</v>
      </c>
    </row>
    <row r="92" spans="2:30">
      <c r="B92" s="36">
        <v>84</v>
      </c>
      <c r="C92" s="37">
        <f t="shared" si="9"/>
        <v>227781.25496761428</v>
      </c>
      <c r="D92" s="37"/>
      <c r="E92" s="36"/>
      <c r="F92" s="5">
        <v>43700</v>
      </c>
      <c r="G92" s="36" t="s">
        <v>44</v>
      </c>
      <c r="H92" s="38">
        <v>1.1541600000000001</v>
      </c>
      <c r="I92" s="38"/>
      <c r="J92" s="36">
        <v>48.4</v>
      </c>
      <c r="K92" s="39">
        <f t="shared" si="10"/>
        <v>6833.4376490284285</v>
      </c>
      <c r="L92" s="40"/>
      <c r="M92" s="4">
        <f>IF(J92="","",(K92/J92)/LOOKUP(RIGHT($D$2,3),定数!$A$6:$A$13,定数!$B$6:$B$13))</f>
        <v>1.1765560690475945</v>
      </c>
      <c r="N92" s="36"/>
      <c r="O92" s="5"/>
      <c r="P92" s="38">
        <v>1.159</v>
      </c>
      <c r="Q92" s="38"/>
      <c r="R92" s="41">
        <f>IF(P92="","",T92*M92*LOOKUP(RIGHT($D$2,3),定数!$A$6:$A$13,定数!$B$6:$B$13))</f>
        <v>-6833.4376490283648</v>
      </c>
      <c r="S92" s="41"/>
      <c r="T92" s="42">
        <f t="shared" si="12"/>
        <v>-48.399999999999551</v>
      </c>
      <c r="U92" s="42"/>
      <c r="V92" t="str">
        <f t="shared" si="16"/>
        <v/>
      </c>
      <c r="W92">
        <f t="shared" si="16"/>
        <v>1</v>
      </c>
      <c r="X92" s="29">
        <f t="shared" si="13"/>
        <v>227781.25496761428</v>
      </c>
      <c r="Y92" s="30">
        <f t="shared" si="14"/>
        <v>0</v>
      </c>
    </row>
    <row r="93" spans="2:30">
      <c r="B93" s="36">
        <v>85</v>
      </c>
      <c r="C93" s="37">
        <f t="shared" si="9"/>
        <v>220947.81731858591</v>
      </c>
      <c r="D93" s="37"/>
      <c r="E93" s="36"/>
      <c r="F93" s="5">
        <v>43706</v>
      </c>
      <c r="G93" s="36" t="s">
        <v>44</v>
      </c>
      <c r="H93" s="38">
        <v>1.1682600000000001</v>
      </c>
      <c r="I93" s="38"/>
      <c r="J93" s="36">
        <v>14.1</v>
      </c>
      <c r="K93" s="39">
        <f t="shared" si="10"/>
        <v>6628.434519557577</v>
      </c>
      <c r="L93" s="40"/>
      <c r="M93" s="4">
        <f>IF(J93="","",(K93/J93)/LOOKUP(RIGHT($D$2,3),定数!$A$6:$A$13,定数!$B$6:$B$13))</f>
        <v>3.917514491464289</v>
      </c>
      <c r="N93" s="36"/>
      <c r="O93" s="5"/>
      <c r="P93" s="38">
        <v>1.1653899999999999</v>
      </c>
      <c r="Q93" s="38"/>
      <c r="R93" s="41">
        <f>IF(P93="","",T93*M93*LOOKUP(RIGHT($D$2,3),定数!$A$6:$A$13,定数!$B$6:$B$13))</f>
        <v>13491.919908603717</v>
      </c>
      <c r="S93" s="41"/>
      <c r="T93" s="42">
        <f t="shared" si="12"/>
        <v>28.700000000001502</v>
      </c>
      <c r="U93" s="42"/>
      <c r="V93" t="str">
        <f t="shared" si="16"/>
        <v/>
      </c>
      <c r="W93">
        <f t="shared" si="16"/>
        <v>0</v>
      </c>
      <c r="X93" s="29">
        <f t="shared" si="13"/>
        <v>227781.25496761428</v>
      </c>
      <c r="Y93" s="30">
        <f t="shared" si="14"/>
        <v>2.9999999999999805E-2</v>
      </c>
    </row>
    <row r="94" spans="2:30">
      <c r="B94" s="36">
        <v>86</v>
      </c>
      <c r="C94" s="37">
        <f t="shared" si="9"/>
        <v>234439.73722718962</v>
      </c>
      <c r="D94" s="37"/>
      <c r="E94" s="36"/>
      <c r="F94" s="5">
        <v>43711</v>
      </c>
      <c r="G94" s="36" t="s">
        <v>45</v>
      </c>
      <c r="H94" s="38">
        <v>1.1624000000000001</v>
      </c>
      <c r="I94" s="38"/>
      <c r="J94" s="36">
        <v>33.5</v>
      </c>
      <c r="K94" s="39">
        <f t="shared" si="10"/>
        <v>7033.1921168156887</v>
      </c>
      <c r="L94" s="40"/>
      <c r="M94" s="4">
        <f>IF(J94="","",(K94/J94)/LOOKUP(RIGHT($D$2,3),定数!$A$6:$A$13,定数!$B$6:$B$13))</f>
        <v>1.749550277814848</v>
      </c>
      <c r="N94" s="36"/>
      <c r="O94" s="5"/>
      <c r="P94" s="38">
        <v>1.1590499999999999</v>
      </c>
      <c r="Q94" s="38"/>
      <c r="R94" s="41">
        <f>IF(P94="","",T94*M94*LOOKUP(RIGHT($D$2,3),定数!$A$6:$A$13,定数!$B$6:$B$13))</f>
        <v>-7033.1921168160789</v>
      </c>
      <c r="S94" s="41"/>
      <c r="T94" s="42">
        <f t="shared" si="12"/>
        <v>-33.500000000001862</v>
      </c>
      <c r="U94" s="42"/>
      <c r="V94" t="str">
        <f t="shared" si="16"/>
        <v/>
      </c>
      <c r="W94">
        <f t="shared" si="16"/>
        <v>1</v>
      </c>
      <c r="X94" s="29">
        <f t="shared" si="13"/>
        <v>234439.73722718962</v>
      </c>
      <c r="Y94" s="30">
        <f t="shared" si="14"/>
        <v>0</v>
      </c>
    </row>
    <row r="95" spans="2:30">
      <c r="B95" s="36">
        <v>87</v>
      </c>
      <c r="C95" s="37">
        <f t="shared" si="9"/>
        <v>227406.54511037352</v>
      </c>
      <c r="D95" s="37"/>
      <c r="E95" s="36"/>
      <c r="F95" s="5">
        <v>43741</v>
      </c>
      <c r="G95" s="36" t="s">
        <v>45</v>
      </c>
      <c r="H95" s="38">
        <v>1.15696</v>
      </c>
      <c r="I95" s="38"/>
      <c r="J95" s="36">
        <v>30.7</v>
      </c>
      <c r="K95" s="39">
        <f t="shared" si="10"/>
        <v>6822.1963533112057</v>
      </c>
      <c r="L95" s="40"/>
      <c r="M95" s="4">
        <f>IF(J95="","",(K95/J95)/LOOKUP(RIGHT($D$2,3),定数!$A$6:$A$13,定数!$B$6:$B$13))</f>
        <v>1.8518448298890353</v>
      </c>
      <c r="N95" s="36"/>
      <c r="O95" s="5"/>
      <c r="P95" s="38">
        <v>1.1538900000000001</v>
      </c>
      <c r="Q95" s="38"/>
      <c r="R95" s="41">
        <f>IF(P95="","",T95*M95*LOOKUP(RIGHT($D$2,3),定数!$A$6:$A$13,定数!$B$6:$B$13))</f>
        <v>-6822.1963533109974</v>
      </c>
      <c r="S95" s="41"/>
      <c r="T95" s="42">
        <f t="shared" si="12"/>
        <v>-30.699999999999061</v>
      </c>
      <c r="U95" s="42"/>
      <c r="V95" t="str">
        <f t="shared" si="16"/>
        <v/>
      </c>
      <c r="W95">
        <f t="shared" si="16"/>
        <v>2</v>
      </c>
      <c r="X95" s="29">
        <f t="shared" si="13"/>
        <v>234439.73722718962</v>
      </c>
      <c r="Y95" s="30">
        <f t="shared" si="14"/>
        <v>3.0000000000001692E-2</v>
      </c>
    </row>
    <row r="96" spans="2:30">
      <c r="B96" s="36">
        <v>88</v>
      </c>
      <c r="C96" s="37">
        <f t="shared" si="9"/>
        <v>220584.34875706251</v>
      </c>
      <c r="D96" s="37"/>
      <c r="E96" s="36"/>
      <c r="F96" s="5">
        <v>43743</v>
      </c>
      <c r="G96" s="36" t="s">
        <v>45</v>
      </c>
      <c r="H96" s="38">
        <v>1.1539999999999999</v>
      </c>
      <c r="I96" s="38"/>
      <c r="J96" s="36">
        <v>56.6</v>
      </c>
      <c r="K96" s="39">
        <f t="shared" si="10"/>
        <v>6617.5304627118749</v>
      </c>
      <c r="L96" s="40"/>
      <c r="M96" s="4">
        <f>IF(J96="","",(K96/J96)/LOOKUP(RIGHT($D$2,3),定数!$A$6:$A$13,定数!$B$6:$B$13))</f>
        <v>0.97431249450999335</v>
      </c>
      <c r="N96" s="36"/>
      <c r="O96" s="5"/>
      <c r="P96" s="38">
        <v>1.1483399999999999</v>
      </c>
      <c r="Q96" s="38"/>
      <c r="R96" s="41">
        <f>IF(P96="","",T96*M96*LOOKUP(RIGHT($D$2,3),定数!$A$6:$A$13,定数!$B$6:$B$13))</f>
        <v>-6617.530462711873</v>
      </c>
      <c r="S96" s="41"/>
      <c r="T96" s="42">
        <f t="shared" si="12"/>
        <v>-56.59999999999998</v>
      </c>
      <c r="U96" s="42"/>
      <c r="V96" t="str">
        <f t="shared" si="16"/>
        <v/>
      </c>
      <c r="W96">
        <f t="shared" si="16"/>
        <v>3</v>
      </c>
      <c r="X96" s="29">
        <f t="shared" si="13"/>
        <v>234439.73722718962</v>
      </c>
      <c r="Y96" s="30">
        <f t="shared" si="14"/>
        <v>5.9100000000000819E-2</v>
      </c>
    </row>
    <row r="97" spans="2:32">
      <c r="B97" s="36">
        <v>89</v>
      </c>
      <c r="C97" s="37">
        <f t="shared" si="9"/>
        <v>213966.81829435064</v>
      </c>
      <c r="D97" s="37"/>
      <c r="E97" s="36"/>
      <c r="F97" s="5">
        <v>43757</v>
      </c>
      <c r="G97" s="36" t="s">
        <v>45</v>
      </c>
      <c r="H97" s="38">
        <v>1.1475900000000001</v>
      </c>
      <c r="I97" s="38"/>
      <c r="J97" s="36">
        <v>19.3</v>
      </c>
      <c r="K97" s="39">
        <f t="shared" si="10"/>
        <v>6419.0045488305186</v>
      </c>
      <c r="L97" s="40"/>
      <c r="M97" s="4">
        <f>IF(J97="","",(K97/J97)/LOOKUP(RIGHT($D$2,3),定数!$A$6:$A$13,定数!$B$6:$B$13))</f>
        <v>2.771590910548583</v>
      </c>
      <c r="N97" s="36"/>
      <c r="O97" s="5"/>
      <c r="P97" s="38">
        <v>1.1502699999999999</v>
      </c>
      <c r="Q97" s="38"/>
      <c r="R97" s="41">
        <f>IF(P97="","",T97*M97*LOOKUP(RIGHT($D$2,3),定数!$A$6:$A$13,定数!$B$6:$B$13))</f>
        <v>8913.436368323557</v>
      </c>
      <c r="S97" s="41"/>
      <c r="T97" s="42">
        <f t="shared" si="12"/>
        <v>26.799999999997937</v>
      </c>
      <c r="U97" s="42"/>
      <c r="V97" t="str">
        <f t="shared" si="16"/>
        <v/>
      </c>
      <c r="W97">
        <f t="shared" si="16"/>
        <v>0</v>
      </c>
      <c r="X97" s="29">
        <f t="shared" si="13"/>
        <v>234439.73722718962</v>
      </c>
      <c r="Y97" s="30">
        <f t="shared" si="14"/>
        <v>8.7327000000000821E-2</v>
      </c>
      <c r="AB97">
        <v>1.1519299999999999</v>
      </c>
      <c r="AC97">
        <v>1.1531</v>
      </c>
      <c r="AD97">
        <v>1.1540999999999999</v>
      </c>
    </row>
    <row r="98" spans="2:32">
      <c r="B98" s="36">
        <v>90</v>
      </c>
      <c r="C98" s="37">
        <f t="shared" si="9"/>
        <v>222880.25466267421</v>
      </c>
      <c r="D98" s="37"/>
      <c r="E98" s="36"/>
      <c r="F98" s="5">
        <v>43782</v>
      </c>
      <c r="G98" s="36" t="s">
        <v>45</v>
      </c>
      <c r="H98" s="38">
        <v>1.12565</v>
      </c>
      <c r="I98" s="38"/>
      <c r="J98" s="36">
        <v>35.299999999999997</v>
      </c>
      <c r="K98" s="39">
        <f t="shared" si="10"/>
        <v>6686.4076398802263</v>
      </c>
      <c r="L98" s="40"/>
      <c r="M98" s="4">
        <f>IF(J98="","",(K98/J98)/LOOKUP(RIGHT($D$2,3),定数!$A$6:$A$13,定数!$B$6:$B$13))</f>
        <v>1.5784720585175229</v>
      </c>
      <c r="N98" s="36"/>
      <c r="O98" s="5"/>
      <c r="P98" s="38">
        <v>1.1282099999999999</v>
      </c>
      <c r="Q98" s="38"/>
      <c r="R98" s="41">
        <f>IF(P98="","",T98*M98*LOOKUP(RIGHT($D$2,3),定数!$A$6:$A$13,定数!$B$6:$B$13))</f>
        <v>4849.0661637656331</v>
      </c>
      <c r="S98" s="41"/>
      <c r="T98" s="42">
        <f t="shared" si="12"/>
        <v>25.599999999998957</v>
      </c>
      <c r="U98" s="42"/>
      <c r="V98" t="str">
        <f t="shared" si="16"/>
        <v/>
      </c>
      <c r="W98">
        <f t="shared" si="16"/>
        <v>0</v>
      </c>
      <c r="X98" s="29">
        <f t="shared" si="13"/>
        <v>234439.73722718962</v>
      </c>
      <c r="Y98" s="30">
        <f t="shared" si="14"/>
        <v>4.9306839792749857E-2</v>
      </c>
    </row>
    <row r="99" spans="2:32">
      <c r="B99" s="36">
        <v>91</v>
      </c>
      <c r="C99" s="37">
        <f t="shared" si="9"/>
        <v>227729.32082643986</v>
      </c>
      <c r="D99" s="37"/>
      <c r="E99" s="36"/>
      <c r="F99" s="5">
        <v>43809</v>
      </c>
      <c r="G99" s="36" t="s">
        <v>44</v>
      </c>
      <c r="H99" s="38">
        <v>1.14012</v>
      </c>
      <c r="I99" s="38"/>
      <c r="J99" s="36">
        <v>26.1</v>
      </c>
      <c r="K99" s="39">
        <f t="shared" si="10"/>
        <v>6831.879624793195</v>
      </c>
      <c r="L99" s="40"/>
      <c r="M99" s="4">
        <f>IF(J99="","",(K99/J99)/LOOKUP(RIGHT($D$2,3),定数!$A$6:$A$13,定数!$B$6:$B$13))</f>
        <v>2.1813153335865882</v>
      </c>
      <c r="N99" s="36"/>
      <c r="O99" s="5"/>
      <c r="P99" s="38">
        <v>1.1375999999999999</v>
      </c>
      <c r="Q99" s="38"/>
      <c r="R99" s="41">
        <f>IF(P99="","",T99*M99*LOOKUP(RIGHT($D$2,3),定数!$A$6:$A$13,定数!$B$6:$B$13))</f>
        <v>6596.2975687660464</v>
      </c>
      <c r="S99" s="41"/>
      <c r="T99" s="42">
        <f t="shared" si="12"/>
        <v>25.200000000000777</v>
      </c>
      <c r="U99" s="42"/>
      <c r="V99" t="str">
        <f t="shared" si="16"/>
        <v/>
      </c>
      <c r="W99">
        <f t="shared" si="16"/>
        <v>0</v>
      </c>
      <c r="X99" s="29">
        <f t="shared" si="13"/>
        <v>234439.73722718962</v>
      </c>
      <c r="Y99" s="30">
        <f t="shared" si="14"/>
        <v>2.862320389928974E-2</v>
      </c>
      <c r="AB99">
        <v>1.13605</v>
      </c>
      <c r="AC99">
        <v>1.1349499999999999</v>
      </c>
      <c r="AD99">
        <v>1.13401</v>
      </c>
      <c r="AE99">
        <v>1.13198</v>
      </c>
    </row>
    <row r="100" spans="2:32">
      <c r="B100" s="36">
        <v>92</v>
      </c>
      <c r="C100" s="37">
        <f t="shared" si="9"/>
        <v>234325.61839520591</v>
      </c>
      <c r="D100" s="37"/>
      <c r="E100" s="36"/>
      <c r="F100" s="5">
        <v>43827</v>
      </c>
      <c r="G100" s="36" t="s">
        <v>44</v>
      </c>
      <c r="H100" s="38">
        <v>1.14385</v>
      </c>
      <c r="I100" s="38"/>
      <c r="J100" s="36">
        <v>29.8</v>
      </c>
      <c r="K100" s="39">
        <f t="shared" si="10"/>
        <v>7029.7685518561766</v>
      </c>
      <c r="L100" s="40"/>
      <c r="M100" s="4">
        <f>IF(J100="","",(K100/J100)/LOOKUP(RIGHT($D$2,3),定数!$A$6:$A$13,定数!$B$6:$B$13))</f>
        <v>1.9658189462685056</v>
      </c>
      <c r="N100" s="36"/>
      <c r="O100" s="5"/>
      <c r="P100" s="38">
        <v>1.14683</v>
      </c>
      <c r="Q100" s="38"/>
      <c r="R100" s="41">
        <f>IF(P100="","",T100*M100*LOOKUP(RIGHT($D$2,3),定数!$A$6:$A$13,定数!$B$6:$B$13))</f>
        <v>-7029.7685518561357</v>
      </c>
      <c r="S100" s="41"/>
      <c r="T100" s="42">
        <f t="shared" si="12"/>
        <v>-29.799999999999827</v>
      </c>
      <c r="U100" s="42"/>
      <c r="V100" t="str">
        <f t="shared" si="16"/>
        <v/>
      </c>
      <c r="W100">
        <f t="shared" si="16"/>
        <v>1</v>
      </c>
      <c r="X100" s="29">
        <f t="shared" si="13"/>
        <v>234439.73722718962</v>
      </c>
      <c r="Y100" s="30">
        <f t="shared" si="14"/>
        <v>4.8677256395790458E-4</v>
      </c>
    </row>
    <row r="101" spans="2:32">
      <c r="B101" s="36">
        <v>93</v>
      </c>
      <c r="C101" s="37">
        <f t="shared" si="9"/>
        <v>227295.84984334977</v>
      </c>
      <c r="D101" s="37"/>
      <c r="E101" s="36">
        <v>2019</v>
      </c>
      <c r="F101" s="5">
        <v>43473</v>
      </c>
      <c r="G101" s="36" t="s">
        <v>44</v>
      </c>
      <c r="H101" s="38">
        <v>1.1431500000000001</v>
      </c>
      <c r="I101" s="38"/>
      <c r="J101" s="36">
        <v>36.9</v>
      </c>
      <c r="K101" s="39">
        <f t="shared" si="10"/>
        <v>6818.8754953004927</v>
      </c>
      <c r="L101" s="40"/>
      <c r="M101" s="4">
        <f>IF(J101="","",(K101/J101)/LOOKUP(RIGHT($D$2,3),定数!$A$6:$A$13,定数!$B$6:$B$13))</f>
        <v>1.539944782136516</v>
      </c>
      <c r="N101" s="36"/>
      <c r="O101" s="5"/>
      <c r="P101" s="38">
        <v>1.1468400000000001</v>
      </c>
      <c r="Q101" s="38"/>
      <c r="R101" s="41">
        <f>IF(P101="","",T101*M101*LOOKUP(RIGHT($D$2,3),定数!$A$6:$A$13,定数!$B$6:$B$13))</f>
        <v>-6818.8754953004382</v>
      </c>
      <c r="S101" s="41"/>
      <c r="T101" s="42">
        <f t="shared" si="12"/>
        <v>-36.899999999999707</v>
      </c>
      <c r="U101" s="42"/>
      <c r="V101" t="str">
        <f t="shared" si="16"/>
        <v/>
      </c>
      <c r="W101">
        <f t="shared" si="16"/>
        <v>2</v>
      </c>
      <c r="X101" s="29">
        <f t="shared" si="13"/>
        <v>234439.73722718962</v>
      </c>
      <c r="Y101" s="30">
        <f t="shared" si="14"/>
        <v>3.0472169387039005E-2</v>
      </c>
    </row>
    <row r="102" spans="2:32">
      <c r="B102" s="36">
        <v>94</v>
      </c>
      <c r="C102" s="37">
        <f t="shared" si="9"/>
        <v>220476.97434804935</v>
      </c>
      <c r="D102" s="37"/>
      <c r="E102" s="36"/>
      <c r="F102" s="5">
        <v>43480</v>
      </c>
      <c r="G102" s="36" t="s">
        <v>45</v>
      </c>
      <c r="H102" s="38">
        <v>1.1479600000000001</v>
      </c>
      <c r="I102" s="38"/>
      <c r="J102" s="36">
        <v>17.2</v>
      </c>
      <c r="K102" s="39">
        <f t="shared" si="10"/>
        <v>6614.3092304414804</v>
      </c>
      <c r="L102" s="40"/>
      <c r="M102" s="4">
        <f>IF(J102="","",(K102/J102)/LOOKUP(RIGHT($D$2,3),定数!$A$6:$A$13,定数!$B$6:$B$13))</f>
        <v>3.2046071852914149</v>
      </c>
      <c r="N102" s="36"/>
      <c r="O102" s="5"/>
      <c r="P102" s="38">
        <v>1.1462399999999999</v>
      </c>
      <c r="Q102" s="38"/>
      <c r="R102" s="41">
        <f>IF(P102="","",T102*M102*LOOKUP(RIGHT($D$2,3),定数!$A$6:$A$13,定数!$B$6:$B$13))</f>
        <v>-6614.309230442118</v>
      </c>
      <c r="S102" s="41"/>
      <c r="T102" s="42">
        <f t="shared" si="12"/>
        <v>-17.200000000001658</v>
      </c>
      <c r="U102" s="42"/>
      <c r="V102" t="str">
        <f t="shared" si="16"/>
        <v/>
      </c>
      <c r="W102">
        <f t="shared" si="16"/>
        <v>3</v>
      </c>
      <c r="X102" s="29">
        <f t="shared" si="13"/>
        <v>234439.73722718962</v>
      </c>
      <c r="Y102" s="30">
        <f t="shared" si="14"/>
        <v>5.955800430542757E-2</v>
      </c>
    </row>
    <row r="103" spans="2:32">
      <c r="B103" s="36">
        <v>95</v>
      </c>
      <c r="C103" s="37">
        <f t="shared" si="9"/>
        <v>213862.66511760722</v>
      </c>
      <c r="D103" s="37"/>
      <c r="E103" s="36"/>
      <c r="F103" s="5">
        <v>43480</v>
      </c>
      <c r="G103" s="36" t="s">
        <v>45</v>
      </c>
      <c r="H103" s="38">
        <v>1.14167</v>
      </c>
      <c r="I103" s="38"/>
      <c r="J103" s="36">
        <v>25.8</v>
      </c>
      <c r="K103" s="39">
        <f t="shared" si="10"/>
        <v>6415.879953528216</v>
      </c>
      <c r="L103" s="40"/>
      <c r="M103" s="4">
        <f>IF(J103="","",(K103/J103)/LOOKUP(RIGHT($D$2,3),定数!$A$6:$A$13,定数!$B$6:$B$13))</f>
        <v>2.072312646488442</v>
      </c>
      <c r="N103" s="36"/>
      <c r="O103" s="5"/>
      <c r="P103" s="38">
        <v>1.1390899999999999</v>
      </c>
      <c r="Q103" s="38"/>
      <c r="R103" s="41">
        <f>IF(P103="","",T103*M103*LOOKUP(RIGHT($D$2,3),定数!$A$6:$A$13,定数!$B$6:$B$13))</f>
        <v>-6415.8799535282824</v>
      </c>
      <c r="S103" s="41"/>
      <c r="T103" s="42">
        <f t="shared" si="12"/>
        <v>-25.800000000000267</v>
      </c>
      <c r="U103" s="42"/>
      <c r="V103" t="str">
        <f t="shared" si="16"/>
        <v/>
      </c>
      <c r="W103">
        <f t="shared" si="16"/>
        <v>4</v>
      </c>
      <c r="X103" s="29">
        <f t="shared" si="13"/>
        <v>234439.73722718962</v>
      </c>
      <c r="Y103" s="30">
        <f t="shared" si="14"/>
        <v>8.7771264176267461E-2</v>
      </c>
    </row>
    <row r="104" spans="2:32">
      <c r="B104" s="36">
        <v>96</v>
      </c>
      <c r="C104" s="37">
        <f t="shared" si="9"/>
        <v>207446.78516407893</v>
      </c>
      <c r="D104" s="37"/>
      <c r="E104" s="36"/>
      <c r="F104" s="5">
        <v>43488</v>
      </c>
      <c r="G104" s="36" t="s">
        <v>45</v>
      </c>
      <c r="H104" s="38">
        <v>1.1373200000000001</v>
      </c>
      <c r="I104" s="38"/>
      <c r="J104" s="36">
        <v>23</v>
      </c>
      <c r="K104" s="39">
        <f t="shared" si="10"/>
        <v>6223.4035549223681</v>
      </c>
      <c r="L104" s="40"/>
      <c r="M104" s="4">
        <f>IF(J104="","",(K104/J104)/LOOKUP(RIGHT($D$2,3),定数!$A$6:$A$13,定数!$B$6:$B$13))</f>
        <v>2.2548563604791187</v>
      </c>
      <c r="N104" s="36"/>
      <c r="O104" s="5"/>
      <c r="P104" s="38">
        <v>1.1350199999999999</v>
      </c>
      <c r="Q104" s="38"/>
      <c r="R104" s="41">
        <f>IF(P104="","",T104*M104*LOOKUP(RIGHT($D$2,3),定数!$A$6:$A$13,定数!$B$6:$B$13))</f>
        <v>-6223.4035549228838</v>
      </c>
      <c r="S104" s="41"/>
      <c r="T104" s="42">
        <f t="shared" si="12"/>
        <v>-23.000000000001908</v>
      </c>
      <c r="U104" s="42"/>
      <c r="V104" t="str">
        <f t="shared" si="16"/>
        <v/>
      </c>
      <c r="W104">
        <f t="shared" si="16"/>
        <v>5</v>
      </c>
      <c r="X104" s="29">
        <f t="shared" si="13"/>
        <v>234439.73722718962</v>
      </c>
      <c r="Y104" s="30">
        <f t="shared" si="14"/>
        <v>0.11513812625097974</v>
      </c>
    </row>
    <row r="105" spans="2:32">
      <c r="B105" s="36">
        <v>97</v>
      </c>
      <c r="C105" s="37">
        <f t="shared" si="9"/>
        <v>201223.38160915606</v>
      </c>
      <c r="D105" s="37"/>
      <c r="E105" s="36"/>
      <c r="F105" s="5">
        <v>43496</v>
      </c>
      <c r="G105" s="36" t="s">
        <v>44</v>
      </c>
      <c r="H105" s="38">
        <v>1.1470899999999999</v>
      </c>
      <c r="I105" s="38"/>
      <c r="J105" s="36">
        <v>24.1</v>
      </c>
      <c r="K105" s="39">
        <f t="shared" si="10"/>
        <v>6036.7014482746818</v>
      </c>
      <c r="L105" s="40"/>
      <c r="M105" s="4">
        <f>IF(J105="","",(K105/J105)/LOOKUP(RIGHT($D$2,3),定数!$A$6:$A$13,定数!$B$6:$B$13))</f>
        <v>2.0873794772734029</v>
      </c>
      <c r="N105" s="36"/>
      <c r="O105" s="5"/>
      <c r="P105" s="38">
        <v>1.14446</v>
      </c>
      <c r="Q105" s="38"/>
      <c r="R105" s="41">
        <f>IF(P105="","",T105*M105*LOOKUP(RIGHT($D$2,3),定数!$A$6:$A$13,定数!$B$6:$B$13))</f>
        <v>6587.7696302746344</v>
      </c>
      <c r="S105" s="41"/>
      <c r="T105" s="42">
        <f t="shared" si="12"/>
        <v>26.299999999999102</v>
      </c>
      <c r="U105" s="42"/>
      <c r="V105" t="str">
        <f t="shared" si="16"/>
        <v/>
      </c>
      <c r="W105">
        <f t="shared" si="16"/>
        <v>0</v>
      </c>
      <c r="X105" s="29">
        <f t="shared" si="13"/>
        <v>234439.73722718962</v>
      </c>
      <c r="Y105" s="30">
        <f t="shared" si="14"/>
        <v>0.1416839824634526</v>
      </c>
    </row>
    <row r="106" spans="2:32">
      <c r="B106" s="36">
        <v>98</v>
      </c>
      <c r="C106" s="37">
        <f t="shared" si="9"/>
        <v>207811.15123943071</v>
      </c>
      <c r="D106" s="37"/>
      <c r="E106" s="36"/>
      <c r="F106" s="5">
        <v>43538</v>
      </c>
      <c r="G106" s="36" t="s">
        <v>44</v>
      </c>
      <c r="H106" s="38">
        <v>1.1311500000000001</v>
      </c>
      <c r="I106" s="38"/>
      <c r="J106" s="36">
        <v>23.8</v>
      </c>
      <c r="K106" s="39">
        <f t="shared" si="10"/>
        <v>6234.3345371829209</v>
      </c>
      <c r="L106" s="40"/>
      <c r="M106" s="4">
        <f>IF(J106="","",(K106/J106)/LOOKUP(RIGHT($D$2,3),定数!$A$6:$A$13,定数!$B$6:$B$13))</f>
        <v>2.1828902441116669</v>
      </c>
      <c r="N106" s="36"/>
      <c r="O106" s="5"/>
      <c r="P106" s="38">
        <v>1.1295299999999999</v>
      </c>
      <c r="Q106" s="38"/>
      <c r="R106" s="41">
        <f>IF(P106="","",T106*M106*LOOKUP(RIGHT($D$2,3),定数!$A$6:$A$13,定数!$B$6:$B$13))</f>
        <v>4243.5386345535435</v>
      </c>
      <c r="S106" s="41"/>
      <c r="T106" s="42">
        <f t="shared" si="12"/>
        <v>16.200000000001769</v>
      </c>
      <c r="U106" s="42"/>
      <c r="V106" t="str">
        <f t="shared" si="16"/>
        <v/>
      </c>
      <c r="W106">
        <f t="shared" si="16"/>
        <v>0</v>
      </c>
      <c r="X106" s="29">
        <f t="shared" si="13"/>
        <v>234439.73722718962</v>
      </c>
      <c r="Y106" s="30">
        <f t="shared" si="14"/>
        <v>0.11358392695157227</v>
      </c>
    </row>
    <row r="107" spans="2:32">
      <c r="B107" s="36">
        <v>99</v>
      </c>
      <c r="C107" s="37">
        <f t="shared" si="9"/>
        <v>212054.68987398426</v>
      </c>
      <c r="D107" s="37"/>
      <c r="E107" s="36"/>
      <c r="F107" s="5">
        <v>43545</v>
      </c>
      <c r="G107" s="36" t="s">
        <v>44</v>
      </c>
      <c r="H107" s="38">
        <v>1.1409100000000001</v>
      </c>
      <c r="I107" s="38"/>
      <c r="J107" s="36">
        <v>27.6</v>
      </c>
      <c r="K107" s="39">
        <f t="shared" si="10"/>
        <v>6361.6406962195279</v>
      </c>
      <c r="L107" s="40"/>
      <c r="M107" s="4">
        <f>IF(J107="","",(K107/J107)/LOOKUP(RIGHT($D$2,3),定数!$A$6:$A$13,定数!$B$6:$B$13))</f>
        <v>1.9207852343657994</v>
      </c>
      <c r="N107" s="36"/>
      <c r="O107" s="5"/>
      <c r="P107" s="38">
        <v>1.13855</v>
      </c>
      <c r="Q107" s="38"/>
      <c r="R107" s="41">
        <f>IF(P107="","",T107*M107*LOOKUP(RIGHT($D$2,3),定数!$A$6:$A$13,定数!$B$6:$B$13))</f>
        <v>5439.6637837242661</v>
      </c>
      <c r="S107" s="41"/>
      <c r="T107" s="42">
        <f t="shared" si="12"/>
        <v>23.600000000001398</v>
      </c>
      <c r="U107" s="42"/>
      <c r="V107" t="str">
        <f>IF(S107&lt;&gt;"",IF(S107&lt;0,1+V106,0),"")</f>
        <v/>
      </c>
      <c r="W107">
        <f>IF(T107&lt;&gt;"",IF(T107&lt;0,1+W106,0),"")</f>
        <v>0</v>
      </c>
      <c r="X107" s="29">
        <f t="shared" si="13"/>
        <v>234439.73722718962</v>
      </c>
      <c r="Y107" s="30">
        <f t="shared" si="14"/>
        <v>9.5483161762430102E-2</v>
      </c>
      <c r="AB107">
        <v>1.1370899999999999</v>
      </c>
      <c r="AC107">
        <v>1.1360600000000001</v>
      </c>
      <c r="AD107">
        <v>1.1351800000000001</v>
      </c>
      <c r="AE107">
        <v>1.13327</v>
      </c>
      <c r="AF107">
        <v>1.1294500000000001</v>
      </c>
    </row>
    <row r="108" spans="2:32">
      <c r="B108" s="36">
        <v>100</v>
      </c>
      <c r="C108" s="37">
        <f t="shared" si="9"/>
        <v>217494.35365770853</v>
      </c>
      <c r="D108" s="37"/>
      <c r="E108" s="36"/>
      <c r="F108" s="5">
        <v>43556</v>
      </c>
      <c r="G108" s="36" t="s">
        <v>45</v>
      </c>
      <c r="H108" s="38">
        <v>1.12459</v>
      </c>
      <c r="I108" s="38"/>
      <c r="J108" s="36">
        <v>33.4</v>
      </c>
      <c r="K108" s="39">
        <f t="shared" si="10"/>
        <v>6524.8306097312561</v>
      </c>
      <c r="L108" s="40"/>
      <c r="M108" s="4">
        <f>IF(J108="","",(K108/J108)/LOOKUP(RIGHT($D$2,3),定数!$A$6:$A$13,定数!$B$6:$B$13))</f>
        <v>1.6279517489349442</v>
      </c>
      <c r="N108" s="36"/>
      <c r="O108" s="5"/>
      <c r="P108" s="38">
        <v>1.1212500000000001</v>
      </c>
      <c r="Q108" s="38"/>
      <c r="R108" s="41">
        <f>IF(P108="","",T108*M108*LOOKUP(RIGHT($D$2,3),定数!$A$6:$A$13,定数!$B$6:$B$13))</f>
        <v>-6524.8306097310569</v>
      </c>
      <c r="S108" s="41"/>
      <c r="T108" s="42">
        <f t="shared" si="12"/>
        <v>-33.399999999998983</v>
      </c>
      <c r="U108" s="42"/>
      <c r="V108" t="str">
        <f>IF(S108&lt;&gt;"",IF(S108&lt;0,1+V107,0),"")</f>
        <v/>
      </c>
      <c r="W108">
        <f>IF(T108&lt;&gt;"",IF(T108&lt;0,1+W107,0),"")</f>
        <v>1</v>
      </c>
      <c r="X108" s="29">
        <f t="shared" si="13"/>
        <v>234439.73722718962</v>
      </c>
      <c r="Y108" s="30">
        <f t="shared" si="14"/>
        <v>7.2280338520682386E-2</v>
      </c>
    </row>
    <row r="109" spans="2:3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N14" workbookViewId="0">
      <selection activeCell="O294" sqref="O294"/>
    </sheetView>
  </sheetViews>
  <sheetFormatPr defaultRowHeight="14.25"/>
  <cols>
    <col min="1" max="1" width="7.375" style="28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2" zoomScale="145" zoomScaleNormal="145" zoomScaleSheetLayoutView="100" workbookViewId="0">
      <selection activeCell="A30" sqref="A30"/>
    </sheetView>
  </sheetViews>
  <sheetFormatPr defaultColWidth="9" defaultRowHeight="13.5"/>
  <sheetData>
    <row r="1" spans="1:10">
      <c r="A1" t="s">
        <v>48</v>
      </c>
    </row>
    <row r="2" spans="1:10">
      <c r="A2" s="78" t="s">
        <v>49</v>
      </c>
      <c r="B2" s="79"/>
      <c r="C2" s="79"/>
      <c r="D2" s="79"/>
      <c r="E2" s="79"/>
      <c r="F2" s="79"/>
      <c r="G2" s="79"/>
      <c r="H2" s="79"/>
      <c r="I2" s="79"/>
      <c r="J2" s="79"/>
    </row>
    <row r="3" spans="1:10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>
      <c r="A9" s="79"/>
      <c r="B9" s="79"/>
      <c r="C9" s="79"/>
      <c r="D9" s="79"/>
      <c r="E9" s="79"/>
      <c r="F9" s="79"/>
      <c r="G9" s="79"/>
      <c r="H9" s="79"/>
      <c r="I9" s="79"/>
      <c r="J9" s="79"/>
    </row>
    <row r="11" spans="1:10">
      <c r="A11" t="s">
        <v>50</v>
      </c>
    </row>
    <row r="12" spans="1:10">
      <c r="A12" s="80" t="s">
        <v>51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1" spans="1:10">
      <c r="A21" t="s">
        <v>52</v>
      </c>
    </row>
    <row r="22" spans="1:10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>
      <c r="A29" s="80"/>
      <c r="B29" s="80"/>
      <c r="C29" s="80"/>
      <c r="D29" s="80"/>
      <c r="E29" s="80"/>
      <c r="F29" s="80"/>
      <c r="G29" s="80"/>
      <c r="H29" s="80"/>
      <c r="I29" s="80"/>
      <c r="J29" s="8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53</v>
      </c>
      <c r="C2" s="20"/>
    </row>
    <row r="4" spans="2:9">
      <c r="B4" s="23" t="s">
        <v>54</v>
      </c>
      <c r="C4" s="23" t="s">
        <v>55</v>
      </c>
      <c r="D4" s="23" t="s">
        <v>56</v>
      </c>
      <c r="E4" s="24" t="s">
        <v>57</v>
      </c>
      <c r="F4" s="23" t="s">
        <v>58</v>
      </c>
      <c r="G4" s="24" t="s">
        <v>57</v>
      </c>
      <c r="H4" s="23" t="s">
        <v>59</v>
      </c>
      <c r="I4" s="24" t="s">
        <v>57</v>
      </c>
    </row>
    <row r="5" spans="2:9">
      <c r="B5" s="21" t="s">
        <v>60</v>
      </c>
      <c r="C5" s="22" t="s">
        <v>61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60</v>
      </c>
      <c r="C6" s="22" t="s">
        <v>62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60</v>
      </c>
      <c r="C7" s="22"/>
      <c r="D7" s="22"/>
      <c r="E7" s="27"/>
      <c r="F7" s="22"/>
      <c r="G7" s="27"/>
      <c r="H7" s="22"/>
      <c r="I7" s="27"/>
    </row>
    <row r="8" spans="2:9">
      <c r="B8" s="21" t="s">
        <v>60</v>
      </c>
      <c r="C8" s="22"/>
      <c r="D8" s="22"/>
      <c r="E8" s="27"/>
      <c r="F8" s="22"/>
      <c r="G8" s="27"/>
      <c r="H8" s="22"/>
      <c r="I8" s="27"/>
    </row>
    <row r="9" spans="2:9">
      <c r="B9" s="21" t="s">
        <v>60</v>
      </c>
      <c r="C9" s="22"/>
      <c r="D9" s="22"/>
      <c r="E9" s="27"/>
      <c r="F9" s="22"/>
      <c r="G9" s="27"/>
      <c r="H9" s="22"/>
      <c r="I9" s="27"/>
    </row>
    <row r="10" spans="2:9">
      <c r="B10" s="21" t="s">
        <v>60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60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60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16" bestFit="1" customWidth="1"/>
  </cols>
  <sheetData>
    <row r="2" spans="2:21">
      <c r="B2" s="56" t="s">
        <v>10</v>
      </c>
      <c r="C2" s="56"/>
      <c r="D2" s="72"/>
      <c r="E2" s="72"/>
      <c r="F2" s="56" t="s">
        <v>12</v>
      </c>
      <c r="G2" s="56"/>
      <c r="H2" s="72" t="s">
        <v>63</v>
      </c>
      <c r="I2" s="72"/>
      <c r="J2" s="56" t="s">
        <v>14</v>
      </c>
      <c r="K2" s="56"/>
      <c r="L2" s="73">
        <f>C9</f>
        <v>1000000</v>
      </c>
      <c r="M2" s="72"/>
      <c r="N2" s="56" t="s">
        <v>15</v>
      </c>
      <c r="O2" s="56"/>
      <c r="P2" s="73" t="e">
        <f>C108+R108</f>
        <v>#VALUE!</v>
      </c>
      <c r="Q2" s="72"/>
      <c r="R2" s="1"/>
      <c r="S2" s="1"/>
      <c r="T2" s="1"/>
    </row>
    <row r="3" spans="2:21" ht="57" customHeight="1">
      <c r="B3" s="56" t="s">
        <v>16</v>
      </c>
      <c r="C3" s="56"/>
      <c r="D3" s="74" t="s">
        <v>64</v>
      </c>
      <c r="E3" s="74"/>
      <c r="F3" s="74"/>
      <c r="G3" s="74"/>
      <c r="H3" s="74"/>
      <c r="I3" s="74"/>
      <c r="J3" s="56" t="s">
        <v>18</v>
      </c>
      <c r="K3" s="56"/>
      <c r="L3" s="74" t="s">
        <v>65</v>
      </c>
      <c r="M3" s="75"/>
      <c r="N3" s="75"/>
      <c r="O3" s="75"/>
      <c r="P3" s="75"/>
      <c r="Q3" s="75"/>
      <c r="R3" s="1"/>
      <c r="S3" s="1"/>
    </row>
    <row r="4" spans="2:21">
      <c r="B4" s="56" t="s">
        <v>20</v>
      </c>
      <c r="C4" s="56"/>
      <c r="D4" s="70">
        <f>SUM($R$9:$S$993)</f>
        <v>153684.21052631587</v>
      </c>
      <c r="E4" s="70"/>
      <c r="F4" s="56" t="s">
        <v>21</v>
      </c>
      <c r="G4" s="56"/>
      <c r="H4" s="71">
        <f>SUM($T$9:$U$108)</f>
        <v>292.00000000000017</v>
      </c>
      <c r="I4" s="72"/>
      <c r="J4" s="53" t="s">
        <v>66</v>
      </c>
      <c r="K4" s="53"/>
      <c r="L4" s="73">
        <f>MAX($C$9:$D$990)-C9</f>
        <v>153684.21052631596</v>
      </c>
      <c r="M4" s="73"/>
      <c r="N4" s="53" t="s">
        <v>67</v>
      </c>
      <c r="O4" s="53"/>
      <c r="P4" s="70">
        <f>MIN($C$9:$D$990)-C9</f>
        <v>0</v>
      </c>
      <c r="Q4" s="70"/>
      <c r="R4" s="1"/>
      <c r="S4" s="1"/>
      <c r="T4" s="1"/>
    </row>
    <row r="5" spans="2:21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55" t="s">
        <v>27</v>
      </c>
      <c r="K5" s="56"/>
      <c r="L5" s="57"/>
      <c r="M5" s="58"/>
      <c r="N5" s="14" t="s">
        <v>28</v>
      </c>
      <c r="O5" s="6"/>
      <c r="P5" s="57"/>
      <c r="Q5" s="58"/>
      <c r="R5" s="1"/>
      <c r="S5" s="1"/>
      <c r="T5" s="1"/>
    </row>
    <row r="6" spans="2:21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1">
      <c r="B7" s="59" t="s">
        <v>29</v>
      </c>
      <c r="C7" s="61" t="s">
        <v>30</v>
      </c>
      <c r="D7" s="62"/>
      <c r="E7" s="65" t="s">
        <v>31</v>
      </c>
      <c r="F7" s="66"/>
      <c r="G7" s="66"/>
      <c r="H7" s="66"/>
      <c r="I7" s="49"/>
      <c r="J7" s="67" t="s">
        <v>32</v>
      </c>
      <c r="K7" s="68"/>
      <c r="L7" s="51"/>
      <c r="M7" s="69" t="s">
        <v>33</v>
      </c>
      <c r="N7" s="44" t="s">
        <v>34</v>
      </c>
      <c r="O7" s="45"/>
      <c r="P7" s="45"/>
      <c r="Q7" s="46"/>
      <c r="R7" s="47" t="s">
        <v>35</v>
      </c>
      <c r="S7" s="47"/>
      <c r="T7" s="47"/>
      <c r="U7" s="47"/>
    </row>
    <row r="8" spans="2:21">
      <c r="B8" s="60"/>
      <c r="C8" s="63"/>
      <c r="D8" s="64"/>
      <c r="E8" s="15" t="s">
        <v>36</v>
      </c>
      <c r="F8" s="15" t="s">
        <v>37</v>
      </c>
      <c r="G8" s="15" t="s">
        <v>38</v>
      </c>
      <c r="H8" s="48" t="s">
        <v>39</v>
      </c>
      <c r="I8" s="49"/>
      <c r="J8" s="2" t="s">
        <v>40</v>
      </c>
      <c r="K8" s="50" t="s">
        <v>41</v>
      </c>
      <c r="L8" s="51"/>
      <c r="M8" s="69"/>
      <c r="N8" s="3" t="s">
        <v>36</v>
      </c>
      <c r="O8" s="3" t="s">
        <v>37</v>
      </c>
      <c r="P8" s="52" t="s">
        <v>39</v>
      </c>
      <c r="Q8" s="46"/>
      <c r="R8" s="47" t="s">
        <v>42</v>
      </c>
      <c r="S8" s="47"/>
      <c r="T8" s="47" t="s">
        <v>40</v>
      </c>
      <c r="U8" s="47"/>
    </row>
    <row r="9" spans="2:21">
      <c r="B9" s="36">
        <v>1</v>
      </c>
      <c r="C9" s="37">
        <v>1000000</v>
      </c>
      <c r="D9" s="37"/>
      <c r="E9" s="36">
        <v>2001</v>
      </c>
      <c r="F9" s="5">
        <v>42111</v>
      </c>
      <c r="G9" s="36" t="s">
        <v>45</v>
      </c>
      <c r="H9" s="38">
        <v>105.33</v>
      </c>
      <c r="I9" s="38"/>
      <c r="J9" s="36">
        <v>57</v>
      </c>
      <c r="K9" s="37">
        <f t="shared" ref="K9:K72" si="0">IF(F9="","",C9*0.03)</f>
        <v>30000</v>
      </c>
      <c r="L9" s="37"/>
      <c r="M9" s="4">
        <f>IF(J9="","",(K9/J9)/1000)</f>
        <v>0.52631578947368418</v>
      </c>
      <c r="N9" s="36">
        <v>2001</v>
      </c>
      <c r="O9" s="5">
        <v>42111</v>
      </c>
      <c r="P9" s="38">
        <v>108.25</v>
      </c>
      <c r="Q9" s="38"/>
      <c r="R9" s="41">
        <f>IF(O9="","",(IF(G9="売",H9-P9,P9-H9))*M9*100000)</f>
        <v>153684.21052631587</v>
      </c>
      <c r="S9" s="41"/>
      <c r="T9" s="42">
        <f>IF(O9="","",IF(R9&lt;0,J9*(-1),IF(G9="買",(P9-H9)*100,(H9-P9)*100)))</f>
        <v>292.00000000000017</v>
      </c>
      <c r="U9" s="42"/>
    </row>
    <row r="10" spans="2:21">
      <c r="B10" s="36">
        <v>2</v>
      </c>
      <c r="C10" s="37">
        <f t="shared" ref="C10:C73" si="1">IF(R9="","",C9+R9)</f>
        <v>1153684.210526316</v>
      </c>
      <c r="D10" s="37"/>
      <c r="E10" s="36"/>
      <c r="F10" s="5"/>
      <c r="G10" s="36" t="s">
        <v>45</v>
      </c>
      <c r="H10" s="38"/>
      <c r="I10" s="38"/>
      <c r="J10" s="36"/>
      <c r="K10" s="37" t="str">
        <f t="shared" si="0"/>
        <v/>
      </c>
      <c r="L10" s="37"/>
      <c r="M10" s="4" t="str">
        <f t="shared" ref="M10:M73" si="2">IF(J10="","",(K10/J10)/1000)</f>
        <v/>
      </c>
      <c r="N10" s="36"/>
      <c r="O10" s="5"/>
      <c r="P10" s="38"/>
      <c r="Q10" s="38"/>
      <c r="R10" s="41" t="str">
        <f t="shared" ref="R10:R73" si="3">IF(O10="","",(IF(G10="売",H10-P10,P10-H10))*M10*100000)</f>
        <v/>
      </c>
      <c r="S10" s="41"/>
      <c r="T10" s="42" t="str">
        <f t="shared" ref="T10:T73" si="4">IF(O10="","",IF(R10&lt;0,J10*(-1),IF(G10="買",(P10-H10)*100,(H10-P10)*100)))</f>
        <v/>
      </c>
      <c r="U10" s="42"/>
    </row>
    <row r="11" spans="2:21">
      <c r="B11" s="36">
        <v>3</v>
      </c>
      <c r="C11" s="37" t="str">
        <f t="shared" si="1"/>
        <v/>
      </c>
      <c r="D11" s="37"/>
      <c r="E11" s="36"/>
      <c r="F11" s="5"/>
      <c r="G11" s="36" t="s">
        <v>45</v>
      </c>
      <c r="H11" s="38"/>
      <c r="I11" s="38"/>
      <c r="J11" s="36"/>
      <c r="K11" s="37" t="str">
        <f t="shared" si="0"/>
        <v/>
      </c>
      <c r="L11" s="37"/>
      <c r="M11" s="4" t="str">
        <f t="shared" si="2"/>
        <v/>
      </c>
      <c r="N11" s="36"/>
      <c r="O11" s="5"/>
      <c r="P11" s="38"/>
      <c r="Q11" s="38"/>
      <c r="R11" s="41" t="str">
        <f t="shared" si="3"/>
        <v/>
      </c>
      <c r="S11" s="41"/>
      <c r="T11" s="42" t="str">
        <f t="shared" si="4"/>
        <v/>
      </c>
      <c r="U11" s="42"/>
    </row>
    <row r="12" spans="2:21">
      <c r="B12" s="36">
        <v>4</v>
      </c>
      <c r="C12" s="37" t="str">
        <f t="shared" si="1"/>
        <v/>
      </c>
      <c r="D12" s="37"/>
      <c r="E12" s="36"/>
      <c r="F12" s="5"/>
      <c r="G12" s="36" t="s">
        <v>44</v>
      </c>
      <c r="H12" s="38"/>
      <c r="I12" s="38"/>
      <c r="J12" s="36"/>
      <c r="K12" s="37" t="str">
        <f t="shared" si="0"/>
        <v/>
      </c>
      <c r="L12" s="37"/>
      <c r="M12" s="4" t="str">
        <f t="shared" si="2"/>
        <v/>
      </c>
      <c r="N12" s="36"/>
      <c r="O12" s="5"/>
      <c r="P12" s="38"/>
      <c r="Q12" s="38"/>
      <c r="R12" s="41" t="str">
        <f t="shared" si="3"/>
        <v/>
      </c>
      <c r="S12" s="41"/>
      <c r="T12" s="42" t="str">
        <f t="shared" si="4"/>
        <v/>
      </c>
      <c r="U12" s="42"/>
    </row>
    <row r="13" spans="2:21">
      <c r="B13" s="36">
        <v>5</v>
      </c>
      <c r="C13" s="37" t="str">
        <f t="shared" si="1"/>
        <v/>
      </c>
      <c r="D13" s="37"/>
      <c r="E13" s="36"/>
      <c r="F13" s="5"/>
      <c r="G13" s="36" t="s">
        <v>44</v>
      </c>
      <c r="H13" s="38"/>
      <c r="I13" s="38"/>
      <c r="J13" s="36"/>
      <c r="K13" s="37" t="str">
        <f t="shared" si="0"/>
        <v/>
      </c>
      <c r="L13" s="37"/>
      <c r="M13" s="4" t="str">
        <f t="shared" si="2"/>
        <v/>
      </c>
      <c r="N13" s="36"/>
      <c r="O13" s="5"/>
      <c r="P13" s="38"/>
      <c r="Q13" s="38"/>
      <c r="R13" s="41" t="str">
        <f t="shared" si="3"/>
        <v/>
      </c>
      <c r="S13" s="41"/>
      <c r="T13" s="42" t="str">
        <f t="shared" si="4"/>
        <v/>
      </c>
      <c r="U13" s="42"/>
    </row>
    <row r="14" spans="2:21">
      <c r="B14" s="36">
        <v>6</v>
      </c>
      <c r="C14" s="37" t="str">
        <f t="shared" si="1"/>
        <v/>
      </c>
      <c r="D14" s="37"/>
      <c r="E14" s="36"/>
      <c r="F14" s="5"/>
      <c r="G14" s="36" t="s">
        <v>45</v>
      </c>
      <c r="H14" s="38"/>
      <c r="I14" s="38"/>
      <c r="J14" s="36"/>
      <c r="K14" s="37" t="str">
        <f t="shared" si="0"/>
        <v/>
      </c>
      <c r="L14" s="37"/>
      <c r="M14" s="4" t="str">
        <f t="shared" si="2"/>
        <v/>
      </c>
      <c r="N14" s="36"/>
      <c r="O14" s="5"/>
      <c r="P14" s="38"/>
      <c r="Q14" s="38"/>
      <c r="R14" s="41" t="str">
        <f t="shared" si="3"/>
        <v/>
      </c>
      <c r="S14" s="41"/>
      <c r="T14" s="42" t="str">
        <f t="shared" si="4"/>
        <v/>
      </c>
      <c r="U14" s="42"/>
    </row>
    <row r="15" spans="2:21">
      <c r="B15" s="36">
        <v>7</v>
      </c>
      <c r="C15" s="37" t="str">
        <f t="shared" si="1"/>
        <v/>
      </c>
      <c r="D15" s="37"/>
      <c r="E15" s="36"/>
      <c r="F15" s="5"/>
      <c r="G15" s="36" t="s">
        <v>45</v>
      </c>
      <c r="H15" s="38"/>
      <c r="I15" s="38"/>
      <c r="J15" s="36"/>
      <c r="K15" s="37" t="str">
        <f t="shared" si="0"/>
        <v/>
      </c>
      <c r="L15" s="37"/>
      <c r="M15" s="4" t="str">
        <f t="shared" si="2"/>
        <v/>
      </c>
      <c r="N15" s="36"/>
      <c r="O15" s="5"/>
      <c r="P15" s="38"/>
      <c r="Q15" s="38"/>
      <c r="R15" s="41" t="str">
        <f t="shared" si="3"/>
        <v/>
      </c>
      <c r="S15" s="41"/>
      <c r="T15" s="42" t="str">
        <f t="shared" si="4"/>
        <v/>
      </c>
      <c r="U15" s="42"/>
    </row>
    <row r="16" spans="2:21">
      <c r="B16" s="36">
        <v>8</v>
      </c>
      <c r="C16" s="37" t="str">
        <f t="shared" si="1"/>
        <v/>
      </c>
      <c r="D16" s="37"/>
      <c r="E16" s="36"/>
      <c r="F16" s="5"/>
      <c r="G16" s="36" t="s">
        <v>45</v>
      </c>
      <c r="H16" s="38"/>
      <c r="I16" s="38"/>
      <c r="J16" s="36"/>
      <c r="K16" s="37" t="str">
        <f t="shared" si="0"/>
        <v/>
      </c>
      <c r="L16" s="37"/>
      <c r="M16" s="4" t="str">
        <f t="shared" si="2"/>
        <v/>
      </c>
      <c r="N16" s="36"/>
      <c r="O16" s="5"/>
      <c r="P16" s="38"/>
      <c r="Q16" s="38"/>
      <c r="R16" s="41" t="str">
        <f t="shared" si="3"/>
        <v/>
      </c>
      <c r="S16" s="41"/>
      <c r="T16" s="42" t="str">
        <f t="shared" si="4"/>
        <v/>
      </c>
      <c r="U16" s="42"/>
    </row>
    <row r="17" spans="2:21">
      <c r="B17" s="36">
        <v>9</v>
      </c>
      <c r="C17" s="37" t="str">
        <f t="shared" si="1"/>
        <v/>
      </c>
      <c r="D17" s="37"/>
      <c r="E17" s="36"/>
      <c r="F17" s="5"/>
      <c r="G17" s="36" t="s">
        <v>45</v>
      </c>
      <c r="H17" s="38"/>
      <c r="I17" s="38"/>
      <c r="J17" s="36"/>
      <c r="K17" s="37" t="str">
        <f t="shared" si="0"/>
        <v/>
      </c>
      <c r="L17" s="37"/>
      <c r="M17" s="4" t="str">
        <f t="shared" si="2"/>
        <v/>
      </c>
      <c r="N17" s="36"/>
      <c r="O17" s="5"/>
      <c r="P17" s="38"/>
      <c r="Q17" s="38"/>
      <c r="R17" s="41" t="str">
        <f t="shared" si="3"/>
        <v/>
      </c>
      <c r="S17" s="41"/>
      <c r="T17" s="42" t="str">
        <f t="shared" si="4"/>
        <v/>
      </c>
      <c r="U17" s="42"/>
    </row>
    <row r="18" spans="2:21">
      <c r="B18" s="36">
        <v>10</v>
      </c>
      <c r="C18" s="37" t="str">
        <f t="shared" si="1"/>
        <v/>
      </c>
      <c r="D18" s="37"/>
      <c r="E18" s="36"/>
      <c r="F18" s="5"/>
      <c r="G18" s="36" t="s">
        <v>45</v>
      </c>
      <c r="H18" s="38"/>
      <c r="I18" s="38"/>
      <c r="J18" s="36"/>
      <c r="K18" s="37" t="str">
        <f t="shared" si="0"/>
        <v/>
      </c>
      <c r="L18" s="37"/>
      <c r="M18" s="4" t="str">
        <f t="shared" si="2"/>
        <v/>
      </c>
      <c r="N18" s="36"/>
      <c r="O18" s="5"/>
      <c r="P18" s="38"/>
      <c r="Q18" s="38"/>
      <c r="R18" s="41" t="str">
        <f t="shared" si="3"/>
        <v/>
      </c>
      <c r="S18" s="41"/>
      <c r="T18" s="42" t="str">
        <f t="shared" si="4"/>
        <v/>
      </c>
      <c r="U18" s="42"/>
    </row>
    <row r="19" spans="2:21">
      <c r="B19" s="36">
        <v>11</v>
      </c>
      <c r="C19" s="37" t="str">
        <f t="shared" si="1"/>
        <v/>
      </c>
      <c r="D19" s="37"/>
      <c r="E19" s="36"/>
      <c r="F19" s="5"/>
      <c r="G19" s="36" t="s">
        <v>45</v>
      </c>
      <c r="H19" s="38"/>
      <c r="I19" s="38"/>
      <c r="J19" s="36"/>
      <c r="K19" s="37" t="str">
        <f t="shared" si="0"/>
        <v/>
      </c>
      <c r="L19" s="37"/>
      <c r="M19" s="4" t="str">
        <f t="shared" si="2"/>
        <v/>
      </c>
      <c r="N19" s="36"/>
      <c r="O19" s="5"/>
      <c r="P19" s="38"/>
      <c r="Q19" s="38"/>
      <c r="R19" s="41" t="str">
        <f t="shared" si="3"/>
        <v/>
      </c>
      <c r="S19" s="41"/>
      <c r="T19" s="42" t="str">
        <f t="shared" si="4"/>
        <v/>
      </c>
      <c r="U19" s="42"/>
    </row>
    <row r="20" spans="2:21">
      <c r="B20" s="36">
        <v>12</v>
      </c>
      <c r="C20" s="37" t="str">
        <f t="shared" si="1"/>
        <v/>
      </c>
      <c r="D20" s="37"/>
      <c r="E20" s="36"/>
      <c r="F20" s="5"/>
      <c r="G20" s="36" t="s">
        <v>45</v>
      </c>
      <c r="H20" s="38"/>
      <c r="I20" s="38"/>
      <c r="J20" s="36"/>
      <c r="K20" s="37" t="str">
        <f t="shared" si="0"/>
        <v/>
      </c>
      <c r="L20" s="37"/>
      <c r="M20" s="4" t="str">
        <f t="shared" si="2"/>
        <v/>
      </c>
      <c r="N20" s="36"/>
      <c r="O20" s="5"/>
      <c r="P20" s="38"/>
      <c r="Q20" s="38"/>
      <c r="R20" s="41" t="str">
        <f t="shared" si="3"/>
        <v/>
      </c>
      <c r="S20" s="41"/>
      <c r="T20" s="42" t="str">
        <f t="shared" si="4"/>
        <v/>
      </c>
      <c r="U20" s="42"/>
    </row>
    <row r="21" spans="2:21">
      <c r="B21" s="36">
        <v>13</v>
      </c>
      <c r="C21" s="37" t="str">
        <f t="shared" si="1"/>
        <v/>
      </c>
      <c r="D21" s="37"/>
      <c r="E21" s="36"/>
      <c r="F21" s="5"/>
      <c r="G21" s="36" t="s">
        <v>45</v>
      </c>
      <c r="H21" s="38"/>
      <c r="I21" s="38"/>
      <c r="J21" s="36"/>
      <c r="K21" s="37" t="str">
        <f t="shared" si="0"/>
        <v/>
      </c>
      <c r="L21" s="37"/>
      <c r="M21" s="4" t="str">
        <f t="shared" si="2"/>
        <v/>
      </c>
      <c r="N21" s="36"/>
      <c r="O21" s="5"/>
      <c r="P21" s="38"/>
      <c r="Q21" s="38"/>
      <c r="R21" s="41" t="str">
        <f t="shared" si="3"/>
        <v/>
      </c>
      <c r="S21" s="41"/>
      <c r="T21" s="42" t="str">
        <f t="shared" si="4"/>
        <v/>
      </c>
      <c r="U21" s="42"/>
    </row>
    <row r="22" spans="2:21">
      <c r="B22" s="36">
        <v>14</v>
      </c>
      <c r="C22" s="37" t="str">
        <f t="shared" si="1"/>
        <v/>
      </c>
      <c r="D22" s="37"/>
      <c r="E22" s="36"/>
      <c r="F22" s="5"/>
      <c r="G22" s="36" t="s">
        <v>44</v>
      </c>
      <c r="H22" s="38"/>
      <c r="I22" s="38"/>
      <c r="J22" s="36"/>
      <c r="K22" s="37" t="str">
        <f t="shared" si="0"/>
        <v/>
      </c>
      <c r="L22" s="37"/>
      <c r="M22" s="4" t="str">
        <f t="shared" si="2"/>
        <v/>
      </c>
      <c r="N22" s="36"/>
      <c r="O22" s="5"/>
      <c r="P22" s="38"/>
      <c r="Q22" s="38"/>
      <c r="R22" s="41" t="str">
        <f t="shared" si="3"/>
        <v/>
      </c>
      <c r="S22" s="41"/>
      <c r="T22" s="42" t="str">
        <f t="shared" si="4"/>
        <v/>
      </c>
      <c r="U22" s="42"/>
    </row>
    <row r="23" spans="2:21">
      <c r="B23" s="36">
        <v>15</v>
      </c>
      <c r="C23" s="37" t="str">
        <f t="shared" si="1"/>
        <v/>
      </c>
      <c r="D23" s="37"/>
      <c r="E23" s="36"/>
      <c r="F23" s="5"/>
      <c r="G23" s="36" t="s">
        <v>45</v>
      </c>
      <c r="H23" s="38"/>
      <c r="I23" s="38"/>
      <c r="J23" s="36"/>
      <c r="K23" s="37" t="str">
        <f t="shared" si="0"/>
        <v/>
      </c>
      <c r="L23" s="37"/>
      <c r="M23" s="4" t="str">
        <f t="shared" si="2"/>
        <v/>
      </c>
      <c r="N23" s="36"/>
      <c r="O23" s="5"/>
      <c r="P23" s="38"/>
      <c r="Q23" s="38"/>
      <c r="R23" s="41" t="str">
        <f t="shared" si="3"/>
        <v/>
      </c>
      <c r="S23" s="41"/>
      <c r="T23" s="42" t="str">
        <f t="shared" si="4"/>
        <v/>
      </c>
      <c r="U23" s="42"/>
    </row>
    <row r="24" spans="2:21">
      <c r="B24" s="36">
        <v>16</v>
      </c>
      <c r="C24" s="37" t="str">
        <f t="shared" si="1"/>
        <v/>
      </c>
      <c r="D24" s="37"/>
      <c r="E24" s="36"/>
      <c r="F24" s="5"/>
      <c r="G24" s="36" t="s">
        <v>45</v>
      </c>
      <c r="H24" s="38"/>
      <c r="I24" s="38"/>
      <c r="J24" s="36"/>
      <c r="K24" s="37" t="str">
        <f t="shared" si="0"/>
        <v/>
      </c>
      <c r="L24" s="37"/>
      <c r="M24" s="4" t="str">
        <f t="shared" si="2"/>
        <v/>
      </c>
      <c r="N24" s="36"/>
      <c r="O24" s="5"/>
      <c r="P24" s="38"/>
      <c r="Q24" s="38"/>
      <c r="R24" s="41" t="str">
        <f t="shared" si="3"/>
        <v/>
      </c>
      <c r="S24" s="41"/>
      <c r="T24" s="42" t="str">
        <f t="shared" si="4"/>
        <v/>
      </c>
      <c r="U24" s="42"/>
    </row>
    <row r="25" spans="2:21">
      <c r="B25" s="36">
        <v>17</v>
      </c>
      <c r="C25" s="37" t="str">
        <f t="shared" si="1"/>
        <v/>
      </c>
      <c r="D25" s="37"/>
      <c r="E25" s="36"/>
      <c r="F25" s="5"/>
      <c r="G25" s="36" t="s">
        <v>45</v>
      </c>
      <c r="H25" s="38"/>
      <c r="I25" s="38"/>
      <c r="J25" s="36"/>
      <c r="K25" s="37" t="str">
        <f t="shared" si="0"/>
        <v/>
      </c>
      <c r="L25" s="37"/>
      <c r="M25" s="4" t="str">
        <f t="shared" si="2"/>
        <v/>
      </c>
      <c r="N25" s="36"/>
      <c r="O25" s="5"/>
      <c r="P25" s="38"/>
      <c r="Q25" s="38"/>
      <c r="R25" s="41" t="str">
        <f t="shared" si="3"/>
        <v/>
      </c>
      <c r="S25" s="41"/>
      <c r="T25" s="42" t="str">
        <f t="shared" si="4"/>
        <v/>
      </c>
      <c r="U25" s="42"/>
    </row>
    <row r="26" spans="2:21">
      <c r="B26" s="36">
        <v>18</v>
      </c>
      <c r="C26" s="37" t="str">
        <f t="shared" si="1"/>
        <v/>
      </c>
      <c r="D26" s="37"/>
      <c r="E26" s="36"/>
      <c r="F26" s="5"/>
      <c r="G26" s="36" t="s">
        <v>45</v>
      </c>
      <c r="H26" s="38"/>
      <c r="I26" s="38"/>
      <c r="J26" s="36"/>
      <c r="K26" s="37" t="str">
        <f t="shared" si="0"/>
        <v/>
      </c>
      <c r="L26" s="37"/>
      <c r="M26" s="4" t="str">
        <f t="shared" si="2"/>
        <v/>
      </c>
      <c r="N26" s="36"/>
      <c r="O26" s="5"/>
      <c r="P26" s="38"/>
      <c r="Q26" s="38"/>
      <c r="R26" s="41" t="str">
        <f t="shared" si="3"/>
        <v/>
      </c>
      <c r="S26" s="41"/>
      <c r="T26" s="42" t="str">
        <f t="shared" si="4"/>
        <v/>
      </c>
      <c r="U26" s="42"/>
    </row>
    <row r="27" spans="2:21">
      <c r="B27" s="36">
        <v>19</v>
      </c>
      <c r="C27" s="37" t="str">
        <f t="shared" si="1"/>
        <v/>
      </c>
      <c r="D27" s="37"/>
      <c r="E27" s="36"/>
      <c r="F27" s="5"/>
      <c r="G27" s="36" t="s">
        <v>44</v>
      </c>
      <c r="H27" s="38"/>
      <c r="I27" s="38"/>
      <c r="J27" s="36"/>
      <c r="K27" s="37" t="str">
        <f t="shared" si="0"/>
        <v/>
      </c>
      <c r="L27" s="37"/>
      <c r="M27" s="4" t="str">
        <f t="shared" si="2"/>
        <v/>
      </c>
      <c r="N27" s="36"/>
      <c r="O27" s="5"/>
      <c r="P27" s="38"/>
      <c r="Q27" s="38"/>
      <c r="R27" s="41" t="str">
        <f t="shared" si="3"/>
        <v/>
      </c>
      <c r="S27" s="41"/>
      <c r="T27" s="42" t="str">
        <f t="shared" si="4"/>
        <v/>
      </c>
      <c r="U27" s="42"/>
    </row>
    <row r="28" spans="2:21">
      <c r="B28" s="36">
        <v>20</v>
      </c>
      <c r="C28" s="37" t="str">
        <f t="shared" si="1"/>
        <v/>
      </c>
      <c r="D28" s="37"/>
      <c r="E28" s="36"/>
      <c r="F28" s="5"/>
      <c r="G28" s="36" t="s">
        <v>45</v>
      </c>
      <c r="H28" s="38"/>
      <c r="I28" s="38"/>
      <c r="J28" s="36"/>
      <c r="K28" s="37" t="str">
        <f t="shared" si="0"/>
        <v/>
      </c>
      <c r="L28" s="37"/>
      <c r="M28" s="4" t="str">
        <f t="shared" si="2"/>
        <v/>
      </c>
      <c r="N28" s="36"/>
      <c r="O28" s="5"/>
      <c r="P28" s="38"/>
      <c r="Q28" s="38"/>
      <c r="R28" s="41" t="str">
        <f t="shared" si="3"/>
        <v/>
      </c>
      <c r="S28" s="41"/>
      <c r="T28" s="42" t="str">
        <f t="shared" si="4"/>
        <v/>
      </c>
      <c r="U28" s="42"/>
    </row>
    <row r="29" spans="2:21">
      <c r="B29" s="36">
        <v>21</v>
      </c>
      <c r="C29" s="37" t="str">
        <f t="shared" si="1"/>
        <v/>
      </c>
      <c r="D29" s="37"/>
      <c r="E29" s="36"/>
      <c r="F29" s="5"/>
      <c r="G29" s="36" t="s">
        <v>44</v>
      </c>
      <c r="H29" s="38"/>
      <c r="I29" s="38"/>
      <c r="J29" s="36"/>
      <c r="K29" s="37" t="str">
        <f t="shared" si="0"/>
        <v/>
      </c>
      <c r="L29" s="37"/>
      <c r="M29" s="4" t="str">
        <f t="shared" si="2"/>
        <v/>
      </c>
      <c r="N29" s="36"/>
      <c r="O29" s="5"/>
      <c r="P29" s="38"/>
      <c r="Q29" s="38"/>
      <c r="R29" s="41" t="str">
        <f t="shared" si="3"/>
        <v/>
      </c>
      <c r="S29" s="41"/>
      <c r="T29" s="42" t="str">
        <f t="shared" si="4"/>
        <v/>
      </c>
      <c r="U29" s="42"/>
    </row>
    <row r="30" spans="2:21">
      <c r="B30" s="36">
        <v>22</v>
      </c>
      <c r="C30" s="37" t="str">
        <f t="shared" si="1"/>
        <v/>
      </c>
      <c r="D30" s="37"/>
      <c r="E30" s="36"/>
      <c r="F30" s="5"/>
      <c r="G30" s="36" t="s">
        <v>44</v>
      </c>
      <c r="H30" s="38"/>
      <c r="I30" s="38"/>
      <c r="J30" s="36"/>
      <c r="K30" s="37" t="str">
        <f t="shared" si="0"/>
        <v/>
      </c>
      <c r="L30" s="37"/>
      <c r="M30" s="4" t="str">
        <f t="shared" si="2"/>
        <v/>
      </c>
      <c r="N30" s="36"/>
      <c r="O30" s="5"/>
      <c r="P30" s="38"/>
      <c r="Q30" s="38"/>
      <c r="R30" s="41" t="str">
        <f t="shared" si="3"/>
        <v/>
      </c>
      <c r="S30" s="41"/>
      <c r="T30" s="42" t="str">
        <f t="shared" si="4"/>
        <v/>
      </c>
      <c r="U30" s="42"/>
    </row>
    <row r="31" spans="2:21">
      <c r="B31" s="36">
        <v>23</v>
      </c>
      <c r="C31" s="37" t="str">
        <f t="shared" si="1"/>
        <v/>
      </c>
      <c r="D31" s="37"/>
      <c r="E31" s="36"/>
      <c r="F31" s="5"/>
      <c r="G31" s="36" t="s">
        <v>44</v>
      </c>
      <c r="H31" s="38"/>
      <c r="I31" s="38"/>
      <c r="J31" s="36"/>
      <c r="K31" s="37" t="str">
        <f t="shared" si="0"/>
        <v/>
      </c>
      <c r="L31" s="37"/>
      <c r="M31" s="4" t="str">
        <f t="shared" si="2"/>
        <v/>
      </c>
      <c r="N31" s="36"/>
      <c r="O31" s="5"/>
      <c r="P31" s="38"/>
      <c r="Q31" s="38"/>
      <c r="R31" s="41" t="str">
        <f t="shared" si="3"/>
        <v/>
      </c>
      <c r="S31" s="41"/>
      <c r="T31" s="42" t="str">
        <f t="shared" si="4"/>
        <v/>
      </c>
      <c r="U31" s="42"/>
    </row>
    <row r="32" spans="2:21">
      <c r="B32" s="36">
        <v>24</v>
      </c>
      <c r="C32" s="37" t="str">
        <f t="shared" si="1"/>
        <v/>
      </c>
      <c r="D32" s="37"/>
      <c r="E32" s="36"/>
      <c r="F32" s="5"/>
      <c r="G32" s="36" t="s">
        <v>44</v>
      </c>
      <c r="H32" s="38"/>
      <c r="I32" s="38"/>
      <c r="J32" s="36"/>
      <c r="K32" s="37" t="str">
        <f t="shared" si="0"/>
        <v/>
      </c>
      <c r="L32" s="37"/>
      <c r="M32" s="4" t="str">
        <f t="shared" si="2"/>
        <v/>
      </c>
      <c r="N32" s="36"/>
      <c r="O32" s="5"/>
      <c r="P32" s="38"/>
      <c r="Q32" s="38"/>
      <c r="R32" s="41" t="str">
        <f t="shared" si="3"/>
        <v/>
      </c>
      <c r="S32" s="41"/>
      <c r="T32" s="42" t="str">
        <f t="shared" si="4"/>
        <v/>
      </c>
      <c r="U32" s="42"/>
    </row>
    <row r="33" spans="2:21">
      <c r="B33" s="36">
        <v>25</v>
      </c>
      <c r="C33" s="37" t="str">
        <f t="shared" si="1"/>
        <v/>
      </c>
      <c r="D33" s="37"/>
      <c r="E33" s="36"/>
      <c r="F33" s="5"/>
      <c r="G33" s="36" t="s">
        <v>45</v>
      </c>
      <c r="H33" s="38"/>
      <c r="I33" s="38"/>
      <c r="J33" s="36"/>
      <c r="K33" s="37" t="str">
        <f t="shared" si="0"/>
        <v/>
      </c>
      <c r="L33" s="37"/>
      <c r="M33" s="4" t="str">
        <f t="shared" si="2"/>
        <v/>
      </c>
      <c r="N33" s="36"/>
      <c r="O33" s="5"/>
      <c r="P33" s="38"/>
      <c r="Q33" s="38"/>
      <c r="R33" s="41" t="str">
        <f t="shared" si="3"/>
        <v/>
      </c>
      <c r="S33" s="41"/>
      <c r="T33" s="42" t="str">
        <f t="shared" si="4"/>
        <v/>
      </c>
      <c r="U33" s="42"/>
    </row>
    <row r="34" spans="2:21">
      <c r="B34" s="36">
        <v>26</v>
      </c>
      <c r="C34" s="37" t="str">
        <f t="shared" si="1"/>
        <v/>
      </c>
      <c r="D34" s="37"/>
      <c r="E34" s="36"/>
      <c r="F34" s="5"/>
      <c r="G34" s="36" t="s">
        <v>44</v>
      </c>
      <c r="H34" s="38"/>
      <c r="I34" s="38"/>
      <c r="J34" s="36"/>
      <c r="K34" s="37" t="str">
        <f t="shared" si="0"/>
        <v/>
      </c>
      <c r="L34" s="37"/>
      <c r="M34" s="4" t="str">
        <f t="shared" si="2"/>
        <v/>
      </c>
      <c r="N34" s="36"/>
      <c r="O34" s="5"/>
      <c r="P34" s="38"/>
      <c r="Q34" s="38"/>
      <c r="R34" s="41" t="str">
        <f t="shared" si="3"/>
        <v/>
      </c>
      <c r="S34" s="41"/>
      <c r="T34" s="42" t="str">
        <f t="shared" si="4"/>
        <v/>
      </c>
      <c r="U34" s="42"/>
    </row>
    <row r="35" spans="2:21">
      <c r="B35" s="36">
        <v>27</v>
      </c>
      <c r="C35" s="37" t="str">
        <f t="shared" si="1"/>
        <v/>
      </c>
      <c r="D35" s="37"/>
      <c r="E35" s="36"/>
      <c r="F35" s="5"/>
      <c r="G35" s="36" t="s">
        <v>44</v>
      </c>
      <c r="H35" s="38"/>
      <c r="I35" s="38"/>
      <c r="J35" s="36"/>
      <c r="K35" s="37" t="str">
        <f t="shared" si="0"/>
        <v/>
      </c>
      <c r="L35" s="37"/>
      <c r="M35" s="4" t="str">
        <f t="shared" si="2"/>
        <v/>
      </c>
      <c r="N35" s="36"/>
      <c r="O35" s="5"/>
      <c r="P35" s="38"/>
      <c r="Q35" s="38"/>
      <c r="R35" s="41" t="str">
        <f t="shared" si="3"/>
        <v/>
      </c>
      <c r="S35" s="41"/>
      <c r="T35" s="42" t="str">
        <f t="shared" si="4"/>
        <v/>
      </c>
      <c r="U35" s="42"/>
    </row>
    <row r="36" spans="2:21">
      <c r="B36" s="36">
        <v>28</v>
      </c>
      <c r="C36" s="37" t="str">
        <f t="shared" si="1"/>
        <v/>
      </c>
      <c r="D36" s="37"/>
      <c r="E36" s="36"/>
      <c r="F36" s="5"/>
      <c r="G36" s="36" t="s">
        <v>44</v>
      </c>
      <c r="H36" s="38"/>
      <c r="I36" s="38"/>
      <c r="J36" s="36"/>
      <c r="K36" s="37" t="str">
        <f t="shared" si="0"/>
        <v/>
      </c>
      <c r="L36" s="37"/>
      <c r="M36" s="4" t="str">
        <f t="shared" si="2"/>
        <v/>
      </c>
      <c r="N36" s="36"/>
      <c r="O36" s="5"/>
      <c r="P36" s="38"/>
      <c r="Q36" s="38"/>
      <c r="R36" s="41" t="str">
        <f t="shared" si="3"/>
        <v/>
      </c>
      <c r="S36" s="41"/>
      <c r="T36" s="42" t="str">
        <f t="shared" si="4"/>
        <v/>
      </c>
      <c r="U36" s="42"/>
    </row>
    <row r="37" spans="2:21">
      <c r="B37" s="36">
        <v>29</v>
      </c>
      <c r="C37" s="37" t="str">
        <f t="shared" si="1"/>
        <v/>
      </c>
      <c r="D37" s="37"/>
      <c r="E37" s="36"/>
      <c r="F37" s="5"/>
      <c r="G37" s="36" t="s">
        <v>44</v>
      </c>
      <c r="H37" s="38"/>
      <c r="I37" s="38"/>
      <c r="J37" s="36"/>
      <c r="K37" s="37" t="str">
        <f t="shared" si="0"/>
        <v/>
      </c>
      <c r="L37" s="37"/>
      <c r="M37" s="4" t="str">
        <f t="shared" si="2"/>
        <v/>
      </c>
      <c r="N37" s="36"/>
      <c r="O37" s="5"/>
      <c r="P37" s="38"/>
      <c r="Q37" s="38"/>
      <c r="R37" s="41" t="str">
        <f t="shared" si="3"/>
        <v/>
      </c>
      <c r="S37" s="41"/>
      <c r="T37" s="42" t="str">
        <f t="shared" si="4"/>
        <v/>
      </c>
      <c r="U37" s="42"/>
    </row>
    <row r="38" spans="2:21">
      <c r="B38" s="36">
        <v>30</v>
      </c>
      <c r="C38" s="37" t="str">
        <f t="shared" si="1"/>
        <v/>
      </c>
      <c r="D38" s="37"/>
      <c r="E38" s="36"/>
      <c r="F38" s="5"/>
      <c r="G38" s="36" t="s">
        <v>45</v>
      </c>
      <c r="H38" s="38"/>
      <c r="I38" s="38"/>
      <c r="J38" s="36"/>
      <c r="K38" s="37" t="str">
        <f t="shared" si="0"/>
        <v/>
      </c>
      <c r="L38" s="37"/>
      <c r="M38" s="4" t="str">
        <f t="shared" si="2"/>
        <v/>
      </c>
      <c r="N38" s="36"/>
      <c r="O38" s="5"/>
      <c r="P38" s="38"/>
      <c r="Q38" s="38"/>
      <c r="R38" s="41" t="str">
        <f t="shared" si="3"/>
        <v/>
      </c>
      <c r="S38" s="41"/>
      <c r="T38" s="42" t="str">
        <f t="shared" si="4"/>
        <v/>
      </c>
      <c r="U38" s="42"/>
    </row>
    <row r="39" spans="2:21">
      <c r="B39" s="36">
        <v>31</v>
      </c>
      <c r="C39" s="37" t="str">
        <f t="shared" si="1"/>
        <v/>
      </c>
      <c r="D39" s="37"/>
      <c r="E39" s="36"/>
      <c r="F39" s="5"/>
      <c r="G39" s="36" t="s">
        <v>45</v>
      </c>
      <c r="H39" s="38"/>
      <c r="I39" s="38"/>
      <c r="J39" s="36"/>
      <c r="K39" s="37" t="str">
        <f t="shared" si="0"/>
        <v/>
      </c>
      <c r="L39" s="37"/>
      <c r="M39" s="4" t="str">
        <f t="shared" si="2"/>
        <v/>
      </c>
      <c r="N39" s="36"/>
      <c r="O39" s="5"/>
      <c r="P39" s="38"/>
      <c r="Q39" s="38"/>
      <c r="R39" s="41" t="str">
        <f t="shared" si="3"/>
        <v/>
      </c>
      <c r="S39" s="41"/>
      <c r="T39" s="42" t="str">
        <f t="shared" si="4"/>
        <v/>
      </c>
      <c r="U39" s="42"/>
    </row>
    <row r="40" spans="2:21">
      <c r="B40" s="36">
        <v>32</v>
      </c>
      <c r="C40" s="37" t="str">
        <f t="shared" si="1"/>
        <v/>
      </c>
      <c r="D40" s="37"/>
      <c r="E40" s="36"/>
      <c r="F40" s="5"/>
      <c r="G40" s="36" t="s">
        <v>45</v>
      </c>
      <c r="H40" s="38"/>
      <c r="I40" s="38"/>
      <c r="J40" s="36"/>
      <c r="K40" s="37" t="str">
        <f t="shared" si="0"/>
        <v/>
      </c>
      <c r="L40" s="37"/>
      <c r="M40" s="4" t="str">
        <f t="shared" si="2"/>
        <v/>
      </c>
      <c r="N40" s="36"/>
      <c r="O40" s="5"/>
      <c r="P40" s="38"/>
      <c r="Q40" s="38"/>
      <c r="R40" s="41" t="str">
        <f t="shared" si="3"/>
        <v/>
      </c>
      <c r="S40" s="41"/>
      <c r="T40" s="42" t="str">
        <f t="shared" si="4"/>
        <v/>
      </c>
      <c r="U40" s="42"/>
    </row>
    <row r="41" spans="2:21">
      <c r="B41" s="36">
        <v>33</v>
      </c>
      <c r="C41" s="37" t="str">
        <f t="shared" si="1"/>
        <v/>
      </c>
      <c r="D41" s="37"/>
      <c r="E41" s="36"/>
      <c r="F41" s="5"/>
      <c r="G41" s="36" t="s">
        <v>44</v>
      </c>
      <c r="H41" s="38"/>
      <c r="I41" s="38"/>
      <c r="J41" s="36"/>
      <c r="K41" s="37" t="str">
        <f t="shared" si="0"/>
        <v/>
      </c>
      <c r="L41" s="37"/>
      <c r="M41" s="4" t="str">
        <f t="shared" si="2"/>
        <v/>
      </c>
      <c r="N41" s="36"/>
      <c r="O41" s="5"/>
      <c r="P41" s="38"/>
      <c r="Q41" s="38"/>
      <c r="R41" s="41" t="str">
        <f t="shared" si="3"/>
        <v/>
      </c>
      <c r="S41" s="41"/>
      <c r="T41" s="42" t="str">
        <f t="shared" si="4"/>
        <v/>
      </c>
      <c r="U41" s="42"/>
    </row>
    <row r="42" spans="2:21">
      <c r="B42" s="36">
        <v>34</v>
      </c>
      <c r="C42" s="37" t="str">
        <f t="shared" si="1"/>
        <v/>
      </c>
      <c r="D42" s="37"/>
      <c r="E42" s="36"/>
      <c r="F42" s="5"/>
      <c r="G42" s="36" t="s">
        <v>45</v>
      </c>
      <c r="H42" s="38"/>
      <c r="I42" s="38"/>
      <c r="J42" s="36"/>
      <c r="K42" s="37" t="str">
        <f t="shared" si="0"/>
        <v/>
      </c>
      <c r="L42" s="37"/>
      <c r="M42" s="4" t="str">
        <f t="shared" si="2"/>
        <v/>
      </c>
      <c r="N42" s="36"/>
      <c r="O42" s="5"/>
      <c r="P42" s="38"/>
      <c r="Q42" s="38"/>
      <c r="R42" s="41" t="str">
        <f t="shared" si="3"/>
        <v/>
      </c>
      <c r="S42" s="41"/>
      <c r="T42" s="42" t="str">
        <f t="shared" si="4"/>
        <v/>
      </c>
      <c r="U42" s="42"/>
    </row>
    <row r="43" spans="2:21">
      <c r="B43" s="36">
        <v>35</v>
      </c>
      <c r="C43" s="37" t="str">
        <f t="shared" si="1"/>
        <v/>
      </c>
      <c r="D43" s="37"/>
      <c r="E43" s="36"/>
      <c r="F43" s="5"/>
      <c r="G43" s="36" t="s">
        <v>44</v>
      </c>
      <c r="H43" s="38"/>
      <c r="I43" s="38"/>
      <c r="J43" s="36"/>
      <c r="K43" s="37" t="str">
        <f t="shared" si="0"/>
        <v/>
      </c>
      <c r="L43" s="37"/>
      <c r="M43" s="4" t="str">
        <f t="shared" si="2"/>
        <v/>
      </c>
      <c r="N43" s="36"/>
      <c r="O43" s="5"/>
      <c r="P43" s="38"/>
      <c r="Q43" s="38"/>
      <c r="R43" s="41" t="str">
        <f t="shared" si="3"/>
        <v/>
      </c>
      <c r="S43" s="41"/>
      <c r="T43" s="42" t="str">
        <f t="shared" si="4"/>
        <v/>
      </c>
      <c r="U43" s="42"/>
    </row>
    <row r="44" spans="2:21">
      <c r="B44" s="36">
        <v>36</v>
      </c>
      <c r="C44" s="37" t="str">
        <f t="shared" si="1"/>
        <v/>
      </c>
      <c r="D44" s="37"/>
      <c r="E44" s="36"/>
      <c r="F44" s="5"/>
      <c r="G44" s="36" t="s">
        <v>45</v>
      </c>
      <c r="H44" s="38"/>
      <c r="I44" s="38"/>
      <c r="J44" s="36"/>
      <c r="K44" s="37" t="str">
        <f t="shared" si="0"/>
        <v/>
      </c>
      <c r="L44" s="37"/>
      <c r="M44" s="4" t="str">
        <f t="shared" si="2"/>
        <v/>
      </c>
      <c r="N44" s="36"/>
      <c r="O44" s="5"/>
      <c r="P44" s="38"/>
      <c r="Q44" s="38"/>
      <c r="R44" s="41" t="str">
        <f t="shared" si="3"/>
        <v/>
      </c>
      <c r="S44" s="41"/>
      <c r="T44" s="42" t="str">
        <f t="shared" si="4"/>
        <v/>
      </c>
      <c r="U44" s="42"/>
    </row>
    <row r="45" spans="2:21">
      <c r="B45" s="36">
        <v>37</v>
      </c>
      <c r="C45" s="37" t="str">
        <f t="shared" si="1"/>
        <v/>
      </c>
      <c r="D45" s="37"/>
      <c r="E45" s="36"/>
      <c r="F45" s="5"/>
      <c r="G45" s="36" t="s">
        <v>44</v>
      </c>
      <c r="H45" s="38"/>
      <c r="I45" s="38"/>
      <c r="J45" s="36"/>
      <c r="K45" s="37" t="str">
        <f t="shared" si="0"/>
        <v/>
      </c>
      <c r="L45" s="37"/>
      <c r="M45" s="4" t="str">
        <f t="shared" si="2"/>
        <v/>
      </c>
      <c r="N45" s="36"/>
      <c r="O45" s="5"/>
      <c r="P45" s="38"/>
      <c r="Q45" s="38"/>
      <c r="R45" s="41" t="str">
        <f t="shared" si="3"/>
        <v/>
      </c>
      <c r="S45" s="41"/>
      <c r="T45" s="42" t="str">
        <f t="shared" si="4"/>
        <v/>
      </c>
      <c r="U45" s="42"/>
    </row>
    <row r="46" spans="2:21">
      <c r="B46" s="36">
        <v>38</v>
      </c>
      <c r="C46" s="37" t="str">
        <f t="shared" si="1"/>
        <v/>
      </c>
      <c r="D46" s="37"/>
      <c r="E46" s="36"/>
      <c r="F46" s="5"/>
      <c r="G46" s="36" t="s">
        <v>45</v>
      </c>
      <c r="H46" s="38"/>
      <c r="I46" s="38"/>
      <c r="J46" s="36"/>
      <c r="K46" s="37" t="str">
        <f t="shared" si="0"/>
        <v/>
      </c>
      <c r="L46" s="37"/>
      <c r="M46" s="4" t="str">
        <f t="shared" si="2"/>
        <v/>
      </c>
      <c r="N46" s="36"/>
      <c r="O46" s="5"/>
      <c r="P46" s="38"/>
      <c r="Q46" s="38"/>
      <c r="R46" s="41" t="str">
        <f t="shared" si="3"/>
        <v/>
      </c>
      <c r="S46" s="41"/>
      <c r="T46" s="42" t="str">
        <f t="shared" si="4"/>
        <v/>
      </c>
      <c r="U46" s="42"/>
    </row>
    <row r="47" spans="2:21">
      <c r="B47" s="36">
        <v>39</v>
      </c>
      <c r="C47" s="37" t="str">
        <f t="shared" si="1"/>
        <v/>
      </c>
      <c r="D47" s="37"/>
      <c r="E47" s="36"/>
      <c r="F47" s="5"/>
      <c r="G47" s="36" t="s">
        <v>45</v>
      </c>
      <c r="H47" s="38"/>
      <c r="I47" s="38"/>
      <c r="J47" s="36"/>
      <c r="K47" s="37" t="str">
        <f t="shared" si="0"/>
        <v/>
      </c>
      <c r="L47" s="37"/>
      <c r="M47" s="4" t="str">
        <f t="shared" si="2"/>
        <v/>
      </c>
      <c r="N47" s="36"/>
      <c r="O47" s="5"/>
      <c r="P47" s="38"/>
      <c r="Q47" s="38"/>
      <c r="R47" s="41" t="str">
        <f t="shared" si="3"/>
        <v/>
      </c>
      <c r="S47" s="41"/>
      <c r="T47" s="42" t="str">
        <f t="shared" si="4"/>
        <v/>
      </c>
      <c r="U47" s="42"/>
    </row>
    <row r="48" spans="2:21">
      <c r="B48" s="36">
        <v>40</v>
      </c>
      <c r="C48" s="37" t="str">
        <f t="shared" si="1"/>
        <v/>
      </c>
      <c r="D48" s="37"/>
      <c r="E48" s="36"/>
      <c r="F48" s="5"/>
      <c r="G48" s="36" t="s">
        <v>68</v>
      </c>
      <c r="H48" s="38"/>
      <c r="I48" s="38"/>
      <c r="J48" s="36"/>
      <c r="K48" s="37" t="str">
        <f t="shared" si="0"/>
        <v/>
      </c>
      <c r="L48" s="37"/>
      <c r="M48" s="4" t="str">
        <f t="shared" si="2"/>
        <v/>
      </c>
      <c r="N48" s="36"/>
      <c r="O48" s="5"/>
      <c r="P48" s="38"/>
      <c r="Q48" s="38"/>
      <c r="R48" s="41" t="str">
        <f t="shared" si="3"/>
        <v/>
      </c>
      <c r="S48" s="41"/>
      <c r="T48" s="42" t="str">
        <f t="shared" si="4"/>
        <v/>
      </c>
      <c r="U48" s="42"/>
    </row>
    <row r="49" spans="2:21">
      <c r="B49" s="36">
        <v>41</v>
      </c>
      <c r="C49" s="37" t="str">
        <f t="shared" si="1"/>
        <v/>
      </c>
      <c r="D49" s="37"/>
      <c r="E49" s="36"/>
      <c r="F49" s="5"/>
      <c r="G49" s="36" t="s">
        <v>45</v>
      </c>
      <c r="H49" s="38"/>
      <c r="I49" s="38"/>
      <c r="J49" s="36"/>
      <c r="K49" s="37" t="str">
        <f t="shared" si="0"/>
        <v/>
      </c>
      <c r="L49" s="37"/>
      <c r="M49" s="4" t="str">
        <f t="shared" si="2"/>
        <v/>
      </c>
      <c r="N49" s="36"/>
      <c r="O49" s="5"/>
      <c r="P49" s="38"/>
      <c r="Q49" s="38"/>
      <c r="R49" s="41" t="str">
        <f t="shared" si="3"/>
        <v/>
      </c>
      <c r="S49" s="41"/>
      <c r="T49" s="42" t="str">
        <f t="shared" si="4"/>
        <v/>
      </c>
      <c r="U49" s="42"/>
    </row>
    <row r="50" spans="2:21">
      <c r="B50" s="36">
        <v>42</v>
      </c>
      <c r="C50" s="37" t="str">
        <f t="shared" si="1"/>
        <v/>
      </c>
      <c r="D50" s="37"/>
      <c r="E50" s="36"/>
      <c r="F50" s="5"/>
      <c r="G50" s="36" t="s">
        <v>45</v>
      </c>
      <c r="H50" s="38"/>
      <c r="I50" s="38"/>
      <c r="J50" s="36"/>
      <c r="K50" s="37" t="str">
        <f t="shared" si="0"/>
        <v/>
      </c>
      <c r="L50" s="37"/>
      <c r="M50" s="4" t="str">
        <f t="shared" si="2"/>
        <v/>
      </c>
      <c r="N50" s="36"/>
      <c r="O50" s="5"/>
      <c r="P50" s="38"/>
      <c r="Q50" s="38"/>
      <c r="R50" s="41" t="str">
        <f t="shared" si="3"/>
        <v/>
      </c>
      <c r="S50" s="41"/>
      <c r="T50" s="42" t="str">
        <f t="shared" si="4"/>
        <v/>
      </c>
      <c r="U50" s="42"/>
    </row>
    <row r="51" spans="2:21">
      <c r="B51" s="36">
        <v>43</v>
      </c>
      <c r="C51" s="37" t="str">
        <f t="shared" si="1"/>
        <v/>
      </c>
      <c r="D51" s="37"/>
      <c r="E51" s="36"/>
      <c r="F51" s="5"/>
      <c r="G51" s="36" t="s">
        <v>44</v>
      </c>
      <c r="H51" s="38"/>
      <c r="I51" s="38"/>
      <c r="J51" s="36"/>
      <c r="K51" s="37" t="str">
        <f t="shared" si="0"/>
        <v/>
      </c>
      <c r="L51" s="37"/>
      <c r="M51" s="4" t="str">
        <f t="shared" si="2"/>
        <v/>
      </c>
      <c r="N51" s="36"/>
      <c r="O51" s="5"/>
      <c r="P51" s="38"/>
      <c r="Q51" s="38"/>
      <c r="R51" s="41" t="str">
        <f t="shared" si="3"/>
        <v/>
      </c>
      <c r="S51" s="41"/>
      <c r="T51" s="42" t="str">
        <f t="shared" si="4"/>
        <v/>
      </c>
      <c r="U51" s="42"/>
    </row>
    <row r="52" spans="2:21">
      <c r="B52" s="36">
        <v>44</v>
      </c>
      <c r="C52" s="37" t="str">
        <f t="shared" si="1"/>
        <v/>
      </c>
      <c r="D52" s="37"/>
      <c r="E52" s="36"/>
      <c r="F52" s="5"/>
      <c r="G52" s="36" t="s">
        <v>44</v>
      </c>
      <c r="H52" s="38"/>
      <c r="I52" s="38"/>
      <c r="J52" s="36"/>
      <c r="K52" s="37" t="str">
        <f t="shared" si="0"/>
        <v/>
      </c>
      <c r="L52" s="37"/>
      <c r="M52" s="4" t="str">
        <f t="shared" si="2"/>
        <v/>
      </c>
      <c r="N52" s="36"/>
      <c r="O52" s="5"/>
      <c r="P52" s="38"/>
      <c r="Q52" s="38"/>
      <c r="R52" s="41" t="str">
        <f t="shared" si="3"/>
        <v/>
      </c>
      <c r="S52" s="41"/>
      <c r="T52" s="42" t="str">
        <f t="shared" si="4"/>
        <v/>
      </c>
      <c r="U52" s="42"/>
    </row>
    <row r="53" spans="2:21">
      <c r="B53" s="36">
        <v>45</v>
      </c>
      <c r="C53" s="37" t="str">
        <f t="shared" si="1"/>
        <v/>
      </c>
      <c r="D53" s="37"/>
      <c r="E53" s="36"/>
      <c r="F53" s="5"/>
      <c r="G53" s="36" t="s">
        <v>45</v>
      </c>
      <c r="H53" s="38"/>
      <c r="I53" s="38"/>
      <c r="J53" s="36"/>
      <c r="K53" s="37" t="str">
        <f t="shared" si="0"/>
        <v/>
      </c>
      <c r="L53" s="37"/>
      <c r="M53" s="4" t="str">
        <f t="shared" si="2"/>
        <v/>
      </c>
      <c r="N53" s="36"/>
      <c r="O53" s="5"/>
      <c r="P53" s="38"/>
      <c r="Q53" s="38"/>
      <c r="R53" s="41" t="str">
        <f t="shared" si="3"/>
        <v/>
      </c>
      <c r="S53" s="41"/>
      <c r="T53" s="42" t="str">
        <f t="shared" si="4"/>
        <v/>
      </c>
      <c r="U53" s="42"/>
    </row>
    <row r="54" spans="2:21">
      <c r="B54" s="36">
        <v>46</v>
      </c>
      <c r="C54" s="37" t="str">
        <f t="shared" si="1"/>
        <v/>
      </c>
      <c r="D54" s="37"/>
      <c r="E54" s="36"/>
      <c r="F54" s="5"/>
      <c r="G54" s="36" t="s">
        <v>45</v>
      </c>
      <c r="H54" s="38"/>
      <c r="I54" s="38"/>
      <c r="J54" s="36"/>
      <c r="K54" s="37" t="str">
        <f t="shared" si="0"/>
        <v/>
      </c>
      <c r="L54" s="37"/>
      <c r="M54" s="4" t="str">
        <f t="shared" si="2"/>
        <v/>
      </c>
      <c r="N54" s="36"/>
      <c r="O54" s="5"/>
      <c r="P54" s="38"/>
      <c r="Q54" s="38"/>
      <c r="R54" s="41" t="str">
        <f t="shared" si="3"/>
        <v/>
      </c>
      <c r="S54" s="41"/>
      <c r="T54" s="42" t="str">
        <f t="shared" si="4"/>
        <v/>
      </c>
      <c r="U54" s="42"/>
    </row>
    <row r="55" spans="2:21">
      <c r="B55" s="36">
        <v>47</v>
      </c>
      <c r="C55" s="37" t="str">
        <f t="shared" si="1"/>
        <v/>
      </c>
      <c r="D55" s="37"/>
      <c r="E55" s="36"/>
      <c r="F55" s="5"/>
      <c r="G55" s="36" t="s">
        <v>44</v>
      </c>
      <c r="H55" s="38"/>
      <c r="I55" s="38"/>
      <c r="J55" s="36"/>
      <c r="K55" s="37" t="str">
        <f t="shared" si="0"/>
        <v/>
      </c>
      <c r="L55" s="37"/>
      <c r="M55" s="4" t="str">
        <f t="shared" si="2"/>
        <v/>
      </c>
      <c r="N55" s="36"/>
      <c r="O55" s="5"/>
      <c r="P55" s="38"/>
      <c r="Q55" s="38"/>
      <c r="R55" s="41" t="str">
        <f t="shared" si="3"/>
        <v/>
      </c>
      <c r="S55" s="41"/>
      <c r="T55" s="42" t="str">
        <f t="shared" si="4"/>
        <v/>
      </c>
      <c r="U55" s="42"/>
    </row>
    <row r="56" spans="2:21">
      <c r="B56" s="36">
        <v>48</v>
      </c>
      <c r="C56" s="37" t="str">
        <f t="shared" si="1"/>
        <v/>
      </c>
      <c r="D56" s="37"/>
      <c r="E56" s="36"/>
      <c r="F56" s="5"/>
      <c r="G56" s="36" t="s">
        <v>44</v>
      </c>
      <c r="H56" s="38"/>
      <c r="I56" s="38"/>
      <c r="J56" s="36"/>
      <c r="K56" s="37" t="str">
        <f t="shared" si="0"/>
        <v/>
      </c>
      <c r="L56" s="37"/>
      <c r="M56" s="4" t="str">
        <f t="shared" si="2"/>
        <v/>
      </c>
      <c r="N56" s="36"/>
      <c r="O56" s="5"/>
      <c r="P56" s="38"/>
      <c r="Q56" s="38"/>
      <c r="R56" s="41" t="str">
        <f t="shared" si="3"/>
        <v/>
      </c>
      <c r="S56" s="41"/>
      <c r="T56" s="42" t="str">
        <f t="shared" si="4"/>
        <v/>
      </c>
      <c r="U56" s="42"/>
    </row>
    <row r="57" spans="2:21">
      <c r="B57" s="36">
        <v>49</v>
      </c>
      <c r="C57" s="37" t="str">
        <f t="shared" si="1"/>
        <v/>
      </c>
      <c r="D57" s="37"/>
      <c r="E57" s="36"/>
      <c r="F57" s="5"/>
      <c r="G57" s="36" t="s">
        <v>44</v>
      </c>
      <c r="H57" s="38"/>
      <c r="I57" s="38"/>
      <c r="J57" s="36"/>
      <c r="K57" s="37" t="str">
        <f t="shared" si="0"/>
        <v/>
      </c>
      <c r="L57" s="37"/>
      <c r="M57" s="4" t="str">
        <f t="shared" si="2"/>
        <v/>
      </c>
      <c r="N57" s="36"/>
      <c r="O57" s="5"/>
      <c r="P57" s="38"/>
      <c r="Q57" s="38"/>
      <c r="R57" s="41" t="str">
        <f t="shared" si="3"/>
        <v/>
      </c>
      <c r="S57" s="41"/>
      <c r="T57" s="42" t="str">
        <f t="shared" si="4"/>
        <v/>
      </c>
      <c r="U57" s="42"/>
    </row>
    <row r="58" spans="2:21">
      <c r="B58" s="36">
        <v>50</v>
      </c>
      <c r="C58" s="37" t="str">
        <f t="shared" si="1"/>
        <v/>
      </c>
      <c r="D58" s="37"/>
      <c r="E58" s="36"/>
      <c r="F58" s="5"/>
      <c r="G58" s="36" t="s">
        <v>44</v>
      </c>
      <c r="H58" s="38"/>
      <c r="I58" s="38"/>
      <c r="J58" s="36"/>
      <c r="K58" s="37" t="str">
        <f t="shared" si="0"/>
        <v/>
      </c>
      <c r="L58" s="37"/>
      <c r="M58" s="4" t="str">
        <f t="shared" si="2"/>
        <v/>
      </c>
      <c r="N58" s="36"/>
      <c r="O58" s="5"/>
      <c r="P58" s="38"/>
      <c r="Q58" s="38"/>
      <c r="R58" s="41" t="str">
        <f t="shared" si="3"/>
        <v/>
      </c>
      <c r="S58" s="41"/>
      <c r="T58" s="42" t="str">
        <f t="shared" si="4"/>
        <v/>
      </c>
      <c r="U58" s="42"/>
    </row>
    <row r="59" spans="2:21">
      <c r="B59" s="36">
        <v>51</v>
      </c>
      <c r="C59" s="37" t="str">
        <f t="shared" si="1"/>
        <v/>
      </c>
      <c r="D59" s="37"/>
      <c r="E59" s="36"/>
      <c r="F59" s="5"/>
      <c r="G59" s="36" t="s">
        <v>44</v>
      </c>
      <c r="H59" s="38"/>
      <c r="I59" s="38"/>
      <c r="J59" s="36"/>
      <c r="K59" s="37" t="str">
        <f t="shared" si="0"/>
        <v/>
      </c>
      <c r="L59" s="37"/>
      <c r="M59" s="4" t="str">
        <f t="shared" si="2"/>
        <v/>
      </c>
      <c r="N59" s="36"/>
      <c r="O59" s="5"/>
      <c r="P59" s="38"/>
      <c r="Q59" s="38"/>
      <c r="R59" s="41" t="str">
        <f t="shared" si="3"/>
        <v/>
      </c>
      <c r="S59" s="41"/>
      <c r="T59" s="42" t="str">
        <f t="shared" si="4"/>
        <v/>
      </c>
      <c r="U59" s="42"/>
    </row>
    <row r="60" spans="2:21">
      <c r="B60" s="36">
        <v>52</v>
      </c>
      <c r="C60" s="37" t="str">
        <f t="shared" si="1"/>
        <v/>
      </c>
      <c r="D60" s="37"/>
      <c r="E60" s="36"/>
      <c r="F60" s="5"/>
      <c r="G60" s="36" t="s">
        <v>44</v>
      </c>
      <c r="H60" s="38"/>
      <c r="I60" s="38"/>
      <c r="J60" s="36"/>
      <c r="K60" s="37" t="str">
        <f t="shared" si="0"/>
        <v/>
      </c>
      <c r="L60" s="37"/>
      <c r="M60" s="4" t="str">
        <f t="shared" si="2"/>
        <v/>
      </c>
      <c r="N60" s="36"/>
      <c r="O60" s="5"/>
      <c r="P60" s="38"/>
      <c r="Q60" s="38"/>
      <c r="R60" s="41" t="str">
        <f t="shared" si="3"/>
        <v/>
      </c>
      <c r="S60" s="41"/>
      <c r="T60" s="42" t="str">
        <f t="shared" si="4"/>
        <v/>
      </c>
      <c r="U60" s="42"/>
    </row>
    <row r="61" spans="2:21">
      <c r="B61" s="36">
        <v>53</v>
      </c>
      <c r="C61" s="37" t="str">
        <f t="shared" si="1"/>
        <v/>
      </c>
      <c r="D61" s="37"/>
      <c r="E61" s="36"/>
      <c r="F61" s="5"/>
      <c r="G61" s="36" t="s">
        <v>44</v>
      </c>
      <c r="H61" s="38"/>
      <c r="I61" s="38"/>
      <c r="J61" s="36"/>
      <c r="K61" s="37" t="str">
        <f t="shared" si="0"/>
        <v/>
      </c>
      <c r="L61" s="37"/>
      <c r="M61" s="4" t="str">
        <f t="shared" si="2"/>
        <v/>
      </c>
      <c r="N61" s="36"/>
      <c r="O61" s="5"/>
      <c r="P61" s="38"/>
      <c r="Q61" s="38"/>
      <c r="R61" s="41" t="str">
        <f t="shared" si="3"/>
        <v/>
      </c>
      <c r="S61" s="41"/>
      <c r="T61" s="42" t="str">
        <f t="shared" si="4"/>
        <v/>
      </c>
      <c r="U61" s="42"/>
    </row>
    <row r="62" spans="2:21">
      <c r="B62" s="36">
        <v>54</v>
      </c>
      <c r="C62" s="37" t="str">
        <f t="shared" si="1"/>
        <v/>
      </c>
      <c r="D62" s="37"/>
      <c r="E62" s="36"/>
      <c r="F62" s="5"/>
      <c r="G62" s="36" t="s">
        <v>44</v>
      </c>
      <c r="H62" s="38"/>
      <c r="I62" s="38"/>
      <c r="J62" s="36"/>
      <c r="K62" s="37" t="str">
        <f t="shared" si="0"/>
        <v/>
      </c>
      <c r="L62" s="37"/>
      <c r="M62" s="4" t="str">
        <f t="shared" si="2"/>
        <v/>
      </c>
      <c r="N62" s="36"/>
      <c r="O62" s="5"/>
      <c r="P62" s="38"/>
      <c r="Q62" s="38"/>
      <c r="R62" s="41" t="str">
        <f t="shared" si="3"/>
        <v/>
      </c>
      <c r="S62" s="41"/>
      <c r="T62" s="42" t="str">
        <f t="shared" si="4"/>
        <v/>
      </c>
      <c r="U62" s="42"/>
    </row>
    <row r="63" spans="2:21">
      <c r="B63" s="36">
        <v>55</v>
      </c>
      <c r="C63" s="37" t="str">
        <f t="shared" si="1"/>
        <v/>
      </c>
      <c r="D63" s="37"/>
      <c r="E63" s="36"/>
      <c r="F63" s="5"/>
      <c r="G63" s="36" t="s">
        <v>45</v>
      </c>
      <c r="H63" s="38"/>
      <c r="I63" s="38"/>
      <c r="J63" s="36"/>
      <c r="K63" s="37" t="str">
        <f t="shared" si="0"/>
        <v/>
      </c>
      <c r="L63" s="37"/>
      <c r="M63" s="4" t="str">
        <f t="shared" si="2"/>
        <v/>
      </c>
      <c r="N63" s="36"/>
      <c r="O63" s="5"/>
      <c r="P63" s="38"/>
      <c r="Q63" s="38"/>
      <c r="R63" s="41" t="str">
        <f t="shared" si="3"/>
        <v/>
      </c>
      <c r="S63" s="41"/>
      <c r="T63" s="42" t="str">
        <f t="shared" si="4"/>
        <v/>
      </c>
      <c r="U63" s="42"/>
    </row>
    <row r="64" spans="2:21">
      <c r="B64" s="36">
        <v>56</v>
      </c>
      <c r="C64" s="37" t="str">
        <f t="shared" si="1"/>
        <v/>
      </c>
      <c r="D64" s="37"/>
      <c r="E64" s="36"/>
      <c r="F64" s="5"/>
      <c r="G64" s="36" t="s">
        <v>44</v>
      </c>
      <c r="H64" s="38"/>
      <c r="I64" s="38"/>
      <c r="J64" s="36"/>
      <c r="K64" s="37" t="str">
        <f t="shared" si="0"/>
        <v/>
      </c>
      <c r="L64" s="37"/>
      <c r="M64" s="4" t="str">
        <f t="shared" si="2"/>
        <v/>
      </c>
      <c r="N64" s="36"/>
      <c r="O64" s="5"/>
      <c r="P64" s="38"/>
      <c r="Q64" s="38"/>
      <c r="R64" s="41" t="str">
        <f t="shared" si="3"/>
        <v/>
      </c>
      <c r="S64" s="41"/>
      <c r="T64" s="42" t="str">
        <f t="shared" si="4"/>
        <v/>
      </c>
      <c r="U64" s="42"/>
    </row>
    <row r="65" spans="2:21">
      <c r="B65" s="36">
        <v>57</v>
      </c>
      <c r="C65" s="37" t="str">
        <f t="shared" si="1"/>
        <v/>
      </c>
      <c r="D65" s="37"/>
      <c r="E65" s="36"/>
      <c r="F65" s="5"/>
      <c r="G65" s="36" t="s">
        <v>44</v>
      </c>
      <c r="H65" s="38"/>
      <c r="I65" s="38"/>
      <c r="J65" s="36"/>
      <c r="K65" s="37" t="str">
        <f t="shared" si="0"/>
        <v/>
      </c>
      <c r="L65" s="37"/>
      <c r="M65" s="4" t="str">
        <f t="shared" si="2"/>
        <v/>
      </c>
      <c r="N65" s="36"/>
      <c r="O65" s="5"/>
      <c r="P65" s="38"/>
      <c r="Q65" s="38"/>
      <c r="R65" s="41" t="str">
        <f t="shared" si="3"/>
        <v/>
      </c>
      <c r="S65" s="41"/>
      <c r="T65" s="42" t="str">
        <f t="shared" si="4"/>
        <v/>
      </c>
      <c r="U65" s="42"/>
    </row>
    <row r="66" spans="2:21">
      <c r="B66" s="36">
        <v>58</v>
      </c>
      <c r="C66" s="37" t="str">
        <f t="shared" si="1"/>
        <v/>
      </c>
      <c r="D66" s="37"/>
      <c r="E66" s="36"/>
      <c r="F66" s="5"/>
      <c r="G66" s="36" t="s">
        <v>44</v>
      </c>
      <c r="H66" s="38"/>
      <c r="I66" s="38"/>
      <c r="J66" s="36"/>
      <c r="K66" s="37" t="str">
        <f t="shared" si="0"/>
        <v/>
      </c>
      <c r="L66" s="37"/>
      <c r="M66" s="4" t="str">
        <f t="shared" si="2"/>
        <v/>
      </c>
      <c r="N66" s="36"/>
      <c r="O66" s="5"/>
      <c r="P66" s="38"/>
      <c r="Q66" s="38"/>
      <c r="R66" s="41" t="str">
        <f t="shared" si="3"/>
        <v/>
      </c>
      <c r="S66" s="41"/>
      <c r="T66" s="42" t="str">
        <f t="shared" si="4"/>
        <v/>
      </c>
      <c r="U66" s="42"/>
    </row>
    <row r="67" spans="2:21">
      <c r="B67" s="36">
        <v>59</v>
      </c>
      <c r="C67" s="37" t="str">
        <f t="shared" si="1"/>
        <v/>
      </c>
      <c r="D67" s="37"/>
      <c r="E67" s="36"/>
      <c r="F67" s="5"/>
      <c r="G67" s="36" t="s">
        <v>44</v>
      </c>
      <c r="H67" s="38"/>
      <c r="I67" s="38"/>
      <c r="J67" s="36"/>
      <c r="K67" s="37" t="str">
        <f t="shared" si="0"/>
        <v/>
      </c>
      <c r="L67" s="37"/>
      <c r="M67" s="4" t="str">
        <f t="shared" si="2"/>
        <v/>
      </c>
      <c r="N67" s="36"/>
      <c r="O67" s="5"/>
      <c r="P67" s="38"/>
      <c r="Q67" s="38"/>
      <c r="R67" s="41" t="str">
        <f t="shared" si="3"/>
        <v/>
      </c>
      <c r="S67" s="41"/>
      <c r="T67" s="42" t="str">
        <f t="shared" si="4"/>
        <v/>
      </c>
      <c r="U67" s="42"/>
    </row>
    <row r="68" spans="2:21">
      <c r="B68" s="36">
        <v>60</v>
      </c>
      <c r="C68" s="37" t="str">
        <f t="shared" si="1"/>
        <v/>
      </c>
      <c r="D68" s="37"/>
      <c r="E68" s="36"/>
      <c r="F68" s="5"/>
      <c r="G68" s="36" t="s">
        <v>45</v>
      </c>
      <c r="H68" s="38"/>
      <c r="I68" s="38"/>
      <c r="J68" s="36"/>
      <c r="K68" s="37" t="str">
        <f t="shared" si="0"/>
        <v/>
      </c>
      <c r="L68" s="37"/>
      <c r="M68" s="4" t="str">
        <f t="shared" si="2"/>
        <v/>
      </c>
      <c r="N68" s="36"/>
      <c r="O68" s="5"/>
      <c r="P68" s="38"/>
      <c r="Q68" s="38"/>
      <c r="R68" s="41" t="str">
        <f t="shared" si="3"/>
        <v/>
      </c>
      <c r="S68" s="41"/>
      <c r="T68" s="42" t="str">
        <f t="shared" si="4"/>
        <v/>
      </c>
      <c r="U68" s="42"/>
    </row>
    <row r="69" spans="2:21">
      <c r="B69" s="36">
        <v>61</v>
      </c>
      <c r="C69" s="37" t="str">
        <f t="shared" si="1"/>
        <v/>
      </c>
      <c r="D69" s="37"/>
      <c r="E69" s="36"/>
      <c r="F69" s="5"/>
      <c r="G69" s="36" t="s">
        <v>45</v>
      </c>
      <c r="H69" s="38"/>
      <c r="I69" s="38"/>
      <c r="J69" s="36"/>
      <c r="K69" s="37" t="str">
        <f t="shared" si="0"/>
        <v/>
      </c>
      <c r="L69" s="37"/>
      <c r="M69" s="4" t="str">
        <f t="shared" si="2"/>
        <v/>
      </c>
      <c r="N69" s="36"/>
      <c r="O69" s="5"/>
      <c r="P69" s="38"/>
      <c r="Q69" s="38"/>
      <c r="R69" s="41" t="str">
        <f t="shared" si="3"/>
        <v/>
      </c>
      <c r="S69" s="41"/>
      <c r="T69" s="42" t="str">
        <f t="shared" si="4"/>
        <v/>
      </c>
      <c r="U69" s="42"/>
    </row>
    <row r="70" spans="2:21">
      <c r="B70" s="36">
        <v>62</v>
      </c>
      <c r="C70" s="37" t="str">
        <f t="shared" si="1"/>
        <v/>
      </c>
      <c r="D70" s="37"/>
      <c r="E70" s="36"/>
      <c r="F70" s="5"/>
      <c r="G70" s="36" t="s">
        <v>44</v>
      </c>
      <c r="H70" s="38"/>
      <c r="I70" s="38"/>
      <c r="J70" s="36"/>
      <c r="K70" s="37" t="str">
        <f t="shared" si="0"/>
        <v/>
      </c>
      <c r="L70" s="37"/>
      <c r="M70" s="4" t="str">
        <f t="shared" si="2"/>
        <v/>
      </c>
      <c r="N70" s="36"/>
      <c r="O70" s="5"/>
      <c r="P70" s="38"/>
      <c r="Q70" s="38"/>
      <c r="R70" s="41" t="str">
        <f t="shared" si="3"/>
        <v/>
      </c>
      <c r="S70" s="41"/>
      <c r="T70" s="42" t="str">
        <f t="shared" si="4"/>
        <v/>
      </c>
      <c r="U70" s="42"/>
    </row>
    <row r="71" spans="2:21">
      <c r="B71" s="36">
        <v>63</v>
      </c>
      <c r="C71" s="37" t="str">
        <f t="shared" si="1"/>
        <v/>
      </c>
      <c r="D71" s="37"/>
      <c r="E71" s="36"/>
      <c r="F71" s="5"/>
      <c r="G71" s="36" t="s">
        <v>45</v>
      </c>
      <c r="H71" s="38"/>
      <c r="I71" s="38"/>
      <c r="J71" s="36"/>
      <c r="K71" s="37" t="str">
        <f t="shared" si="0"/>
        <v/>
      </c>
      <c r="L71" s="37"/>
      <c r="M71" s="4" t="str">
        <f t="shared" si="2"/>
        <v/>
      </c>
      <c r="N71" s="36"/>
      <c r="O71" s="5"/>
      <c r="P71" s="38"/>
      <c r="Q71" s="38"/>
      <c r="R71" s="41" t="str">
        <f t="shared" si="3"/>
        <v/>
      </c>
      <c r="S71" s="41"/>
      <c r="T71" s="42" t="str">
        <f t="shared" si="4"/>
        <v/>
      </c>
      <c r="U71" s="42"/>
    </row>
    <row r="72" spans="2:21">
      <c r="B72" s="36">
        <v>64</v>
      </c>
      <c r="C72" s="37" t="str">
        <f t="shared" si="1"/>
        <v/>
      </c>
      <c r="D72" s="37"/>
      <c r="E72" s="36"/>
      <c r="F72" s="5"/>
      <c r="G72" s="36" t="s">
        <v>44</v>
      </c>
      <c r="H72" s="38"/>
      <c r="I72" s="38"/>
      <c r="J72" s="36"/>
      <c r="K72" s="37" t="str">
        <f t="shared" si="0"/>
        <v/>
      </c>
      <c r="L72" s="37"/>
      <c r="M72" s="4" t="str">
        <f t="shared" si="2"/>
        <v/>
      </c>
      <c r="N72" s="36"/>
      <c r="O72" s="5"/>
      <c r="P72" s="38"/>
      <c r="Q72" s="38"/>
      <c r="R72" s="41" t="str">
        <f t="shared" si="3"/>
        <v/>
      </c>
      <c r="S72" s="41"/>
      <c r="T72" s="42" t="str">
        <f t="shared" si="4"/>
        <v/>
      </c>
      <c r="U72" s="42"/>
    </row>
    <row r="73" spans="2:21">
      <c r="B73" s="36">
        <v>65</v>
      </c>
      <c r="C73" s="37" t="str">
        <f t="shared" si="1"/>
        <v/>
      </c>
      <c r="D73" s="37"/>
      <c r="E73" s="36"/>
      <c r="F73" s="5"/>
      <c r="G73" s="36" t="s">
        <v>45</v>
      </c>
      <c r="H73" s="38"/>
      <c r="I73" s="38"/>
      <c r="J73" s="36"/>
      <c r="K73" s="37" t="str">
        <f t="shared" ref="K73:K108" si="5">IF(F73="","",C73*0.03)</f>
        <v/>
      </c>
      <c r="L73" s="37"/>
      <c r="M73" s="4" t="str">
        <f t="shared" si="2"/>
        <v/>
      </c>
      <c r="N73" s="36"/>
      <c r="O73" s="5"/>
      <c r="P73" s="38"/>
      <c r="Q73" s="38"/>
      <c r="R73" s="41" t="str">
        <f t="shared" si="3"/>
        <v/>
      </c>
      <c r="S73" s="41"/>
      <c r="T73" s="42" t="str">
        <f t="shared" si="4"/>
        <v/>
      </c>
      <c r="U73" s="42"/>
    </row>
    <row r="74" spans="2:21">
      <c r="B74" s="36">
        <v>66</v>
      </c>
      <c r="C74" s="37" t="str">
        <f t="shared" ref="C74:C108" si="6">IF(R73="","",C73+R73)</f>
        <v/>
      </c>
      <c r="D74" s="37"/>
      <c r="E74" s="36"/>
      <c r="F74" s="5"/>
      <c r="G74" s="36" t="s">
        <v>45</v>
      </c>
      <c r="H74" s="38"/>
      <c r="I74" s="38"/>
      <c r="J74" s="36"/>
      <c r="K74" s="37" t="str">
        <f t="shared" si="5"/>
        <v/>
      </c>
      <c r="L74" s="37"/>
      <c r="M74" s="4" t="str">
        <f t="shared" ref="M74:M108" si="7">IF(J74="","",(K74/J74)/1000)</f>
        <v/>
      </c>
      <c r="N74" s="36"/>
      <c r="O74" s="5"/>
      <c r="P74" s="38"/>
      <c r="Q74" s="38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>
      <c r="B75" s="36">
        <v>67</v>
      </c>
      <c r="C75" s="37" t="str">
        <f t="shared" si="6"/>
        <v/>
      </c>
      <c r="D75" s="37"/>
      <c r="E75" s="36"/>
      <c r="F75" s="5"/>
      <c r="G75" s="36" t="s">
        <v>44</v>
      </c>
      <c r="H75" s="38"/>
      <c r="I75" s="38"/>
      <c r="J75" s="36"/>
      <c r="K75" s="37" t="str">
        <f t="shared" si="5"/>
        <v/>
      </c>
      <c r="L75" s="37"/>
      <c r="M75" s="4" t="str">
        <f t="shared" si="7"/>
        <v/>
      </c>
      <c r="N75" s="36"/>
      <c r="O75" s="5"/>
      <c r="P75" s="38"/>
      <c r="Q75" s="38"/>
      <c r="R75" s="41" t="str">
        <f t="shared" si="8"/>
        <v/>
      </c>
      <c r="S75" s="41"/>
      <c r="T75" s="42" t="str">
        <f t="shared" si="9"/>
        <v/>
      </c>
      <c r="U75" s="42"/>
    </row>
    <row r="76" spans="2:21">
      <c r="B76" s="36">
        <v>68</v>
      </c>
      <c r="C76" s="37" t="str">
        <f t="shared" si="6"/>
        <v/>
      </c>
      <c r="D76" s="37"/>
      <c r="E76" s="36"/>
      <c r="F76" s="5"/>
      <c r="G76" s="36" t="s">
        <v>44</v>
      </c>
      <c r="H76" s="38"/>
      <c r="I76" s="38"/>
      <c r="J76" s="36"/>
      <c r="K76" s="37" t="str">
        <f t="shared" si="5"/>
        <v/>
      </c>
      <c r="L76" s="37"/>
      <c r="M76" s="4" t="str">
        <f t="shared" si="7"/>
        <v/>
      </c>
      <c r="N76" s="36"/>
      <c r="O76" s="5"/>
      <c r="P76" s="38"/>
      <c r="Q76" s="38"/>
      <c r="R76" s="41" t="str">
        <f t="shared" si="8"/>
        <v/>
      </c>
      <c r="S76" s="41"/>
      <c r="T76" s="42" t="str">
        <f t="shared" si="9"/>
        <v/>
      </c>
      <c r="U76" s="42"/>
    </row>
    <row r="77" spans="2:21">
      <c r="B77" s="36">
        <v>69</v>
      </c>
      <c r="C77" s="37" t="str">
        <f t="shared" si="6"/>
        <v/>
      </c>
      <c r="D77" s="37"/>
      <c r="E77" s="36"/>
      <c r="F77" s="5"/>
      <c r="G77" s="36" t="s">
        <v>44</v>
      </c>
      <c r="H77" s="38"/>
      <c r="I77" s="38"/>
      <c r="J77" s="36"/>
      <c r="K77" s="37" t="str">
        <f t="shared" si="5"/>
        <v/>
      </c>
      <c r="L77" s="37"/>
      <c r="M77" s="4" t="str">
        <f t="shared" si="7"/>
        <v/>
      </c>
      <c r="N77" s="36"/>
      <c r="O77" s="5"/>
      <c r="P77" s="38"/>
      <c r="Q77" s="38"/>
      <c r="R77" s="41" t="str">
        <f t="shared" si="8"/>
        <v/>
      </c>
      <c r="S77" s="41"/>
      <c r="T77" s="42" t="str">
        <f t="shared" si="9"/>
        <v/>
      </c>
      <c r="U77" s="42"/>
    </row>
    <row r="78" spans="2:21">
      <c r="B78" s="36">
        <v>70</v>
      </c>
      <c r="C78" s="37" t="str">
        <f t="shared" si="6"/>
        <v/>
      </c>
      <c r="D78" s="37"/>
      <c r="E78" s="36"/>
      <c r="F78" s="5"/>
      <c r="G78" s="36" t="s">
        <v>45</v>
      </c>
      <c r="H78" s="38"/>
      <c r="I78" s="38"/>
      <c r="J78" s="36"/>
      <c r="K78" s="37" t="str">
        <f t="shared" si="5"/>
        <v/>
      </c>
      <c r="L78" s="37"/>
      <c r="M78" s="4" t="str">
        <f t="shared" si="7"/>
        <v/>
      </c>
      <c r="N78" s="36"/>
      <c r="O78" s="5"/>
      <c r="P78" s="38"/>
      <c r="Q78" s="38"/>
      <c r="R78" s="41" t="str">
        <f t="shared" si="8"/>
        <v/>
      </c>
      <c r="S78" s="41"/>
      <c r="T78" s="42" t="str">
        <f t="shared" si="9"/>
        <v/>
      </c>
      <c r="U78" s="42"/>
    </row>
    <row r="79" spans="2:21">
      <c r="B79" s="36">
        <v>71</v>
      </c>
      <c r="C79" s="37" t="str">
        <f t="shared" si="6"/>
        <v/>
      </c>
      <c r="D79" s="37"/>
      <c r="E79" s="36"/>
      <c r="F79" s="5"/>
      <c r="G79" s="36" t="s">
        <v>44</v>
      </c>
      <c r="H79" s="38"/>
      <c r="I79" s="38"/>
      <c r="J79" s="36"/>
      <c r="K79" s="37" t="str">
        <f t="shared" si="5"/>
        <v/>
      </c>
      <c r="L79" s="37"/>
      <c r="M79" s="4" t="str">
        <f t="shared" si="7"/>
        <v/>
      </c>
      <c r="N79" s="36"/>
      <c r="O79" s="5"/>
      <c r="P79" s="38"/>
      <c r="Q79" s="38"/>
      <c r="R79" s="41" t="str">
        <f t="shared" si="8"/>
        <v/>
      </c>
      <c r="S79" s="41"/>
      <c r="T79" s="42" t="str">
        <f t="shared" si="9"/>
        <v/>
      </c>
      <c r="U79" s="42"/>
    </row>
    <row r="80" spans="2:21">
      <c r="B80" s="36">
        <v>72</v>
      </c>
      <c r="C80" s="37" t="str">
        <f t="shared" si="6"/>
        <v/>
      </c>
      <c r="D80" s="37"/>
      <c r="E80" s="36"/>
      <c r="F80" s="5"/>
      <c r="G80" s="36" t="s">
        <v>45</v>
      </c>
      <c r="H80" s="38"/>
      <c r="I80" s="38"/>
      <c r="J80" s="36"/>
      <c r="K80" s="37" t="str">
        <f t="shared" si="5"/>
        <v/>
      </c>
      <c r="L80" s="37"/>
      <c r="M80" s="4" t="str">
        <f t="shared" si="7"/>
        <v/>
      </c>
      <c r="N80" s="36"/>
      <c r="O80" s="5"/>
      <c r="P80" s="38"/>
      <c r="Q80" s="38"/>
      <c r="R80" s="41" t="str">
        <f t="shared" si="8"/>
        <v/>
      </c>
      <c r="S80" s="41"/>
      <c r="T80" s="42" t="str">
        <f t="shared" si="9"/>
        <v/>
      </c>
      <c r="U80" s="42"/>
    </row>
    <row r="81" spans="2:21">
      <c r="B81" s="36">
        <v>73</v>
      </c>
      <c r="C81" s="37" t="str">
        <f t="shared" si="6"/>
        <v/>
      </c>
      <c r="D81" s="37"/>
      <c r="E81" s="36"/>
      <c r="F81" s="5"/>
      <c r="G81" s="36" t="s">
        <v>44</v>
      </c>
      <c r="H81" s="38"/>
      <c r="I81" s="38"/>
      <c r="J81" s="36"/>
      <c r="K81" s="37" t="str">
        <f t="shared" si="5"/>
        <v/>
      </c>
      <c r="L81" s="37"/>
      <c r="M81" s="4" t="str">
        <f t="shared" si="7"/>
        <v/>
      </c>
      <c r="N81" s="36"/>
      <c r="O81" s="5"/>
      <c r="P81" s="38"/>
      <c r="Q81" s="38"/>
      <c r="R81" s="41" t="str">
        <f t="shared" si="8"/>
        <v/>
      </c>
      <c r="S81" s="41"/>
      <c r="T81" s="42" t="str">
        <f t="shared" si="9"/>
        <v/>
      </c>
      <c r="U81" s="42"/>
    </row>
    <row r="82" spans="2:21">
      <c r="B82" s="36">
        <v>74</v>
      </c>
      <c r="C82" s="37" t="str">
        <f t="shared" si="6"/>
        <v/>
      </c>
      <c r="D82" s="37"/>
      <c r="E82" s="36"/>
      <c r="F82" s="5"/>
      <c r="G82" s="36" t="s">
        <v>44</v>
      </c>
      <c r="H82" s="38"/>
      <c r="I82" s="38"/>
      <c r="J82" s="36"/>
      <c r="K82" s="37" t="str">
        <f t="shared" si="5"/>
        <v/>
      </c>
      <c r="L82" s="37"/>
      <c r="M82" s="4" t="str">
        <f t="shared" si="7"/>
        <v/>
      </c>
      <c r="N82" s="36"/>
      <c r="O82" s="5"/>
      <c r="P82" s="38"/>
      <c r="Q82" s="38"/>
      <c r="R82" s="41" t="str">
        <f t="shared" si="8"/>
        <v/>
      </c>
      <c r="S82" s="41"/>
      <c r="T82" s="42" t="str">
        <f t="shared" si="9"/>
        <v/>
      </c>
      <c r="U82" s="42"/>
    </row>
    <row r="83" spans="2:21">
      <c r="B83" s="36">
        <v>75</v>
      </c>
      <c r="C83" s="37" t="str">
        <f t="shared" si="6"/>
        <v/>
      </c>
      <c r="D83" s="37"/>
      <c r="E83" s="36"/>
      <c r="F83" s="5"/>
      <c r="G83" s="36" t="s">
        <v>44</v>
      </c>
      <c r="H83" s="38"/>
      <c r="I83" s="38"/>
      <c r="J83" s="36"/>
      <c r="K83" s="37" t="str">
        <f t="shared" si="5"/>
        <v/>
      </c>
      <c r="L83" s="37"/>
      <c r="M83" s="4" t="str">
        <f t="shared" si="7"/>
        <v/>
      </c>
      <c r="N83" s="36"/>
      <c r="O83" s="5"/>
      <c r="P83" s="38"/>
      <c r="Q83" s="38"/>
      <c r="R83" s="41" t="str">
        <f t="shared" si="8"/>
        <v/>
      </c>
      <c r="S83" s="41"/>
      <c r="T83" s="42" t="str">
        <f t="shared" si="9"/>
        <v/>
      </c>
      <c r="U83" s="42"/>
    </row>
    <row r="84" spans="2:21">
      <c r="B84" s="36">
        <v>76</v>
      </c>
      <c r="C84" s="37" t="str">
        <f t="shared" si="6"/>
        <v/>
      </c>
      <c r="D84" s="37"/>
      <c r="E84" s="36"/>
      <c r="F84" s="5"/>
      <c r="G84" s="36" t="s">
        <v>44</v>
      </c>
      <c r="H84" s="38"/>
      <c r="I84" s="38"/>
      <c r="J84" s="36"/>
      <c r="K84" s="37" t="str">
        <f t="shared" si="5"/>
        <v/>
      </c>
      <c r="L84" s="37"/>
      <c r="M84" s="4" t="str">
        <f t="shared" si="7"/>
        <v/>
      </c>
      <c r="N84" s="36"/>
      <c r="O84" s="5"/>
      <c r="P84" s="38"/>
      <c r="Q84" s="38"/>
      <c r="R84" s="41" t="str">
        <f t="shared" si="8"/>
        <v/>
      </c>
      <c r="S84" s="41"/>
      <c r="T84" s="42" t="str">
        <f t="shared" si="9"/>
        <v/>
      </c>
      <c r="U84" s="42"/>
    </row>
    <row r="85" spans="2:21">
      <c r="B85" s="36">
        <v>77</v>
      </c>
      <c r="C85" s="37" t="str">
        <f t="shared" si="6"/>
        <v/>
      </c>
      <c r="D85" s="37"/>
      <c r="E85" s="36"/>
      <c r="F85" s="5"/>
      <c r="G85" s="36" t="s">
        <v>45</v>
      </c>
      <c r="H85" s="38"/>
      <c r="I85" s="38"/>
      <c r="J85" s="36"/>
      <c r="K85" s="37" t="str">
        <f t="shared" si="5"/>
        <v/>
      </c>
      <c r="L85" s="37"/>
      <c r="M85" s="4" t="str">
        <f t="shared" si="7"/>
        <v/>
      </c>
      <c r="N85" s="36"/>
      <c r="O85" s="5"/>
      <c r="P85" s="38"/>
      <c r="Q85" s="38"/>
      <c r="R85" s="41" t="str">
        <f t="shared" si="8"/>
        <v/>
      </c>
      <c r="S85" s="41"/>
      <c r="T85" s="42" t="str">
        <f t="shared" si="9"/>
        <v/>
      </c>
      <c r="U85" s="42"/>
    </row>
    <row r="86" spans="2:21">
      <c r="B86" s="36">
        <v>78</v>
      </c>
      <c r="C86" s="37" t="str">
        <f t="shared" si="6"/>
        <v/>
      </c>
      <c r="D86" s="37"/>
      <c r="E86" s="36"/>
      <c r="F86" s="5"/>
      <c r="G86" s="36" t="s">
        <v>44</v>
      </c>
      <c r="H86" s="38"/>
      <c r="I86" s="38"/>
      <c r="J86" s="36"/>
      <c r="K86" s="37" t="str">
        <f t="shared" si="5"/>
        <v/>
      </c>
      <c r="L86" s="37"/>
      <c r="M86" s="4" t="str">
        <f t="shared" si="7"/>
        <v/>
      </c>
      <c r="N86" s="36"/>
      <c r="O86" s="5"/>
      <c r="P86" s="38"/>
      <c r="Q86" s="38"/>
      <c r="R86" s="41" t="str">
        <f t="shared" si="8"/>
        <v/>
      </c>
      <c r="S86" s="41"/>
      <c r="T86" s="42" t="str">
        <f t="shared" si="9"/>
        <v/>
      </c>
      <c r="U86" s="42"/>
    </row>
    <row r="87" spans="2:21">
      <c r="B87" s="36">
        <v>79</v>
      </c>
      <c r="C87" s="37" t="str">
        <f t="shared" si="6"/>
        <v/>
      </c>
      <c r="D87" s="37"/>
      <c r="E87" s="36"/>
      <c r="F87" s="5"/>
      <c r="G87" s="36" t="s">
        <v>45</v>
      </c>
      <c r="H87" s="38"/>
      <c r="I87" s="38"/>
      <c r="J87" s="36"/>
      <c r="K87" s="37" t="str">
        <f t="shared" si="5"/>
        <v/>
      </c>
      <c r="L87" s="37"/>
      <c r="M87" s="4" t="str">
        <f t="shared" si="7"/>
        <v/>
      </c>
      <c r="N87" s="36"/>
      <c r="O87" s="5"/>
      <c r="P87" s="38"/>
      <c r="Q87" s="38"/>
      <c r="R87" s="41" t="str">
        <f t="shared" si="8"/>
        <v/>
      </c>
      <c r="S87" s="41"/>
      <c r="T87" s="42" t="str">
        <f t="shared" si="9"/>
        <v/>
      </c>
      <c r="U87" s="42"/>
    </row>
    <row r="88" spans="2:21">
      <c r="B88" s="36">
        <v>80</v>
      </c>
      <c r="C88" s="37" t="str">
        <f t="shared" si="6"/>
        <v/>
      </c>
      <c r="D88" s="37"/>
      <c r="E88" s="36"/>
      <c r="F88" s="5"/>
      <c r="G88" s="36" t="s">
        <v>45</v>
      </c>
      <c r="H88" s="38"/>
      <c r="I88" s="38"/>
      <c r="J88" s="36"/>
      <c r="K88" s="37" t="str">
        <f t="shared" si="5"/>
        <v/>
      </c>
      <c r="L88" s="37"/>
      <c r="M88" s="4" t="str">
        <f t="shared" si="7"/>
        <v/>
      </c>
      <c r="N88" s="36"/>
      <c r="O88" s="5"/>
      <c r="P88" s="38"/>
      <c r="Q88" s="38"/>
      <c r="R88" s="41" t="str">
        <f t="shared" si="8"/>
        <v/>
      </c>
      <c r="S88" s="41"/>
      <c r="T88" s="42" t="str">
        <f t="shared" si="9"/>
        <v/>
      </c>
      <c r="U88" s="42"/>
    </row>
    <row r="89" spans="2:21">
      <c r="B89" s="36">
        <v>81</v>
      </c>
      <c r="C89" s="37" t="str">
        <f t="shared" si="6"/>
        <v/>
      </c>
      <c r="D89" s="37"/>
      <c r="E89" s="36"/>
      <c r="F89" s="5"/>
      <c r="G89" s="36" t="s">
        <v>45</v>
      </c>
      <c r="H89" s="38"/>
      <c r="I89" s="38"/>
      <c r="J89" s="36"/>
      <c r="K89" s="37" t="str">
        <f t="shared" si="5"/>
        <v/>
      </c>
      <c r="L89" s="37"/>
      <c r="M89" s="4" t="str">
        <f t="shared" si="7"/>
        <v/>
      </c>
      <c r="N89" s="36"/>
      <c r="O89" s="5"/>
      <c r="P89" s="38"/>
      <c r="Q89" s="38"/>
      <c r="R89" s="41" t="str">
        <f t="shared" si="8"/>
        <v/>
      </c>
      <c r="S89" s="41"/>
      <c r="T89" s="42" t="str">
        <f t="shared" si="9"/>
        <v/>
      </c>
      <c r="U89" s="42"/>
    </row>
    <row r="90" spans="2:21">
      <c r="B90" s="36">
        <v>82</v>
      </c>
      <c r="C90" s="37" t="str">
        <f t="shared" si="6"/>
        <v/>
      </c>
      <c r="D90" s="37"/>
      <c r="E90" s="36"/>
      <c r="F90" s="5"/>
      <c r="G90" s="36" t="s">
        <v>45</v>
      </c>
      <c r="H90" s="38"/>
      <c r="I90" s="38"/>
      <c r="J90" s="36"/>
      <c r="K90" s="37" t="str">
        <f t="shared" si="5"/>
        <v/>
      </c>
      <c r="L90" s="37"/>
      <c r="M90" s="4" t="str">
        <f t="shared" si="7"/>
        <v/>
      </c>
      <c r="N90" s="36"/>
      <c r="O90" s="5"/>
      <c r="P90" s="38"/>
      <c r="Q90" s="38"/>
      <c r="R90" s="41" t="str">
        <f t="shared" si="8"/>
        <v/>
      </c>
      <c r="S90" s="41"/>
      <c r="T90" s="42" t="str">
        <f t="shared" si="9"/>
        <v/>
      </c>
      <c r="U90" s="42"/>
    </row>
    <row r="91" spans="2:21">
      <c r="B91" s="36">
        <v>83</v>
      </c>
      <c r="C91" s="37" t="str">
        <f t="shared" si="6"/>
        <v/>
      </c>
      <c r="D91" s="37"/>
      <c r="E91" s="36"/>
      <c r="F91" s="5"/>
      <c r="G91" s="36" t="s">
        <v>45</v>
      </c>
      <c r="H91" s="38"/>
      <c r="I91" s="38"/>
      <c r="J91" s="36"/>
      <c r="K91" s="37" t="str">
        <f t="shared" si="5"/>
        <v/>
      </c>
      <c r="L91" s="37"/>
      <c r="M91" s="4" t="str">
        <f t="shared" si="7"/>
        <v/>
      </c>
      <c r="N91" s="36"/>
      <c r="O91" s="5"/>
      <c r="P91" s="38"/>
      <c r="Q91" s="38"/>
      <c r="R91" s="41" t="str">
        <f t="shared" si="8"/>
        <v/>
      </c>
      <c r="S91" s="41"/>
      <c r="T91" s="42" t="str">
        <f t="shared" si="9"/>
        <v/>
      </c>
      <c r="U91" s="42"/>
    </row>
    <row r="92" spans="2:21">
      <c r="B92" s="36">
        <v>84</v>
      </c>
      <c r="C92" s="37" t="str">
        <f t="shared" si="6"/>
        <v/>
      </c>
      <c r="D92" s="37"/>
      <c r="E92" s="36"/>
      <c r="F92" s="5"/>
      <c r="G92" s="36" t="s">
        <v>44</v>
      </c>
      <c r="H92" s="38"/>
      <c r="I92" s="38"/>
      <c r="J92" s="36"/>
      <c r="K92" s="37" t="str">
        <f t="shared" si="5"/>
        <v/>
      </c>
      <c r="L92" s="37"/>
      <c r="M92" s="4" t="str">
        <f t="shared" si="7"/>
        <v/>
      </c>
      <c r="N92" s="36"/>
      <c r="O92" s="5"/>
      <c r="P92" s="38"/>
      <c r="Q92" s="38"/>
      <c r="R92" s="41" t="str">
        <f t="shared" si="8"/>
        <v/>
      </c>
      <c r="S92" s="41"/>
      <c r="T92" s="42" t="str">
        <f t="shared" si="9"/>
        <v/>
      </c>
      <c r="U92" s="42"/>
    </row>
    <row r="93" spans="2:21">
      <c r="B93" s="36">
        <v>85</v>
      </c>
      <c r="C93" s="37" t="str">
        <f t="shared" si="6"/>
        <v/>
      </c>
      <c r="D93" s="37"/>
      <c r="E93" s="36"/>
      <c r="F93" s="5"/>
      <c r="G93" s="36" t="s">
        <v>45</v>
      </c>
      <c r="H93" s="38"/>
      <c r="I93" s="38"/>
      <c r="J93" s="36"/>
      <c r="K93" s="37" t="str">
        <f t="shared" si="5"/>
        <v/>
      </c>
      <c r="L93" s="37"/>
      <c r="M93" s="4" t="str">
        <f t="shared" si="7"/>
        <v/>
      </c>
      <c r="N93" s="36"/>
      <c r="O93" s="5"/>
      <c r="P93" s="38"/>
      <c r="Q93" s="38"/>
      <c r="R93" s="41" t="str">
        <f t="shared" si="8"/>
        <v/>
      </c>
      <c r="S93" s="41"/>
      <c r="T93" s="42" t="str">
        <f t="shared" si="9"/>
        <v/>
      </c>
      <c r="U93" s="42"/>
    </row>
    <row r="94" spans="2:21">
      <c r="B94" s="36">
        <v>86</v>
      </c>
      <c r="C94" s="37" t="str">
        <f t="shared" si="6"/>
        <v/>
      </c>
      <c r="D94" s="37"/>
      <c r="E94" s="36"/>
      <c r="F94" s="5"/>
      <c r="G94" s="36" t="s">
        <v>44</v>
      </c>
      <c r="H94" s="38"/>
      <c r="I94" s="38"/>
      <c r="J94" s="36"/>
      <c r="K94" s="37" t="str">
        <f t="shared" si="5"/>
        <v/>
      </c>
      <c r="L94" s="37"/>
      <c r="M94" s="4" t="str">
        <f t="shared" si="7"/>
        <v/>
      </c>
      <c r="N94" s="36"/>
      <c r="O94" s="5"/>
      <c r="P94" s="38"/>
      <c r="Q94" s="38"/>
      <c r="R94" s="41" t="str">
        <f t="shared" si="8"/>
        <v/>
      </c>
      <c r="S94" s="41"/>
      <c r="T94" s="42" t="str">
        <f t="shared" si="9"/>
        <v/>
      </c>
      <c r="U94" s="42"/>
    </row>
    <row r="95" spans="2:21">
      <c r="B95" s="36">
        <v>87</v>
      </c>
      <c r="C95" s="37" t="str">
        <f t="shared" si="6"/>
        <v/>
      </c>
      <c r="D95" s="37"/>
      <c r="E95" s="36"/>
      <c r="F95" s="5"/>
      <c r="G95" s="36" t="s">
        <v>45</v>
      </c>
      <c r="H95" s="38"/>
      <c r="I95" s="38"/>
      <c r="J95" s="36"/>
      <c r="K95" s="37" t="str">
        <f t="shared" si="5"/>
        <v/>
      </c>
      <c r="L95" s="37"/>
      <c r="M95" s="4" t="str">
        <f t="shared" si="7"/>
        <v/>
      </c>
      <c r="N95" s="36"/>
      <c r="O95" s="5"/>
      <c r="P95" s="38"/>
      <c r="Q95" s="38"/>
      <c r="R95" s="41" t="str">
        <f t="shared" si="8"/>
        <v/>
      </c>
      <c r="S95" s="41"/>
      <c r="T95" s="42" t="str">
        <f t="shared" si="9"/>
        <v/>
      </c>
      <c r="U95" s="42"/>
    </row>
    <row r="96" spans="2:21">
      <c r="B96" s="36">
        <v>88</v>
      </c>
      <c r="C96" s="37" t="str">
        <f t="shared" si="6"/>
        <v/>
      </c>
      <c r="D96" s="37"/>
      <c r="E96" s="36"/>
      <c r="F96" s="5"/>
      <c r="G96" s="36" t="s">
        <v>44</v>
      </c>
      <c r="H96" s="38"/>
      <c r="I96" s="38"/>
      <c r="J96" s="36"/>
      <c r="K96" s="37" t="str">
        <f t="shared" si="5"/>
        <v/>
      </c>
      <c r="L96" s="37"/>
      <c r="M96" s="4" t="str">
        <f t="shared" si="7"/>
        <v/>
      </c>
      <c r="N96" s="36"/>
      <c r="O96" s="5"/>
      <c r="P96" s="38"/>
      <c r="Q96" s="38"/>
      <c r="R96" s="41" t="str">
        <f t="shared" si="8"/>
        <v/>
      </c>
      <c r="S96" s="41"/>
      <c r="T96" s="42" t="str">
        <f t="shared" si="9"/>
        <v/>
      </c>
      <c r="U96" s="42"/>
    </row>
    <row r="97" spans="2:21">
      <c r="B97" s="36">
        <v>89</v>
      </c>
      <c r="C97" s="37" t="str">
        <f t="shared" si="6"/>
        <v/>
      </c>
      <c r="D97" s="37"/>
      <c r="E97" s="36"/>
      <c r="F97" s="5"/>
      <c r="G97" s="36" t="s">
        <v>45</v>
      </c>
      <c r="H97" s="38"/>
      <c r="I97" s="38"/>
      <c r="J97" s="36"/>
      <c r="K97" s="37" t="str">
        <f t="shared" si="5"/>
        <v/>
      </c>
      <c r="L97" s="37"/>
      <c r="M97" s="4" t="str">
        <f t="shared" si="7"/>
        <v/>
      </c>
      <c r="N97" s="36"/>
      <c r="O97" s="5"/>
      <c r="P97" s="38"/>
      <c r="Q97" s="38"/>
      <c r="R97" s="41" t="str">
        <f t="shared" si="8"/>
        <v/>
      </c>
      <c r="S97" s="41"/>
      <c r="T97" s="42" t="str">
        <f t="shared" si="9"/>
        <v/>
      </c>
      <c r="U97" s="42"/>
    </row>
    <row r="98" spans="2:21">
      <c r="B98" s="36">
        <v>90</v>
      </c>
      <c r="C98" s="37" t="str">
        <f t="shared" si="6"/>
        <v/>
      </c>
      <c r="D98" s="37"/>
      <c r="E98" s="36"/>
      <c r="F98" s="5"/>
      <c r="G98" s="36" t="s">
        <v>44</v>
      </c>
      <c r="H98" s="38"/>
      <c r="I98" s="38"/>
      <c r="J98" s="36"/>
      <c r="K98" s="37" t="str">
        <f t="shared" si="5"/>
        <v/>
      </c>
      <c r="L98" s="37"/>
      <c r="M98" s="4" t="str">
        <f t="shared" si="7"/>
        <v/>
      </c>
      <c r="N98" s="36"/>
      <c r="O98" s="5"/>
      <c r="P98" s="38"/>
      <c r="Q98" s="38"/>
      <c r="R98" s="41" t="str">
        <f t="shared" si="8"/>
        <v/>
      </c>
      <c r="S98" s="41"/>
      <c r="T98" s="42" t="str">
        <f t="shared" si="9"/>
        <v/>
      </c>
      <c r="U98" s="42"/>
    </row>
    <row r="99" spans="2:21">
      <c r="B99" s="36">
        <v>91</v>
      </c>
      <c r="C99" s="37" t="str">
        <f t="shared" si="6"/>
        <v/>
      </c>
      <c r="D99" s="37"/>
      <c r="E99" s="36"/>
      <c r="F99" s="5"/>
      <c r="G99" s="36" t="s">
        <v>45</v>
      </c>
      <c r="H99" s="38"/>
      <c r="I99" s="38"/>
      <c r="J99" s="36"/>
      <c r="K99" s="37" t="str">
        <f t="shared" si="5"/>
        <v/>
      </c>
      <c r="L99" s="37"/>
      <c r="M99" s="4" t="str">
        <f t="shared" si="7"/>
        <v/>
      </c>
      <c r="N99" s="36"/>
      <c r="O99" s="5"/>
      <c r="P99" s="38"/>
      <c r="Q99" s="38"/>
      <c r="R99" s="41" t="str">
        <f t="shared" si="8"/>
        <v/>
      </c>
      <c r="S99" s="41"/>
      <c r="T99" s="42" t="str">
        <f t="shared" si="9"/>
        <v/>
      </c>
      <c r="U99" s="42"/>
    </row>
    <row r="100" spans="2:21">
      <c r="B100" s="36">
        <v>92</v>
      </c>
      <c r="C100" s="37" t="str">
        <f t="shared" si="6"/>
        <v/>
      </c>
      <c r="D100" s="37"/>
      <c r="E100" s="36"/>
      <c r="F100" s="5"/>
      <c r="G100" s="36" t="s">
        <v>45</v>
      </c>
      <c r="H100" s="38"/>
      <c r="I100" s="38"/>
      <c r="J100" s="36"/>
      <c r="K100" s="37" t="str">
        <f t="shared" si="5"/>
        <v/>
      </c>
      <c r="L100" s="37"/>
      <c r="M100" s="4" t="str">
        <f t="shared" si="7"/>
        <v/>
      </c>
      <c r="N100" s="36"/>
      <c r="O100" s="5"/>
      <c r="P100" s="38"/>
      <c r="Q100" s="38"/>
      <c r="R100" s="41" t="str">
        <f t="shared" si="8"/>
        <v/>
      </c>
      <c r="S100" s="41"/>
      <c r="T100" s="42" t="str">
        <f t="shared" si="9"/>
        <v/>
      </c>
      <c r="U100" s="42"/>
    </row>
    <row r="101" spans="2:21">
      <c r="B101" s="36">
        <v>93</v>
      </c>
      <c r="C101" s="37" t="str">
        <f t="shared" si="6"/>
        <v/>
      </c>
      <c r="D101" s="37"/>
      <c r="E101" s="36"/>
      <c r="F101" s="5"/>
      <c r="G101" s="36" t="s">
        <v>44</v>
      </c>
      <c r="H101" s="38"/>
      <c r="I101" s="38"/>
      <c r="J101" s="36"/>
      <c r="K101" s="37" t="str">
        <f t="shared" si="5"/>
        <v/>
      </c>
      <c r="L101" s="37"/>
      <c r="M101" s="4" t="str">
        <f t="shared" si="7"/>
        <v/>
      </c>
      <c r="N101" s="36"/>
      <c r="O101" s="5"/>
      <c r="P101" s="38"/>
      <c r="Q101" s="38"/>
      <c r="R101" s="41" t="str">
        <f t="shared" si="8"/>
        <v/>
      </c>
      <c r="S101" s="41"/>
      <c r="T101" s="42" t="str">
        <f t="shared" si="9"/>
        <v/>
      </c>
      <c r="U101" s="42"/>
    </row>
    <row r="102" spans="2:21">
      <c r="B102" s="36">
        <v>94</v>
      </c>
      <c r="C102" s="37" t="str">
        <f t="shared" si="6"/>
        <v/>
      </c>
      <c r="D102" s="37"/>
      <c r="E102" s="36"/>
      <c r="F102" s="5"/>
      <c r="G102" s="36" t="s">
        <v>44</v>
      </c>
      <c r="H102" s="38"/>
      <c r="I102" s="38"/>
      <c r="J102" s="36"/>
      <c r="K102" s="37" t="str">
        <f t="shared" si="5"/>
        <v/>
      </c>
      <c r="L102" s="37"/>
      <c r="M102" s="4" t="str">
        <f t="shared" si="7"/>
        <v/>
      </c>
      <c r="N102" s="36"/>
      <c r="O102" s="5"/>
      <c r="P102" s="38"/>
      <c r="Q102" s="38"/>
      <c r="R102" s="41" t="str">
        <f t="shared" si="8"/>
        <v/>
      </c>
      <c r="S102" s="41"/>
      <c r="T102" s="42" t="str">
        <f t="shared" si="9"/>
        <v/>
      </c>
      <c r="U102" s="42"/>
    </row>
    <row r="103" spans="2:21">
      <c r="B103" s="36">
        <v>95</v>
      </c>
      <c r="C103" s="37" t="str">
        <f t="shared" si="6"/>
        <v/>
      </c>
      <c r="D103" s="37"/>
      <c r="E103" s="36"/>
      <c r="F103" s="5"/>
      <c r="G103" s="36" t="s">
        <v>44</v>
      </c>
      <c r="H103" s="38"/>
      <c r="I103" s="38"/>
      <c r="J103" s="36"/>
      <c r="K103" s="37" t="str">
        <f t="shared" si="5"/>
        <v/>
      </c>
      <c r="L103" s="37"/>
      <c r="M103" s="4" t="str">
        <f t="shared" si="7"/>
        <v/>
      </c>
      <c r="N103" s="36"/>
      <c r="O103" s="5"/>
      <c r="P103" s="38"/>
      <c r="Q103" s="38"/>
      <c r="R103" s="41" t="str">
        <f t="shared" si="8"/>
        <v/>
      </c>
      <c r="S103" s="41"/>
      <c r="T103" s="42" t="str">
        <f t="shared" si="9"/>
        <v/>
      </c>
      <c r="U103" s="42"/>
    </row>
    <row r="104" spans="2:21">
      <c r="B104" s="36">
        <v>96</v>
      </c>
      <c r="C104" s="37" t="str">
        <f t="shared" si="6"/>
        <v/>
      </c>
      <c r="D104" s="37"/>
      <c r="E104" s="36"/>
      <c r="F104" s="5"/>
      <c r="G104" s="36" t="s">
        <v>45</v>
      </c>
      <c r="H104" s="38"/>
      <c r="I104" s="38"/>
      <c r="J104" s="36"/>
      <c r="K104" s="37" t="str">
        <f t="shared" si="5"/>
        <v/>
      </c>
      <c r="L104" s="37"/>
      <c r="M104" s="4" t="str">
        <f t="shared" si="7"/>
        <v/>
      </c>
      <c r="N104" s="36"/>
      <c r="O104" s="5"/>
      <c r="P104" s="38"/>
      <c r="Q104" s="38"/>
      <c r="R104" s="41" t="str">
        <f t="shared" si="8"/>
        <v/>
      </c>
      <c r="S104" s="41"/>
      <c r="T104" s="42" t="str">
        <f t="shared" si="9"/>
        <v/>
      </c>
      <c r="U104" s="42"/>
    </row>
    <row r="105" spans="2:21">
      <c r="B105" s="36">
        <v>97</v>
      </c>
      <c r="C105" s="37" t="str">
        <f t="shared" si="6"/>
        <v/>
      </c>
      <c r="D105" s="37"/>
      <c r="E105" s="36"/>
      <c r="F105" s="5"/>
      <c r="G105" s="36" t="s">
        <v>44</v>
      </c>
      <c r="H105" s="38"/>
      <c r="I105" s="38"/>
      <c r="J105" s="36"/>
      <c r="K105" s="37" t="str">
        <f t="shared" si="5"/>
        <v/>
      </c>
      <c r="L105" s="37"/>
      <c r="M105" s="4" t="str">
        <f t="shared" si="7"/>
        <v/>
      </c>
      <c r="N105" s="36"/>
      <c r="O105" s="5"/>
      <c r="P105" s="38"/>
      <c r="Q105" s="38"/>
      <c r="R105" s="41" t="str">
        <f t="shared" si="8"/>
        <v/>
      </c>
      <c r="S105" s="41"/>
      <c r="T105" s="42" t="str">
        <f t="shared" si="9"/>
        <v/>
      </c>
      <c r="U105" s="42"/>
    </row>
    <row r="106" spans="2:21">
      <c r="B106" s="36">
        <v>98</v>
      </c>
      <c r="C106" s="37" t="str">
        <f t="shared" si="6"/>
        <v/>
      </c>
      <c r="D106" s="37"/>
      <c r="E106" s="36"/>
      <c r="F106" s="5"/>
      <c r="G106" s="36" t="s">
        <v>45</v>
      </c>
      <c r="H106" s="38"/>
      <c r="I106" s="38"/>
      <c r="J106" s="36"/>
      <c r="K106" s="37" t="str">
        <f t="shared" si="5"/>
        <v/>
      </c>
      <c r="L106" s="37"/>
      <c r="M106" s="4" t="str">
        <f t="shared" si="7"/>
        <v/>
      </c>
      <c r="N106" s="36"/>
      <c r="O106" s="5"/>
      <c r="P106" s="38"/>
      <c r="Q106" s="38"/>
      <c r="R106" s="41" t="str">
        <f t="shared" si="8"/>
        <v/>
      </c>
      <c r="S106" s="41"/>
      <c r="T106" s="42" t="str">
        <f t="shared" si="9"/>
        <v/>
      </c>
      <c r="U106" s="42"/>
    </row>
    <row r="107" spans="2:21">
      <c r="B107" s="36">
        <v>99</v>
      </c>
      <c r="C107" s="37" t="str">
        <f t="shared" si="6"/>
        <v/>
      </c>
      <c r="D107" s="37"/>
      <c r="E107" s="36"/>
      <c r="F107" s="5"/>
      <c r="G107" s="36" t="s">
        <v>45</v>
      </c>
      <c r="H107" s="38"/>
      <c r="I107" s="38"/>
      <c r="J107" s="36"/>
      <c r="K107" s="37" t="str">
        <f t="shared" si="5"/>
        <v/>
      </c>
      <c r="L107" s="37"/>
      <c r="M107" s="4" t="str">
        <f t="shared" si="7"/>
        <v/>
      </c>
      <c r="N107" s="36"/>
      <c r="O107" s="5"/>
      <c r="P107" s="38"/>
      <c r="Q107" s="38"/>
      <c r="R107" s="41" t="str">
        <f t="shared" si="8"/>
        <v/>
      </c>
      <c r="S107" s="41"/>
      <c r="T107" s="42" t="str">
        <f t="shared" si="9"/>
        <v/>
      </c>
      <c r="U107" s="42"/>
    </row>
    <row r="108" spans="2:21">
      <c r="B108" s="36">
        <v>100</v>
      </c>
      <c r="C108" s="37" t="str">
        <f t="shared" si="6"/>
        <v/>
      </c>
      <c r="D108" s="37"/>
      <c r="E108" s="36"/>
      <c r="F108" s="5"/>
      <c r="G108" s="36" t="s">
        <v>44</v>
      </c>
      <c r="H108" s="38"/>
      <c r="I108" s="38"/>
      <c r="J108" s="36"/>
      <c r="K108" s="37" t="str">
        <f t="shared" si="5"/>
        <v/>
      </c>
      <c r="L108" s="37"/>
      <c r="M108" s="4" t="str">
        <f t="shared" si="7"/>
        <v/>
      </c>
      <c r="N108" s="36"/>
      <c r="O108" s="5"/>
      <c r="P108" s="38"/>
      <c r="Q108" s="38"/>
      <c r="R108" s="41" t="str">
        <f t="shared" si="8"/>
        <v/>
      </c>
      <c r="S108" s="41"/>
      <c r="T108" s="42" t="str">
        <f t="shared" si="9"/>
        <v/>
      </c>
      <c r="U108" s="42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コング キング</cp:lastModifiedBy>
  <cp:revision/>
  <dcterms:created xsi:type="dcterms:W3CDTF">2013-10-09T23:04:08Z</dcterms:created>
  <dcterms:modified xsi:type="dcterms:W3CDTF">2019-05-31T07:23:57Z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