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OICE_16_974FA576_32C1D314_135E\"/>
    </mc:Choice>
  </mc:AlternateContent>
  <xr:revisionPtr revIDLastSave="1416" documentId="8_{0095D6FF-B4DC-444F-9795-816A3E5459C2}" xr6:coauthVersionLast="43" xr6:coauthVersionMax="43" xr10:uidLastSave="{21356BB6-D6C7-4F1B-B167-5E4993240E4F}"/>
  <bookViews>
    <workbookView xWindow="-120" yWindow="-120" windowWidth="15600" windowHeight="11760" firstSheet="9" activeTab="7" xr2:uid="{00000000-000D-0000-FFFF-FFFF00000000}"/>
  </bookViews>
  <sheets>
    <sheet name="定数" sheetId="29" state="hidden" r:id="rId1"/>
    <sheet name="-3" sheetId="44" r:id="rId2"/>
    <sheet name="−２" sheetId="43" r:id="rId3"/>
    <sheet name="-1.5" sheetId="42" r:id="rId4"/>
    <sheet name="-1.27" sheetId="41" r:id="rId5"/>
    <sheet name="-1" sheetId="40" r:id="rId6"/>
    <sheet name="-0.618" sheetId="37" r:id="rId7"/>
    <sheet name="画像" sheetId="26" r:id="rId8"/>
    <sheet name="気づき" sheetId="9" r:id="rId9"/>
    <sheet name="検証終了通貨" sheetId="10" r:id="rId10"/>
    <sheet name="テンプレ" sheetId="17" state="hidden" r:id="rId1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6" i="44" l="1"/>
  <c r="T103" i="44"/>
  <c r="T102" i="44"/>
  <c r="T96" i="44"/>
  <c r="T93" i="44"/>
  <c r="T90" i="44"/>
  <c r="T89" i="44"/>
  <c r="T87" i="44"/>
  <c r="T85" i="44"/>
  <c r="T81" i="44"/>
  <c r="T80" i="44"/>
  <c r="T79" i="44"/>
  <c r="T78" i="44"/>
  <c r="T77" i="44"/>
  <c r="T74" i="44"/>
  <c r="T71" i="44"/>
  <c r="T70" i="44"/>
  <c r="T69" i="44"/>
  <c r="T68" i="44"/>
  <c r="T66" i="44"/>
  <c r="T63" i="44"/>
  <c r="T62" i="44"/>
  <c r="T61" i="44"/>
  <c r="T58" i="44"/>
  <c r="T54" i="44"/>
  <c r="T53" i="44"/>
  <c r="T49" i="44"/>
  <c r="T48" i="44"/>
  <c r="T45" i="44"/>
  <c r="T44" i="44"/>
  <c r="T43" i="44"/>
  <c r="T41" i="44"/>
  <c r="T39" i="44"/>
  <c r="T35" i="44"/>
  <c r="T34" i="44"/>
  <c r="T32" i="44"/>
  <c r="T28" i="44"/>
  <c r="T27" i="44"/>
  <c r="T26" i="44"/>
  <c r="T25" i="44"/>
  <c r="T22" i="44"/>
  <c r="T21" i="44"/>
  <c r="T20" i="44"/>
  <c r="T19" i="44"/>
  <c r="T14" i="44"/>
  <c r="T13" i="44"/>
  <c r="T11" i="44"/>
  <c r="T10" i="44"/>
  <c r="C9" i="44"/>
  <c r="K9" i="44"/>
  <c r="M9" i="44"/>
  <c r="R9" i="44"/>
  <c r="C10" i="44"/>
  <c r="K10" i="44"/>
  <c r="M10" i="44"/>
  <c r="R10" i="44"/>
  <c r="C11" i="44"/>
  <c r="K11" i="44"/>
  <c r="M11" i="44"/>
  <c r="R11" i="44"/>
  <c r="C12" i="44"/>
  <c r="K12" i="44"/>
  <c r="M12" i="44"/>
  <c r="R12" i="44"/>
  <c r="C13" i="44"/>
  <c r="K13" i="44"/>
  <c r="M13" i="44"/>
  <c r="R13" i="44"/>
  <c r="C14" i="44"/>
  <c r="K14" i="44"/>
  <c r="M14" i="44"/>
  <c r="R14" i="44"/>
  <c r="C15" i="44"/>
  <c r="K15" i="44"/>
  <c r="M15" i="44"/>
  <c r="R15" i="44"/>
  <c r="C16" i="44"/>
  <c r="K16" i="44"/>
  <c r="M16" i="44"/>
  <c r="R16" i="44"/>
  <c r="C17" i="44"/>
  <c r="K17" i="44"/>
  <c r="M17" i="44"/>
  <c r="R17" i="44"/>
  <c r="C18" i="44"/>
  <c r="K18" i="44"/>
  <c r="M18" i="44"/>
  <c r="R18" i="44"/>
  <c r="C19" i="44"/>
  <c r="K19" i="44"/>
  <c r="M19" i="44"/>
  <c r="R19" i="44"/>
  <c r="C20" i="44"/>
  <c r="K20" i="44"/>
  <c r="M20" i="44"/>
  <c r="R20" i="44"/>
  <c r="C21" i="44"/>
  <c r="K21" i="44"/>
  <c r="M21" i="44"/>
  <c r="R21" i="44"/>
  <c r="C22" i="44"/>
  <c r="K22" i="44"/>
  <c r="M22" i="44"/>
  <c r="R22" i="44"/>
  <c r="C23" i="44"/>
  <c r="K23" i="44"/>
  <c r="M23" i="44"/>
  <c r="R23" i="44"/>
  <c r="C24" i="44"/>
  <c r="K24" i="44"/>
  <c r="M24" i="44"/>
  <c r="R24" i="44"/>
  <c r="C25" i="44"/>
  <c r="K25" i="44"/>
  <c r="M25" i="44"/>
  <c r="R25" i="44"/>
  <c r="C26" i="44"/>
  <c r="K26" i="44"/>
  <c r="M26" i="44"/>
  <c r="R26" i="44"/>
  <c r="C27" i="44"/>
  <c r="K27" i="44"/>
  <c r="M27" i="44"/>
  <c r="R27" i="44"/>
  <c r="C28" i="44"/>
  <c r="K28" i="44"/>
  <c r="M28" i="44"/>
  <c r="R28" i="44"/>
  <c r="C29" i="44"/>
  <c r="K29" i="44"/>
  <c r="M29" i="44"/>
  <c r="R29" i="44"/>
  <c r="C30" i="44"/>
  <c r="K30" i="44"/>
  <c r="M30" i="44"/>
  <c r="R30" i="44"/>
  <c r="C31" i="44"/>
  <c r="K31" i="44"/>
  <c r="M31" i="44"/>
  <c r="R31" i="44"/>
  <c r="C32" i="44"/>
  <c r="K32" i="44"/>
  <c r="M32" i="44"/>
  <c r="R32" i="44"/>
  <c r="C33" i="44"/>
  <c r="K33" i="44"/>
  <c r="M33" i="44"/>
  <c r="R33" i="44"/>
  <c r="C34" i="44"/>
  <c r="K34" i="44"/>
  <c r="M34" i="44"/>
  <c r="R34" i="44"/>
  <c r="C35" i="44"/>
  <c r="K35" i="44"/>
  <c r="M35" i="44"/>
  <c r="R35" i="44"/>
  <c r="C36" i="44"/>
  <c r="K36" i="44"/>
  <c r="M36" i="44"/>
  <c r="R36" i="44"/>
  <c r="C37" i="44"/>
  <c r="K37" i="44"/>
  <c r="M37" i="44"/>
  <c r="R37" i="44"/>
  <c r="C38" i="44"/>
  <c r="K38" i="44"/>
  <c r="M38" i="44"/>
  <c r="R38" i="44"/>
  <c r="C39" i="44"/>
  <c r="K39" i="44"/>
  <c r="M39" i="44"/>
  <c r="R39" i="44"/>
  <c r="C40" i="44"/>
  <c r="K40" i="44"/>
  <c r="M40" i="44"/>
  <c r="R40" i="44"/>
  <c r="C41" i="44"/>
  <c r="K41" i="44"/>
  <c r="M41" i="44"/>
  <c r="R41" i="44"/>
  <c r="C42" i="44"/>
  <c r="K42" i="44"/>
  <c r="M42" i="44"/>
  <c r="R42" i="44"/>
  <c r="C43" i="44"/>
  <c r="K43" i="44"/>
  <c r="M43" i="44"/>
  <c r="R43" i="44"/>
  <c r="C44" i="44"/>
  <c r="K44" i="44"/>
  <c r="M44" i="44"/>
  <c r="R44" i="44"/>
  <c r="C45" i="44"/>
  <c r="K45" i="44"/>
  <c r="M45" i="44"/>
  <c r="R45" i="44"/>
  <c r="C46" i="44"/>
  <c r="K46" i="44"/>
  <c r="M46" i="44"/>
  <c r="R46" i="44"/>
  <c r="C47" i="44"/>
  <c r="K47" i="44"/>
  <c r="M47" i="44"/>
  <c r="R47" i="44"/>
  <c r="C48" i="44"/>
  <c r="K48" i="44"/>
  <c r="M48" i="44"/>
  <c r="R48" i="44"/>
  <c r="C49" i="44"/>
  <c r="K49" i="44"/>
  <c r="M49" i="44"/>
  <c r="R49" i="44"/>
  <c r="C50" i="44"/>
  <c r="K50" i="44"/>
  <c r="M50" i="44"/>
  <c r="R50" i="44"/>
  <c r="C51" i="44"/>
  <c r="K51" i="44"/>
  <c r="M51" i="44"/>
  <c r="R51" i="44"/>
  <c r="C52" i="44"/>
  <c r="K52" i="44"/>
  <c r="M52" i="44"/>
  <c r="R52" i="44"/>
  <c r="C53" i="44"/>
  <c r="K53" i="44"/>
  <c r="M53" i="44"/>
  <c r="R53" i="44"/>
  <c r="C54" i="44"/>
  <c r="K54" i="44"/>
  <c r="M54" i="44"/>
  <c r="R54" i="44"/>
  <c r="C55" i="44"/>
  <c r="K55" i="44"/>
  <c r="M55" i="44"/>
  <c r="R55" i="44"/>
  <c r="C56" i="44"/>
  <c r="K56" i="44"/>
  <c r="M56" i="44"/>
  <c r="R56" i="44"/>
  <c r="C57" i="44"/>
  <c r="K57" i="44"/>
  <c r="M57" i="44"/>
  <c r="R57" i="44"/>
  <c r="C58" i="44"/>
  <c r="K58" i="44"/>
  <c r="M58" i="44"/>
  <c r="R58" i="44"/>
  <c r="C59" i="44"/>
  <c r="K59" i="44"/>
  <c r="M59" i="44"/>
  <c r="R59" i="44"/>
  <c r="C60" i="44"/>
  <c r="K60" i="44"/>
  <c r="M60" i="44"/>
  <c r="R60" i="44"/>
  <c r="C61" i="44"/>
  <c r="K61" i="44"/>
  <c r="M61" i="44"/>
  <c r="R61" i="44"/>
  <c r="C62" i="44"/>
  <c r="K62" i="44"/>
  <c r="M62" i="44"/>
  <c r="R62" i="44"/>
  <c r="C63" i="44"/>
  <c r="K63" i="44"/>
  <c r="M63" i="44"/>
  <c r="R63" i="44"/>
  <c r="C64" i="44"/>
  <c r="K64" i="44"/>
  <c r="M64" i="44"/>
  <c r="R64" i="44"/>
  <c r="C65" i="44"/>
  <c r="K65" i="44"/>
  <c r="M65" i="44"/>
  <c r="R65" i="44"/>
  <c r="C66" i="44"/>
  <c r="K66" i="44"/>
  <c r="M66" i="44"/>
  <c r="R66" i="44"/>
  <c r="C67" i="44"/>
  <c r="K67" i="44"/>
  <c r="M67" i="44"/>
  <c r="R67" i="44"/>
  <c r="C68" i="44"/>
  <c r="K68" i="44"/>
  <c r="M68" i="44"/>
  <c r="R68" i="44"/>
  <c r="C69" i="44"/>
  <c r="K69" i="44"/>
  <c r="M69" i="44"/>
  <c r="R69" i="44"/>
  <c r="C70" i="44"/>
  <c r="K70" i="44"/>
  <c r="M70" i="44"/>
  <c r="R70" i="44"/>
  <c r="C71" i="44"/>
  <c r="K71" i="44"/>
  <c r="M71" i="44"/>
  <c r="R71" i="44"/>
  <c r="C72" i="44"/>
  <c r="K72" i="44"/>
  <c r="M72" i="44"/>
  <c r="R72" i="44"/>
  <c r="C73" i="44"/>
  <c r="K73" i="44"/>
  <c r="M73" i="44"/>
  <c r="R73" i="44"/>
  <c r="C74" i="44"/>
  <c r="K74" i="44"/>
  <c r="M74" i="44"/>
  <c r="R74" i="44"/>
  <c r="C75" i="44"/>
  <c r="K75" i="44"/>
  <c r="M75" i="44"/>
  <c r="R75" i="44"/>
  <c r="C76" i="44"/>
  <c r="K76" i="44"/>
  <c r="M76" i="44"/>
  <c r="R76" i="44"/>
  <c r="C77" i="44"/>
  <c r="K77" i="44"/>
  <c r="M77" i="44"/>
  <c r="R77" i="44"/>
  <c r="C78" i="44"/>
  <c r="K78" i="44"/>
  <c r="M78" i="44"/>
  <c r="R78" i="44"/>
  <c r="C79" i="44"/>
  <c r="K79" i="44"/>
  <c r="M79" i="44"/>
  <c r="R79" i="44"/>
  <c r="C80" i="44"/>
  <c r="K80" i="44"/>
  <c r="M80" i="44"/>
  <c r="R80" i="44"/>
  <c r="C81" i="44"/>
  <c r="K81" i="44"/>
  <c r="M81" i="44"/>
  <c r="R81" i="44"/>
  <c r="C82" i="44"/>
  <c r="K82" i="44"/>
  <c r="M82" i="44"/>
  <c r="R82" i="44"/>
  <c r="C83" i="44"/>
  <c r="K83" i="44"/>
  <c r="M83" i="44"/>
  <c r="R83" i="44"/>
  <c r="C84" i="44"/>
  <c r="K84" i="44"/>
  <c r="M84" i="44"/>
  <c r="R84" i="44"/>
  <c r="C85" i="44"/>
  <c r="K85" i="44"/>
  <c r="M85" i="44"/>
  <c r="R85" i="44"/>
  <c r="C86" i="44"/>
  <c r="K86" i="44"/>
  <c r="M86" i="44"/>
  <c r="R86" i="44"/>
  <c r="C87" i="44"/>
  <c r="K87" i="44"/>
  <c r="M87" i="44"/>
  <c r="R87" i="44"/>
  <c r="C88" i="44"/>
  <c r="K88" i="44"/>
  <c r="M88" i="44"/>
  <c r="R88" i="44"/>
  <c r="C89" i="44"/>
  <c r="K89" i="44"/>
  <c r="M89" i="44"/>
  <c r="R89" i="44"/>
  <c r="C90" i="44"/>
  <c r="K90" i="44"/>
  <c r="M90" i="44"/>
  <c r="R90" i="44"/>
  <c r="C91" i="44"/>
  <c r="K91" i="44"/>
  <c r="M91" i="44"/>
  <c r="R91" i="44"/>
  <c r="C92" i="44"/>
  <c r="K92" i="44"/>
  <c r="M92" i="44"/>
  <c r="R92" i="44"/>
  <c r="C93" i="44"/>
  <c r="K93" i="44"/>
  <c r="M93" i="44"/>
  <c r="R93" i="44"/>
  <c r="C94" i="44"/>
  <c r="K94" i="44"/>
  <c r="M94" i="44"/>
  <c r="R94" i="44"/>
  <c r="C95" i="44"/>
  <c r="K95" i="44"/>
  <c r="M95" i="44"/>
  <c r="R95" i="44"/>
  <c r="C96" i="44"/>
  <c r="K96" i="44"/>
  <c r="M96" i="44"/>
  <c r="R96" i="44"/>
  <c r="C97" i="44"/>
  <c r="K97" i="44"/>
  <c r="M97" i="44"/>
  <c r="R97" i="44"/>
  <c r="C98" i="44"/>
  <c r="K98" i="44"/>
  <c r="M98" i="44"/>
  <c r="R98" i="44"/>
  <c r="C99" i="44"/>
  <c r="K99" i="44"/>
  <c r="M99" i="44"/>
  <c r="R99" i="44"/>
  <c r="C100" i="44"/>
  <c r="K100" i="44"/>
  <c r="M100" i="44"/>
  <c r="R100" i="44"/>
  <c r="C101" i="44"/>
  <c r="K101" i="44"/>
  <c r="M101" i="44"/>
  <c r="R101" i="44"/>
  <c r="C102" i="44"/>
  <c r="K102" i="44"/>
  <c r="M102" i="44"/>
  <c r="R102" i="44"/>
  <c r="C103" i="44"/>
  <c r="K103" i="44"/>
  <c r="M103" i="44"/>
  <c r="R103" i="44"/>
  <c r="C104" i="44"/>
  <c r="K104" i="44"/>
  <c r="M104" i="44"/>
  <c r="R104" i="44"/>
  <c r="C105" i="44"/>
  <c r="K105" i="44"/>
  <c r="M105" i="44"/>
  <c r="R105" i="44"/>
  <c r="C106" i="44"/>
  <c r="K106" i="44"/>
  <c r="M106" i="44"/>
  <c r="R106" i="44"/>
  <c r="C107" i="44"/>
  <c r="K107" i="44"/>
  <c r="M107" i="44"/>
  <c r="R107" i="44"/>
  <c r="C108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X37" i="44"/>
  <c r="X38" i="44"/>
  <c r="X39" i="44"/>
  <c r="X40" i="44"/>
  <c r="X41" i="44"/>
  <c r="X42" i="44"/>
  <c r="X43" i="44"/>
  <c r="X44" i="44"/>
  <c r="X45" i="44"/>
  <c r="X46" i="44"/>
  <c r="X47" i="44"/>
  <c r="X48" i="44"/>
  <c r="X49" i="44"/>
  <c r="X50" i="44"/>
  <c r="X51" i="44"/>
  <c r="X52" i="44"/>
  <c r="X53" i="44"/>
  <c r="X54" i="44"/>
  <c r="X55" i="44"/>
  <c r="X56" i="44"/>
  <c r="X57" i="44"/>
  <c r="X58" i="44"/>
  <c r="X59" i="44"/>
  <c r="X60" i="44"/>
  <c r="X61" i="44"/>
  <c r="X62" i="44"/>
  <c r="X63" i="44"/>
  <c r="X64" i="44"/>
  <c r="X65" i="44"/>
  <c r="X66" i="44"/>
  <c r="X67" i="44"/>
  <c r="X68" i="44"/>
  <c r="X69" i="44"/>
  <c r="X70" i="44"/>
  <c r="X71" i="44"/>
  <c r="X72" i="44"/>
  <c r="X73" i="44"/>
  <c r="X74" i="44"/>
  <c r="X75" i="44"/>
  <c r="X76" i="44"/>
  <c r="X77" i="44"/>
  <c r="X78" i="44"/>
  <c r="X79" i="44"/>
  <c r="X80" i="44"/>
  <c r="X81" i="44"/>
  <c r="X82" i="44"/>
  <c r="X83" i="44"/>
  <c r="X84" i="44"/>
  <c r="X85" i="44"/>
  <c r="X86" i="44"/>
  <c r="X87" i="44"/>
  <c r="X88" i="44"/>
  <c r="X89" i="44"/>
  <c r="X90" i="44"/>
  <c r="X91" i="44"/>
  <c r="X92" i="44"/>
  <c r="X93" i="44"/>
  <c r="X94" i="44"/>
  <c r="X95" i="44"/>
  <c r="X96" i="44"/>
  <c r="X97" i="44"/>
  <c r="X98" i="44"/>
  <c r="X99" i="44"/>
  <c r="X100" i="44"/>
  <c r="X101" i="44"/>
  <c r="X102" i="44"/>
  <c r="X103" i="44"/>
  <c r="X104" i="44"/>
  <c r="X105" i="44"/>
  <c r="X106" i="44"/>
  <c r="X107" i="44"/>
  <c r="X108" i="44"/>
  <c r="Y108" i="44"/>
  <c r="W108" i="44"/>
  <c r="V108" i="44"/>
  <c r="K108" i="44"/>
  <c r="M108" i="44"/>
  <c r="R108" i="44"/>
  <c r="Y107" i="44"/>
  <c r="W107" i="44"/>
  <c r="V107" i="44"/>
  <c r="Y106" i="44"/>
  <c r="W106" i="44"/>
  <c r="V106" i="44"/>
  <c r="Y105" i="44"/>
  <c r="W105" i="44"/>
  <c r="V105" i="44"/>
  <c r="Y104" i="44"/>
  <c r="W104" i="44"/>
  <c r="V104" i="44"/>
  <c r="Y103" i="44"/>
  <c r="W103" i="44"/>
  <c r="V103" i="44"/>
  <c r="Y102" i="44"/>
  <c r="W101" i="44"/>
  <c r="W102" i="44"/>
  <c r="V102" i="44"/>
  <c r="Y101" i="44"/>
  <c r="V101" i="44"/>
  <c r="Y100" i="44"/>
  <c r="W100" i="44"/>
  <c r="V100" i="44"/>
  <c r="Y99" i="44"/>
  <c r="W99" i="44"/>
  <c r="V99" i="44"/>
  <c r="Y98" i="44"/>
  <c r="W98" i="44"/>
  <c r="V98" i="44"/>
  <c r="Y97" i="44"/>
  <c r="W97" i="44"/>
  <c r="V97" i="44"/>
  <c r="Y96" i="44"/>
  <c r="W95" i="44"/>
  <c r="W96" i="44"/>
  <c r="V96" i="44"/>
  <c r="Y95" i="44"/>
  <c r="V95" i="44"/>
  <c r="Y94" i="44"/>
  <c r="W94" i="44"/>
  <c r="V94" i="44"/>
  <c r="Y93" i="44"/>
  <c r="W93" i="44"/>
  <c r="V93" i="44"/>
  <c r="Y92" i="44"/>
  <c r="W92" i="44"/>
  <c r="V92" i="44"/>
  <c r="Y91" i="44"/>
  <c r="W91" i="44"/>
  <c r="V91" i="44"/>
  <c r="Y90" i="44"/>
  <c r="W88" i="44"/>
  <c r="W89" i="44"/>
  <c r="W90" i="44"/>
  <c r="V90" i="44"/>
  <c r="Y89" i="44"/>
  <c r="V89" i="44"/>
  <c r="Y88" i="44"/>
  <c r="V88" i="44"/>
  <c r="Y87" i="44"/>
  <c r="W86" i="44"/>
  <c r="W87" i="44"/>
  <c r="V87" i="44"/>
  <c r="Y86" i="44"/>
  <c r="V86" i="44"/>
  <c r="Y85" i="44"/>
  <c r="W84" i="44"/>
  <c r="W85" i="44"/>
  <c r="V85" i="44"/>
  <c r="Y84" i="44"/>
  <c r="V84" i="44"/>
  <c r="Y83" i="44"/>
  <c r="W83" i="44"/>
  <c r="V83" i="44"/>
  <c r="Y82" i="44"/>
  <c r="W82" i="44"/>
  <c r="V82" i="44"/>
  <c r="Y81" i="44"/>
  <c r="W77" i="44"/>
  <c r="W78" i="44"/>
  <c r="W79" i="44"/>
  <c r="W80" i="44"/>
  <c r="W81" i="44"/>
  <c r="V81" i="44"/>
  <c r="Y80" i="44"/>
  <c r="V80" i="44"/>
  <c r="Y79" i="44"/>
  <c r="V79" i="44"/>
  <c r="Y78" i="44"/>
  <c r="V78" i="44"/>
  <c r="Y77" i="44"/>
  <c r="V77" i="44"/>
  <c r="Y76" i="44"/>
  <c r="W76" i="44"/>
  <c r="V76" i="44"/>
  <c r="Y75" i="44"/>
  <c r="W75" i="44"/>
  <c r="V75" i="44"/>
  <c r="Y74" i="44"/>
  <c r="W73" i="44"/>
  <c r="W74" i="44"/>
  <c r="V74" i="44"/>
  <c r="Y73" i="44"/>
  <c r="V73" i="44"/>
  <c r="Y72" i="44"/>
  <c r="W72" i="44"/>
  <c r="V72" i="44"/>
  <c r="Y71" i="44"/>
  <c r="W71" i="44"/>
  <c r="V71" i="44"/>
  <c r="Y70" i="44"/>
  <c r="W69" i="44"/>
  <c r="W70" i="44"/>
  <c r="V70" i="44"/>
  <c r="Y69" i="44"/>
  <c r="V69" i="44"/>
  <c r="Y68" i="44"/>
  <c r="W68" i="44"/>
  <c r="V68" i="44"/>
  <c r="Y67" i="44"/>
  <c r="W67" i="44"/>
  <c r="V67" i="44"/>
  <c r="Y66" i="44"/>
  <c r="W66" i="44"/>
  <c r="V66" i="44"/>
  <c r="Y65" i="44"/>
  <c r="W65" i="44"/>
  <c r="V65" i="44"/>
  <c r="Y64" i="44"/>
  <c r="W64" i="44"/>
  <c r="V64" i="44"/>
  <c r="Y63" i="44"/>
  <c r="W63" i="44"/>
  <c r="V63" i="44"/>
  <c r="Y62" i="44"/>
  <c r="W61" i="44"/>
  <c r="W62" i="44"/>
  <c r="V62" i="44"/>
  <c r="Y61" i="44"/>
  <c r="V61" i="44"/>
  <c r="Y60" i="44"/>
  <c r="W60" i="44"/>
  <c r="V60" i="44"/>
  <c r="Y59" i="44"/>
  <c r="W59" i="44"/>
  <c r="V59" i="44"/>
  <c r="Y58" i="44"/>
  <c r="W58" i="44"/>
  <c r="V58" i="44"/>
  <c r="Y57" i="44"/>
  <c r="W57" i="44"/>
  <c r="V57" i="44"/>
  <c r="Y56" i="44"/>
  <c r="W56" i="44"/>
  <c r="V56" i="44"/>
  <c r="Y55" i="44"/>
  <c r="W55" i="44"/>
  <c r="V55" i="44"/>
  <c r="Y54" i="44"/>
  <c r="W52" i="44"/>
  <c r="W53" i="44"/>
  <c r="W54" i="44"/>
  <c r="V54" i="44"/>
  <c r="Y53" i="44"/>
  <c r="V53" i="44"/>
  <c r="Y52" i="44"/>
  <c r="V52" i="44"/>
  <c r="Y51" i="44"/>
  <c r="W51" i="44"/>
  <c r="V51" i="44"/>
  <c r="Y50" i="44"/>
  <c r="W50" i="44"/>
  <c r="V50" i="44"/>
  <c r="Y49" i="44"/>
  <c r="W47" i="44"/>
  <c r="W48" i="44"/>
  <c r="W49" i="44"/>
  <c r="V49" i="44"/>
  <c r="Y48" i="44"/>
  <c r="V48" i="44"/>
  <c r="Y47" i="44"/>
  <c r="V47" i="44"/>
  <c r="Y46" i="44"/>
  <c r="W46" i="44"/>
  <c r="V46" i="44"/>
  <c r="Y45" i="44"/>
  <c r="W42" i="44"/>
  <c r="W43" i="44"/>
  <c r="W44" i="44"/>
  <c r="W45" i="44"/>
  <c r="V45" i="44"/>
  <c r="Y44" i="44"/>
  <c r="V44" i="44"/>
  <c r="Y43" i="44"/>
  <c r="V43" i="44"/>
  <c r="Y42" i="44"/>
  <c r="V42" i="44"/>
  <c r="Y41" i="44"/>
  <c r="W41" i="44"/>
  <c r="V41" i="44"/>
  <c r="Y40" i="44"/>
  <c r="W40" i="44"/>
  <c r="V40" i="44"/>
  <c r="Y39" i="44"/>
  <c r="W38" i="44"/>
  <c r="W39" i="44"/>
  <c r="V39" i="44"/>
  <c r="Y38" i="44"/>
  <c r="V38" i="44"/>
  <c r="Y37" i="44"/>
  <c r="W37" i="44"/>
  <c r="V37" i="44"/>
  <c r="Y36" i="44"/>
  <c r="W36" i="44"/>
  <c r="V36" i="44"/>
  <c r="Y35" i="44"/>
  <c r="W35" i="44"/>
  <c r="V35" i="44"/>
  <c r="Y34" i="44"/>
  <c r="W33" i="44"/>
  <c r="W34" i="44"/>
  <c r="V34" i="44"/>
  <c r="Y33" i="44"/>
  <c r="V33" i="44"/>
  <c r="Y32" i="44"/>
  <c r="W31" i="44"/>
  <c r="W32" i="44"/>
  <c r="V32" i="44"/>
  <c r="Y31" i="44"/>
  <c r="V31" i="44"/>
  <c r="Y30" i="44"/>
  <c r="W30" i="44"/>
  <c r="V30" i="44"/>
  <c r="Y29" i="44"/>
  <c r="W29" i="44"/>
  <c r="V29" i="44"/>
  <c r="Y28" i="44"/>
  <c r="W28" i="44"/>
  <c r="V28" i="44"/>
  <c r="Y27" i="44"/>
  <c r="W27" i="44"/>
  <c r="V27" i="44"/>
  <c r="Y26" i="44"/>
  <c r="W26" i="44"/>
  <c r="V26" i="44"/>
  <c r="Y25" i="44"/>
  <c r="W24" i="44"/>
  <c r="W25" i="44"/>
  <c r="V25" i="44"/>
  <c r="Y24" i="44"/>
  <c r="V24" i="44"/>
  <c r="Y23" i="44"/>
  <c r="W23" i="44"/>
  <c r="V23" i="44"/>
  <c r="Y22" i="44"/>
  <c r="W18" i="44"/>
  <c r="W19" i="44"/>
  <c r="W20" i="44"/>
  <c r="W21" i="44"/>
  <c r="W22" i="44"/>
  <c r="V22" i="44"/>
  <c r="Y21" i="44"/>
  <c r="V21" i="44"/>
  <c r="Y20" i="44"/>
  <c r="V20" i="44"/>
  <c r="Y19" i="44"/>
  <c r="V19" i="44"/>
  <c r="Y18" i="44"/>
  <c r="V18" i="44"/>
  <c r="Y17" i="44"/>
  <c r="W17" i="44"/>
  <c r="V17" i="44"/>
  <c r="Y16" i="44"/>
  <c r="W16" i="44"/>
  <c r="V16" i="44"/>
  <c r="Y15" i="44"/>
  <c r="W15" i="44"/>
  <c r="V13" i="44"/>
  <c r="V14" i="44"/>
  <c r="V15" i="44"/>
  <c r="Y14" i="44"/>
  <c r="W14" i="44"/>
  <c r="Y13" i="44"/>
  <c r="W12" i="44"/>
  <c r="W13" i="44"/>
  <c r="Y12" i="44"/>
  <c r="V12" i="44"/>
  <c r="Y11" i="44"/>
  <c r="W11" i="44"/>
  <c r="V10" i="44"/>
  <c r="V11" i="44"/>
  <c r="W9" i="44"/>
  <c r="W10" i="44"/>
  <c r="V9" i="44"/>
  <c r="P5" i="44"/>
  <c r="L5" i="44"/>
  <c r="C5" i="44"/>
  <c r="E5" i="44"/>
  <c r="G5" i="44"/>
  <c r="I5" i="44"/>
  <c r="P4" i="44"/>
  <c r="H4" i="44"/>
  <c r="D4" i="44"/>
  <c r="P2" i="44"/>
  <c r="T106" i="43"/>
  <c r="T103" i="43"/>
  <c r="T102" i="43"/>
  <c r="T100" i="43"/>
  <c r="T96" i="43"/>
  <c r="T93" i="43"/>
  <c r="T90" i="43"/>
  <c r="T89" i="43"/>
  <c r="T87" i="43"/>
  <c r="T85" i="43"/>
  <c r="T84" i="43"/>
  <c r="T81" i="43"/>
  <c r="T80" i="43"/>
  <c r="T79" i="43"/>
  <c r="T78" i="43"/>
  <c r="T77" i="43"/>
  <c r="T74" i="43"/>
  <c r="T71" i="43"/>
  <c r="T70" i="43"/>
  <c r="T69" i="43"/>
  <c r="T68" i="43"/>
  <c r="T66" i="43"/>
  <c r="T63" i="43"/>
  <c r="T62" i="43"/>
  <c r="T61" i="43"/>
  <c r="T58" i="43"/>
  <c r="T56" i="43"/>
  <c r="T54" i="43"/>
  <c r="T53" i="43"/>
  <c r="T49" i="43"/>
  <c r="T48" i="43"/>
  <c r="T45" i="43"/>
  <c r="T44" i="43"/>
  <c r="T43" i="43"/>
  <c r="T41" i="43"/>
  <c r="T39" i="43"/>
  <c r="T35" i="43"/>
  <c r="T34" i="43"/>
  <c r="T32" i="43"/>
  <c r="T30" i="43"/>
  <c r="T28" i="43"/>
  <c r="T27" i="43"/>
  <c r="T26" i="43"/>
  <c r="T25" i="43"/>
  <c r="T24" i="43"/>
  <c r="T23" i="43"/>
  <c r="T22" i="43"/>
  <c r="T21" i="43"/>
  <c r="T20" i="43"/>
  <c r="T19" i="43"/>
  <c r="T15" i="43"/>
  <c r="T14" i="43"/>
  <c r="T13" i="43"/>
  <c r="T11" i="43"/>
  <c r="T10" i="43"/>
  <c r="C9" i="43"/>
  <c r="K9" i="43"/>
  <c r="M9" i="43"/>
  <c r="R9" i="43"/>
  <c r="C10" i="43"/>
  <c r="K10" i="43"/>
  <c r="M10" i="43"/>
  <c r="R10" i="43"/>
  <c r="C11" i="43"/>
  <c r="K11" i="43"/>
  <c r="M11" i="43"/>
  <c r="R11" i="43"/>
  <c r="C12" i="43"/>
  <c r="K12" i="43"/>
  <c r="M12" i="43"/>
  <c r="R12" i="43"/>
  <c r="C13" i="43"/>
  <c r="K13" i="43"/>
  <c r="M13" i="43"/>
  <c r="R13" i="43"/>
  <c r="C14" i="43"/>
  <c r="K14" i="43"/>
  <c r="M14" i="43"/>
  <c r="R14" i="43"/>
  <c r="C15" i="43"/>
  <c r="K15" i="43"/>
  <c r="M15" i="43"/>
  <c r="R15" i="43"/>
  <c r="C16" i="43"/>
  <c r="K16" i="43"/>
  <c r="M16" i="43"/>
  <c r="R16" i="43"/>
  <c r="C17" i="43"/>
  <c r="K17" i="43"/>
  <c r="M17" i="43"/>
  <c r="R17" i="43"/>
  <c r="C18" i="43"/>
  <c r="K18" i="43"/>
  <c r="M18" i="43"/>
  <c r="R18" i="43"/>
  <c r="C19" i="43"/>
  <c r="K19" i="43"/>
  <c r="M19" i="43"/>
  <c r="R19" i="43"/>
  <c r="C20" i="43"/>
  <c r="K20" i="43"/>
  <c r="M20" i="43"/>
  <c r="R20" i="43"/>
  <c r="C21" i="43"/>
  <c r="K21" i="43"/>
  <c r="M21" i="43"/>
  <c r="R21" i="43"/>
  <c r="C22" i="43"/>
  <c r="K22" i="43"/>
  <c r="M22" i="43"/>
  <c r="R22" i="43"/>
  <c r="C23" i="43"/>
  <c r="K23" i="43"/>
  <c r="M23" i="43"/>
  <c r="R23" i="43"/>
  <c r="C24" i="43"/>
  <c r="K24" i="43"/>
  <c r="M24" i="43"/>
  <c r="R24" i="43"/>
  <c r="C25" i="43"/>
  <c r="K25" i="43"/>
  <c r="M25" i="43"/>
  <c r="R25" i="43"/>
  <c r="C26" i="43"/>
  <c r="K26" i="43"/>
  <c r="M26" i="43"/>
  <c r="R26" i="43"/>
  <c r="C27" i="43"/>
  <c r="K27" i="43"/>
  <c r="M27" i="43"/>
  <c r="R27" i="43"/>
  <c r="C28" i="43"/>
  <c r="K28" i="43"/>
  <c r="M28" i="43"/>
  <c r="R28" i="43"/>
  <c r="C29" i="43"/>
  <c r="K29" i="43"/>
  <c r="M29" i="43"/>
  <c r="R29" i="43"/>
  <c r="C30" i="43"/>
  <c r="K30" i="43"/>
  <c r="M30" i="43"/>
  <c r="R30" i="43"/>
  <c r="C31" i="43"/>
  <c r="K31" i="43"/>
  <c r="M31" i="43"/>
  <c r="R31" i="43"/>
  <c r="C32" i="43"/>
  <c r="K32" i="43"/>
  <c r="M32" i="43"/>
  <c r="R32" i="43"/>
  <c r="C33" i="43"/>
  <c r="K33" i="43"/>
  <c r="M33" i="43"/>
  <c r="R33" i="43"/>
  <c r="C34" i="43"/>
  <c r="K34" i="43"/>
  <c r="M34" i="43"/>
  <c r="R34" i="43"/>
  <c r="C35" i="43"/>
  <c r="K35" i="43"/>
  <c r="M35" i="43"/>
  <c r="R35" i="43"/>
  <c r="C36" i="43"/>
  <c r="K36" i="43"/>
  <c r="M36" i="43"/>
  <c r="R36" i="43"/>
  <c r="C37" i="43"/>
  <c r="K37" i="43"/>
  <c r="M37" i="43"/>
  <c r="R37" i="43"/>
  <c r="C38" i="43"/>
  <c r="K38" i="43"/>
  <c r="M38" i="43"/>
  <c r="R38" i="43"/>
  <c r="C39" i="43"/>
  <c r="K39" i="43"/>
  <c r="M39" i="43"/>
  <c r="R39" i="43"/>
  <c r="C40" i="43"/>
  <c r="K40" i="43"/>
  <c r="M40" i="43"/>
  <c r="R40" i="43"/>
  <c r="C41" i="43"/>
  <c r="K41" i="43"/>
  <c r="M41" i="43"/>
  <c r="R41" i="43"/>
  <c r="C42" i="43"/>
  <c r="K42" i="43"/>
  <c r="M42" i="43"/>
  <c r="R42" i="43"/>
  <c r="C43" i="43"/>
  <c r="K43" i="43"/>
  <c r="M43" i="43"/>
  <c r="R43" i="43"/>
  <c r="C44" i="43"/>
  <c r="K44" i="43"/>
  <c r="M44" i="43"/>
  <c r="R44" i="43"/>
  <c r="C45" i="43"/>
  <c r="K45" i="43"/>
  <c r="M45" i="43"/>
  <c r="R45" i="43"/>
  <c r="C46" i="43"/>
  <c r="K46" i="43"/>
  <c r="M46" i="43"/>
  <c r="R46" i="43"/>
  <c r="C47" i="43"/>
  <c r="K47" i="43"/>
  <c r="M47" i="43"/>
  <c r="R47" i="43"/>
  <c r="C48" i="43"/>
  <c r="K48" i="43"/>
  <c r="M48" i="43"/>
  <c r="R48" i="43"/>
  <c r="C49" i="43"/>
  <c r="K49" i="43"/>
  <c r="M49" i="43"/>
  <c r="R49" i="43"/>
  <c r="C50" i="43"/>
  <c r="K50" i="43"/>
  <c r="M50" i="43"/>
  <c r="R50" i="43"/>
  <c r="C51" i="43"/>
  <c r="K51" i="43"/>
  <c r="M51" i="43"/>
  <c r="R51" i="43"/>
  <c r="C52" i="43"/>
  <c r="K52" i="43"/>
  <c r="M52" i="43"/>
  <c r="R52" i="43"/>
  <c r="C53" i="43"/>
  <c r="K53" i="43"/>
  <c r="M53" i="43"/>
  <c r="R53" i="43"/>
  <c r="C54" i="43"/>
  <c r="K54" i="43"/>
  <c r="M54" i="43"/>
  <c r="R54" i="43"/>
  <c r="C55" i="43"/>
  <c r="K55" i="43"/>
  <c r="M55" i="43"/>
  <c r="R55" i="43"/>
  <c r="C56" i="43"/>
  <c r="K56" i="43"/>
  <c r="M56" i="43"/>
  <c r="R56" i="43"/>
  <c r="C57" i="43"/>
  <c r="K57" i="43"/>
  <c r="M57" i="43"/>
  <c r="R57" i="43"/>
  <c r="C58" i="43"/>
  <c r="K58" i="43"/>
  <c r="M58" i="43"/>
  <c r="R58" i="43"/>
  <c r="C59" i="43"/>
  <c r="K59" i="43"/>
  <c r="M59" i="43"/>
  <c r="R59" i="43"/>
  <c r="C60" i="43"/>
  <c r="K60" i="43"/>
  <c r="M60" i="43"/>
  <c r="R60" i="43"/>
  <c r="C61" i="43"/>
  <c r="K61" i="43"/>
  <c r="M61" i="43"/>
  <c r="R61" i="43"/>
  <c r="C62" i="43"/>
  <c r="K62" i="43"/>
  <c r="M62" i="43"/>
  <c r="R62" i="43"/>
  <c r="C63" i="43"/>
  <c r="K63" i="43"/>
  <c r="M63" i="43"/>
  <c r="R63" i="43"/>
  <c r="C64" i="43"/>
  <c r="K64" i="43"/>
  <c r="M64" i="43"/>
  <c r="R64" i="43"/>
  <c r="C65" i="43"/>
  <c r="K65" i="43"/>
  <c r="M65" i="43"/>
  <c r="R65" i="43"/>
  <c r="C66" i="43"/>
  <c r="K66" i="43"/>
  <c r="M66" i="43"/>
  <c r="R66" i="43"/>
  <c r="C67" i="43"/>
  <c r="K67" i="43"/>
  <c r="M67" i="43"/>
  <c r="R67" i="43"/>
  <c r="C68" i="43"/>
  <c r="K68" i="43"/>
  <c r="M68" i="43"/>
  <c r="R68" i="43"/>
  <c r="C69" i="43"/>
  <c r="K69" i="43"/>
  <c r="M69" i="43"/>
  <c r="R69" i="43"/>
  <c r="C70" i="43"/>
  <c r="K70" i="43"/>
  <c r="M70" i="43"/>
  <c r="R70" i="43"/>
  <c r="C71" i="43"/>
  <c r="K71" i="43"/>
  <c r="M71" i="43"/>
  <c r="R71" i="43"/>
  <c r="C72" i="43"/>
  <c r="K72" i="43"/>
  <c r="M72" i="43"/>
  <c r="R72" i="43"/>
  <c r="C73" i="43"/>
  <c r="K73" i="43"/>
  <c r="M73" i="43"/>
  <c r="R73" i="43"/>
  <c r="C74" i="43"/>
  <c r="K74" i="43"/>
  <c r="M74" i="43"/>
  <c r="R74" i="43"/>
  <c r="C75" i="43"/>
  <c r="K75" i="43"/>
  <c r="M75" i="43"/>
  <c r="R75" i="43"/>
  <c r="C76" i="43"/>
  <c r="K76" i="43"/>
  <c r="M76" i="43"/>
  <c r="R76" i="43"/>
  <c r="C77" i="43"/>
  <c r="K77" i="43"/>
  <c r="M77" i="43"/>
  <c r="R77" i="43"/>
  <c r="C78" i="43"/>
  <c r="K78" i="43"/>
  <c r="M78" i="43"/>
  <c r="R78" i="43"/>
  <c r="C79" i="43"/>
  <c r="K79" i="43"/>
  <c r="M79" i="43"/>
  <c r="R79" i="43"/>
  <c r="C80" i="43"/>
  <c r="K80" i="43"/>
  <c r="M80" i="43"/>
  <c r="R80" i="43"/>
  <c r="C81" i="43"/>
  <c r="K81" i="43"/>
  <c r="M81" i="43"/>
  <c r="R81" i="43"/>
  <c r="C82" i="43"/>
  <c r="K82" i="43"/>
  <c r="M82" i="43"/>
  <c r="R82" i="43"/>
  <c r="C83" i="43"/>
  <c r="K83" i="43"/>
  <c r="M83" i="43"/>
  <c r="R83" i="43"/>
  <c r="C84" i="43"/>
  <c r="K84" i="43"/>
  <c r="M84" i="43"/>
  <c r="R84" i="43"/>
  <c r="C85" i="43"/>
  <c r="K85" i="43"/>
  <c r="M85" i="43"/>
  <c r="R85" i="43"/>
  <c r="C86" i="43"/>
  <c r="K86" i="43"/>
  <c r="M86" i="43"/>
  <c r="R86" i="43"/>
  <c r="C87" i="43"/>
  <c r="K87" i="43"/>
  <c r="M87" i="43"/>
  <c r="R87" i="43"/>
  <c r="C88" i="43"/>
  <c r="K88" i="43"/>
  <c r="M88" i="43"/>
  <c r="R88" i="43"/>
  <c r="C89" i="43"/>
  <c r="K89" i="43"/>
  <c r="M89" i="43"/>
  <c r="R89" i="43"/>
  <c r="C90" i="43"/>
  <c r="K90" i="43"/>
  <c r="M90" i="43"/>
  <c r="R90" i="43"/>
  <c r="C91" i="43"/>
  <c r="K91" i="43"/>
  <c r="M91" i="43"/>
  <c r="R91" i="43"/>
  <c r="C92" i="43"/>
  <c r="K92" i="43"/>
  <c r="M92" i="43"/>
  <c r="R92" i="43"/>
  <c r="C93" i="43"/>
  <c r="K93" i="43"/>
  <c r="M93" i="43"/>
  <c r="R93" i="43"/>
  <c r="C94" i="43"/>
  <c r="K94" i="43"/>
  <c r="M94" i="43"/>
  <c r="R94" i="43"/>
  <c r="C95" i="43"/>
  <c r="K95" i="43"/>
  <c r="M95" i="43"/>
  <c r="R95" i="43"/>
  <c r="C96" i="43"/>
  <c r="K96" i="43"/>
  <c r="M96" i="43"/>
  <c r="R96" i="43"/>
  <c r="C97" i="43"/>
  <c r="K97" i="43"/>
  <c r="M97" i="43"/>
  <c r="R97" i="43"/>
  <c r="C98" i="43"/>
  <c r="K98" i="43"/>
  <c r="M98" i="43"/>
  <c r="R98" i="43"/>
  <c r="C99" i="43"/>
  <c r="K99" i="43"/>
  <c r="M99" i="43"/>
  <c r="R99" i="43"/>
  <c r="C100" i="43"/>
  <c r="K100" i="43"/>
  <c r="M100" i="43"/>
  <c r="R100" i="43"/>
  <c r="C101" i="43"/>
  <c r="K101" i="43"/>
  <c r="M101" i="43"/>
  <c r="R101" i="43"/>
  <c r="C102" i="43"/>
  <c r="K102" i="43"/>
  <c r="M102" i="43"/>
  <c r="R102" i="43"/>
  <c r="C103" i="43"/>
  <c r="K103" i="43"/>
  <c r="M103" i="43"/>
  <c r="R103" i="43"/>
  <c r="C104" i="43"/>
  <c r="K104" i="43"/>
  <c r="M104" i="43"/>
  <c r="R104" i="43"/>
  <c r="C105" i="43"/>
  <c r="K105" i="43"/>
  <c r="M105" i="43"/>
  <c r="R105" i="43"/>
  <c r="C106" i="43"/>
  <c r="K106" i="43"/>
  <c r="M106" i="43"/>
  <c r="R106" i="43"/>
  <c r="C107" i="43"/>
  <c r="K107" i="43"/>
  <c r="M107" i="43"/>
  <c r="R107" i="43"/>
  <c r="C108" i="43"/>
  <c r="X10" i="43"/>
  <c r="X11" i="43"/>
  <c r="X12" i="43"/>
  <c r="X13" i="43"/>
  <c r="X14" i="43"/>
  <c r="X15" i="43"/>
  <c r="X16" i="43"/>
  <c r="X17" i="43"/>
  <c r="X18" i="43"/>
  <c r="X19" i="43"/>
  <c r="X20" i="43"/>
  <c r="X21" i="43"/>
  <c r="X22" i="43"/>
  <c r="X23" i="43"/>
  <c r="X24" i="43"/>
  <c r="X25" i="43"/>
  <c r="X26" i="43"/>
  <c r="X27" i="43"/>
  <c r="X28" i="43"/>
  <c r="X29" i="43"/>
  <c r="X30" i="43"/>
  <c r="X31" i="43"/>
  <c r="X32" i="43"/>
  <c r="X33" i="43"/>
  <c r="X34" i="43"/>
  <c r="X35" i="43"/>
  <c r="X36" i="43"/>
  <c r="X37" i="43"/>
  <c r="X38" i="43"/>
  <c r="X39" i="43"/>
  <c r="X40" i="43"/>
  <c r="X41" i="43"/>
  <c r="X42" i="43"/>
  <c r="X43" i="43"/>
  <c r="X44" i="43"/>
  <c r="X45" i="43"/>
  <c r="X46" i="43"/>
  <c r="X47" i="43"/>
  <c r="X48" i="43"/>
  <c r="X49" i="43"/>
  <c r="X50" i="43"/>
  <c r="X51" i="43"/>
  <c r="X52" i="43"/>
  <c r="X53" i="43"/>
  <c r="X54" i="43"/>
  <c r="X55" i="43"/>
  <c r="X56" i="43"/>
  <c r="X57" i="43"/>
  <c r="X58" i="43"/>
  <c r="X59" i="43"/>
  <c r="X60" i="43"/>
  <c r="X61" i="43"/>
  <c r="X62" i="43"/>
  <c r="X63" i="43"/>
  <c r="X64" i="43"/>
  <c r="X65" i="43"/>
  <c r="X66" i="43"/>
  <c r="X67" i="43"/>
  <c r="X68" i="43"/>
  <c r="X69" i="43"/>
  <c r="X70" i="43"/>
  <c r="X71" i="43"/>
  <c r="X72" i="43"/>
  <c r="X73" i="43"/>
  <c r="X74" i="43"/>
  <c r="X75" i="43"/>
  <c r="X76" i="43"/>
  <c r="X77" i="43"/>
  <c r="X78" i="43"/>
  <c r="X79" i="43"/>
  <c r="X80" i="43"/>
  <c r="X81" i="43"/>
  <c r="X82" i="43"/>
  <c r="X83" i="43"/>
  <c r="X84" i="43"/>
  <c r="X85" i="43"/>
  <c r="X86" i="43"/>
  <c r="X87" i="43"/>
  <c r="X88" i="43"/>
  <c r="X89" i="43"/>
  <c r="X90" i="43"/>
  <c r="X91" i="43"/>
  <c r="X92" i="43"/>
  <c r="X93" i="43"/>
  <c r="X94" i="43"/>
  <c r="X95" i="43"/>
  <c r="X96" i="43"/>
  <c r="X97" i="43"/>
  <c r="X98" i="43"/>
  <c r="X99" i="43"/>
  <c r="X100" i="43"/>
  <c r="X101" i="43"/>
  <c r="X102" i="43"/>
  <c r="X103" i="43"/>
  <c r="X104" i="43"/>
  <c r="X105" i="43"/>
  <c r="X106" i="43"/>
  <c r="X107" i="43"/>
  <c r="X108" i="43"/>
  <c r="Y108" i="43"/>
  <c r="T108" i="43"/>
  <c r="W108" i="43"/>
  <c r="V108" i="43"/>
  <c r="K108" i="43"/>
  <c r="M108" i="43"/>
  <c r="R108" i="43"/>
  <c r="Y107" i="43"/>
  <c r="W107" i="43"/>
  <c r="V107" i="43"/>
  <c r="Y106" i="43"/>
  <c r="W106" i="43"/>
  <c r="V106" i="43"/>
  <c r="Y105" i="43"/>
  <c r="W105" i="43"/>
  <c r="V105" i="43"/>
  <c r="Y104" i="43"/>
  <c r="W104" i="43"/>
  <c r="V104" i="43"/>
  <c r="Y103" i="43"/>
  <c r="W103" i="43"/>
  <c r="V103" i="43"/>
  <c r="Y102" i="43"/>
  <c r="W101" i="43"/>
  <c r="W102" i="43"/>
  <c r="V102" i="43"/>
  <c r="Y101" i="43"/>
  <c r="V101" i="43"/>
  <c r="Y100" i="43"/>
  <c r="W100" i="43"/>
  <c r="V100" i="43"/>
  <c r="Y99" i="43"/>
  <c r="W99" i="43"/>
  <c r="V99" i="43"/>
  <c r="Y98" i="43"/>
  <c r="W98" i="43"/>
  <c r="V98" i="43"/>
  <c r="Y97" i="43"/>
  <c r="W97" i="43"/>
  <c r="V97" i="43"/>
  <c r="Y96" i="43"/>
  <c r="W95" i="43"/>
  <c r="W96" i="43"/>
  <c r="V96" i="43"/>
  <c r="Y95" i="43"/>
  <c r="V95" i="43"/>
  <c r="Y94" i="43"/>
  <c r="W94" i="43"/>
  <c r="V94" i="43"/>
  <c r="Y93" i="43"/>
  <c r="W93" i="43"/>
  <c r="V93" i="43"/>
  <c r="Y92" i="43"/>
  <c r="W92" i="43"/>
  <c r="V92" i="43"/>
  <c r="Y91" i="43"/>
  <c r="W91" i="43"/>
  <c r="V91" i="43"/>
  <c r="Y90" i="43"/>
  <c r="W88" i="43"/>
  <c r="W89" i="43"/>
  <c r="W90" i="43"/>
  <c r="V90" i="43"/>
  <c r="Y89" i="43"/>
  <c r="V89" i="43"/>
  <c r="Y88" i="43"/>
  <c r="V88" i="43"/>
  <c r="Y87" i="43"/>
  <c r="W86" i="43"/>
  <c r="W87" i="43"/>
  <c r="V87" i="43"/>
  <c r="Y86" i="43"/>
  <c r="V86" i="43"/>
  <c r="Y85" i="43"/>
  <c r="W84" i="43"/>
  <c r="W85" i="43"/>
  <c r="V85" i="43"/>
  <c r="Y84" i="43"/>
  <c r="V84" i="43"/>
  <c r="Y83" i="43"/>
  <c r="W83" i="43"/>
  <c r="V83" i="43"/>
  <c r="Y82" i="43"/>
  <c r="W82" i="43"/>
  <c r="V82" i="43"/>
  <c r="Y81" i="43"/>
  <c r="W77" i="43"/>
  <c r="W78" i="43"/>
  <c r="W79" i="43"/>
  <c r="W80" i="43"/>
  <c r="W81" i="43"/>
  <c r="V81" i="43"/>
  <c r="Y80" i="43"/>
  <c r="V80" i="43"/>
  <c r="Y79" i="43"/>
  <c r="V79" i="43"/>
  <c r="Y78" i="43"/>
  <c r="V78" i="43"/>
  <c r="Y77" i="43"/>
  <c r="V77" i="43"/>
  <c r="Y76" i="43"/>
  <c r="W76" i="43"/>
  <c r="V76" i="43"/>
  <c r="Y75" i="43"/>
  <c r="W75" i="43"/>
  <c r="V75" i="43"/>
  <c r="Y74" i="43"/>
  <c r="W73" i="43"/>
  <c r="W74" i="43"/>
  <c r="V74" i="43"/>
  <c r="Y73" i="43"/>
  <c r="V73" i="43"/>
  <c r="Y72" i="43"/>
  <c r="W72" i="43"/>
  <c r="V72" i="43"/>
  <c r="Y71" i="43"/>
  <c r="W71" i="43"/>
  <c r="V71" i="43"/>
  <c r="Y70" i="43"/>
  <c r="W69" i="43"/>
  <c r="W70" i="43"/>
  <c r="V70" i="43"/>
  <c r="Y69" i="43"/>
  <c r="V69" i="43"/>
  <c r="Y68" i="43"/>
  <c r="W68" i="43"/>
  <c r="V68" i="43"/>
  <c r="Y67" i="43"/>
  <c r="W67" i="43"/>
  <c r="V67" i="43"/>
  <c r="Y66" i="43"/>
  <c r="W66" i="43"/>
  <c r="V66" i="43"/>
  <c r="Y65" i="43"/>
  <c r="W65" i="43"/>
  <c r="V65" i="43"/>
  <c r="Y64" i="43"/>
  <c r="W64" i="43"/>
  <c r="V64" i="43"/>
  <c r="Y63" i="43"/>
  <c r="W63" i="43"/>
  <c r="V63" i="43"/>
  <c r="Y62" i="43"/>
  <c r="W61" i="43"/>
  <c r="W62" i="43"/>
  <c r="V62" i="43"/>
  <c r="Y61" i="43"/>
  <c r="V61" i="43"/>
  <c r="Y60" i="43"/>
  <c r="W60" i="43"/>
  <c r="V60" i="43"/>
  <c r="Y59" i="43"/>
  <c r="W59" i="43"/>
  <c r="V59" i="43"/>
  <c r="Y58" i="43"/>
  <c r="W58" i="43"/>
  <c r="V58" i="43"/>
  <c r="Y57" i="43"/>
  <c r="W57" i="43"/>
  <c r="V57" i="43"/>
  <c r="Y56" i="43"/>
  <c r="W56" i="43"/>
  <c r="V56" i="43"/>
  <c r="Y55" i="43"/>
  <c r="W55" i="43"/>
  <c r="V55" i="43"/>
  <c r="Y54" i="43"/>
  <c r="W52" i="43"/>
  <c r="W53" i="43"/>
  <c r="W54" i="43"/>
  <c r="V54" i="43"/>
  <c r="Y53" i="43"/>
  <c r="V53" i="43"/>
  <c r="Y52" i="43"/>
  <c r="V52" i="43"/>
  <c r="Y51" i="43"/>
  <c r="W51" i="43"/>
  <c r="V51" i="43"/>
  <c r="Y50" i="43"/>
  <c r="W50" i="43"/>
  <c r="V50" i="43"/>
  <c r="Y49" i="43"/>
  <c r="W47" i="43"/>
  <c r="W48" i="43"/>
  <c r="W49" i="43"/>
  <c r="V49" i="43"/>
  <c r="Y48" i="43"/>
  <c r="V48" i="43"/>
  <c r="Y47" i="43"/>
  <c r="V47" i="43"/>
  <c r="Y46" i="43"/>
  <c r="W46" i="43"/>
  <c r="V46" i="43"/>
  <c r="Y45" i="43"/>
  <c r="W42" i="43"/>
  <c r="W43" i="43"/>
  <c r="W44" i="43"/>
  <c r="W45" i="43"/>
  <c r="V45" i="43"/>
  <c r="Y44" i="43"/>
  <c r="V44" i="43"/>
  <c r="Y43" i="43"/>
  <c r="V43" i="43"/>
  <c r="Y42" i="43"/>
  <c r="V42" i="43"/>
  <c r="Y41" i="43"/>
  <c r="W41" i="43"/>
  <c r="V41" i="43"/>
  <c r="Y40" i="43"/>
  <c r="W40" i="43"/>
  <c r="V40" i="43"/>
  <c r="Y39" i="43"/>
  <c r="W38" i="43"/>
  <c r="W39" i="43"/>
  <c r="V39" i="43"/>
  <c r="Y38" i="43"/>
  <c r="V38" i="43"/>
  <c r="Y37" i="43"/>
  <c r="W37" i="43"/>
  <c r="V37" i="43"/>
  <c r="Y36" i="43"/>
  <c r="W36" i="43"/>
  <c r="V36" i="43"/>
  <c r="Y35" i="43"/>
  <c r="W35" i="43"/>
  <c r="V35" i="43"/>
  <c r="Y34" i="43"/>
  <c r="W33" i="43"/>
  <c r="W34" i="43"/>
  <c r="V34" i="43"/>
  <c r="Y33" i="43"/>
  <c r="V33" i="43"/>
  <c r="Y32" i="43"/>
  <c r="W31" i="43"/>
  <c r="W32" i="43"/>
  <c r="V32" i="43"/>
  <c r="Y31" i="43"/>
  <c r="V31" i="43"/>
  <c r="Y30" i="43"/>
  <c r="W30" i="43"/>
  <c r="V30" i="43"/>
  <c r="Y29" i="43"/>
  <c r="W29" i="43"/>
  <c r="V29" i="43"/>
  <c r="Y28" i="43"/>
  <c r="W28" i="43"/>
  <c r="V28" i="43"/>
  <c r="Y27" i="43"/>
  <c r="W27" i="43"/>
  <c r="V27" i="43"/>
  <c r="Y26" i="43"/>
  <c r="W26" i="43"/>
  <c r="V26" i="43"/>
  <c r="Y25" i="43"/>
  <c r="W24" i="43"/>
  <c r="W25" i="43"/>
  <c r="V25" i="43"/>
  <c r="Y24" i="43"/>
  <c r="V24" i="43"/>
  <c r="Y23" i="43"/>
  <c r="W23" i="43"/>
  <c r="V23" i="43"/>
  <c r="Y22" i="43"/>
  <c r="W18" i="43"/>
  <c r="W19" i="43"/>
  <c r="W20" i="43"/>
  <c r="W21" i="43"/>
  <c r="W22" i="43"/>
  <c r="V22" i="43"/>
  <c r="Y21" i="43"/>
  <c r="V21" i="43"/>
  <c r="Y20" i="43"/>
  <c r="V20" i="43"/>
  <c r="Y19" i="43"/>
  <c r="V19" i="43"/>
  <c r="Y18" i="43"/>
  <c r="V16" i="43"/>
  <c r="V17" i="43"/>
  <c r="V18" i="43"/>
  <c r="Y17" i="43"/>
  <c r="W17" i="43"/>
  <c r="Y16" i="43"/>
  <c r="W16" i="43"/>
  <c r="Y15" i="43"/>
  <c r="W15" i="43"/>
  <c r="V13" i="43"/>
  <c r="V14" i="43"/>
  <c r="V15" i="43"/>
  <c r="Y14" i="43"/>
  <c r="W14" i="43"/>
  <c r="Y13" i="43"/>
  <c r="W12" i="43"/>
  <c r="W13" i="43"/>
  <c r="Y12" i="43"/>
  <c r="V12" i="43"/>
  <c r="Y11" i="43"/>
  <c r="W11" i="43"/>
  <c r="V10" i="43"/>
  <c r="V11" i="43"/>
  <c r="W9" i="43"/>
  <c r="W10" i="43"/>
  <c r="V9" i="43"/>
  <c r="P5" i="43"/>
  <c r="L5" i="43"/>
  <c r="C5" i="43"/>
  <c r="E5" i="43"/>
  <c r="G5" i="43"/>
  <c r="I5" i="43"/>
  <c r="P4" i="43"/>
  <c r="H4" i="43"/>
  <c r="D4" i="43"/>
  <c r="P2" i="43"/>
  <c r="T106" i="42"/>
  <c r="T104" i="42"/>
  <c r="T103" i="42"/>
  <c r="T102" i="42"/>
  <c r="T100" i="42"/>
  <c r="T96" i="42"/>
  <c r="T93" i="42"/>
  <c r="T90" i="42"/>
  <c r="T89" i="42"/>
  <c r="T87" i="42"/>
  <c r="T85" i="42"/>
  <c r="T84" i="42"/>
  <c r="T81" i="42"/>
  <c r="T80" i="42"/>
  <c r="T79" i="42"/>
  <c r="T78" i="42"/>
  <c r="T77" i="42"/>
  <c r="T76" i="42"/>
  <c r="T74" i="42"/>
  <c r="T71" i="42"/>
  <c r="T70" i="42"/>
  <c r="T69" i="42"/>
  <c r="T68" i="42"/>
  <c r="T66" i="42"/>
  <c r="T63" i="42"/>
  <c r="T62" i="42"/>
  <c r="T61" i="42"/>
  <c r="T58" i="42"/>
  <c r="T57" i="42"/>
  <c r="T56" i="42"/>
  <c r="T54" i="42"/>
  <c r="T53" i="42"/>
  <c r="T50" i="42"/>
  <c r="T49" i="42"/>
  <c r="T48" i="42"/>
  <c r="T45" i="42"/>
  <c r="T44" i="42"/>
  <c r="T43" i="42"/>
  <c r="T41" i="42"/>
  <c r="T39" i="42"/>
  <c r="T35" i="42"/>
  <c r="T34" i="42"/>
  <c r="T32" i="42"/>
  <c r="T30" i="42"/>
  <c r="T28" i="42"/>
  <c r="T27" i="42"/>
  <c r="T26" i="42"/>
  <c r="T25" i="42"/>
  <c r="T24" i="42"/>
  <c r="T23" i="42"/>
  <c r="T22" i="42"/>
  <c r="T21" i="42"/>
  <c r="T20" i="42"/>
  <c r="T19" i="42"/>
  <c r="T18" i="42"/>
  <c r="T17" i="42"/>
  <c r="T15" i="42"/>
  <c r="T14" i="42"/>
  <c r="T13" i="42"/>
  <c r="T11" i="42"/>
  <c r="T10" i="42"/>
  <c r="C9" i="42"/>
  <c r="K9" i="42"/>
  <c r="M9" i="42"/>
  <c r="R9" i="42"/>
  <c r="C10" i="42"/>
  <c r="K10" i="42"/>
  <c r="M10" i="42"/>
  <c r="R10" i="42"/>
  <c r="C11" i="42"/>
  <c r="K11" i="42"/>
  <c r="M11" i="42"/>
  <c r="R11" i="42"/>
  <c r="C12" i="42"/>
  <c r="K12" i="42"/>
  <c r="M12" i="42"/>
  <c r="R12" i="42"/>
  <c r="C13" i="42"/>
  <c r="K13" i="42"/>
  <c r="M13" i="42"/>
  <c r="R13" i="42"/>
  <c r="C14" i="42"/>
  <c r="K14" i="42"/>
  <c r="M14" i="42"/>
  <c r="R14" i="42"/>
  <c r="C15" i="42"/>
  <c r="K15" i="42"/>
  <c r="M15" i="42"/>
  <c r="R15" i="42"/>
  <c r="C16" i="42"/>
  <c r="K16" i="42"/>
  <c r="M16" i="42"/>
  <c r="R16" i="42"/>
  <c r="C17" i="42"/>
  <c r="K17" i="42"/>
  <c r="M17" i="42"/>
  <c r="R17" i="42"/>
  <c r="C18" i="42"/>
  <c r="K18" i="42"/>
  <c r="M18" i="42"/>
  <c r="R18" i="42"/>
  <c r="C19" i="42"/>
  <c r="K19" i="42"/>
  <c r="M19" i="42"/>
  <c r="R19" i="42"/>
  <c r="C20" i="42"/>
  <c r="K20" i="42"/>
  <c r="M20" i="42"/>
  <c r="R20" i="42"/>
  <c r="C21" i="42"/>
  <c r="K21" i="42"/>
  <c r="M21" i="42"/>
  <c r="R21" i="42"/>
  <c r="C22" i="42"/>
  <c r="K22" i="42"/>
  <c r="M22" i="42"/>
  <c r="R22" i="42"/>
  <c r="C23" i="42"/>
  <c r="K23" i="42"/>
  <c r="M23" i="42"/>
  <c r="R23" i="42"/>
  <c r="C24" i="42"/>
  <c r="K24" i="42"/>
  <c r="M24" i="42"/>
  <c r="R24" i="42"/>
  <c r="C25" i="42"/>
  <c r="K25" i="42"/>
  <c r="M25" i="42"/>
  <c r="R25" i="42"/>
  <c r="C26" i="42"/>
  <c r="K26" i="42"/>
  <c r="M26" i="42"/>
  <c r="R26" i="42"/>
  <c r="C27" i="42"/>
  <c r="K27" i="42"/>
  <c r="M27" i="42"/>
  <c r="R27" i="42"/>
  <c r="C28" i="42"/>
  <c r="K28" i="42"/>
  <c r="M28" i="42"/>
  <c r="R28" i="42"/>
  <c r="C29" i="42"/>
  <c r="K29" i="42"/>
  <c r="M29" i="42"/>
  <c r="R29" i="42"/>
  <c r="C30" i="42"/>
  <c r="K30" i="42"/>
  <c r="M30" i="42"/>
  <c r="R30" i="42"/>
  <c r="C31" i="42"/>
  <c r="K31" i="42"/>
  <c r="M31" i="42"/>
  <c r="R31" i="42"/>
  <c r="C32" i="42"/>
  <c r="K32" i="42"/>
  <c r="M32" i="42"/>
  <c r="R32" i="42"/>
  <c r="C33" i="42"/>
  <c r="K33" i="42"/>
  <c r="M33" i="42"/>
  <c r="R33" i="42"/>
  <c r="C34" i="42"/>
  <c r="K34" i="42"/>
  <c r="M34" i="42"/>
  <c r="R34" i="42"/>
  <c r="C35" i="42"/>
  <c r="K35" i="42"/>
  <c r="M35" i="42"/>
  <c r="R35" i="42"/>
  <c r="C36" i="42"/>
  <c r="K36" i="42"/>
  <c r="M36" i="42"/>
  <c r="R36" i="42"/>
  <c r="C37" i="42"/>
  <c r="K37" i="42"/>
  <c r="M37" i="42"/>
  <c r="R37" i="42"/>
  <c r="C38" i="42"/>
  <c r="K38" i="42"/>
  <c r="M38" i="42"/>
  <c r="R38" i="42"/>
  <c r="C39" i="42"/>
  <c r="K39" i="42"/>
  <c r="M39" i="42"/>
  <c r="R39" i="42"/>
  <c r="C40" i="42"/>
  <c r="K40" i="42"/>
  <c r="M40" i="42"/>
  <c r="R40" i="42"/>
  <c r="C41" i="42"/>
  <c r="K41" i="42"/>
  <c r="M41" i="42"/>
  <c r="R41" i="42"/>
  <c r="C42" i="42"/>
  <c r="K42" i="42"/>
  <c r="M42" i="42"/>
  <c r="R42" i="42"/>
  <c r="C43" i="42"/>
  <c r="K43" i="42"/>
  <c r="M43" i="42"/>
  <c r="R43" i="42"/>
  <c r="C44" i="42"/>
  <c r="K44" i="42"/>
  <c r="M44" i="42"/>
  <c r="R44" i="42"/>
  <c r="C45" i="42"/>
  <c r="K45" i="42"/>
  <c r="M45" i="42"/>
  <c r="R45" i="42"/>
  <c r="C46" i="42"/>
  <c r="K46" i="42"/>
  <c r="M46" i="42"/>
  <c r="R46" i="42"/>
  <c r="C47" i="42"/>
  <c r="K47" i="42"/>
  <c r="M47" i="42"/>
  <c r="R47" i="42"/>
  <c r="C48" i="42"/>
  <c r="K48" i="42"/>
  <c r="M48" i="42"/>
  <c r="R48" i="42"/>
  <c r="C49" i="42"/>
  <c r="K49" i="42"/>
  <c r="M49" i="42"/>
  <c r="R49" i="42"/>
  <c r="C50" i="42"/>
  <c r="K50" i="42"/>
  <c r="M50" i="42"/>
  <c r="R50" i="42"/>
  <c r="C51" i="42"/>
  <c r="K51" i="42"/>
  <c r="M51" i="42"/>
  <c r="R51" i="42"/>
  <c r="C52" i="42"/>
  <c r="K52" i="42"/>
  <c r="M52" i="42"/>
  <c r="R52" i="42"/>
  <c r="C53" i="42"/>
  <c r="K53" i="42"/>
  <c r="M53" i="42"/>
  <c r="R53" i="42"/>
  <c r="C54" i="42"/>
  <c r="K54" i="42"/>
  <c r="M54" i="42"/>
  <c r="R54" i="42"/>
  <c r="C55" i="42"/>
  <c r="K55" i="42"/>
  <c r="M55" i="42"/>
  <c r="R55" i="42"/>
  <c r="C56" i="42"/>
  <c r="K56" i="42"/>
  <c r="M56" i="42"/>
  <c r="R56" i="42"/>
  <c r="C57" i="42"/>
  <c r="K57" i="42"/>
  <c r="M57" i="42"/>
  <c r="R57" i="42"/>
  <c r="C58" i="42"/>
  <c r="K58" i="42"/>
  <c r="M58" i="42"/>
  <c r="R58" i="42"/>
  <c r="C59" i="42"/>
  <c r="K59" i="42"/>
  <c r="M59" i="42"/>
  <c r="R59" i="42"/>
  <c r="C60" i="42"/>
  <c r="K60" i="42"/>
  <c r="M60" i="42"/>
  <c r="R60" i="42"/>
  <c r="C61" i="42"/>
  <c r="K61" i="42"/>
  <c r="M61" i="42"/>
  <c r="R61" i="42"/>
  <c r="C62" i="42"/>
  <c r="K62" i="42"/>
  <c r="M62" i="42"/>
  <c r="R62" i="42"/>
  <c r="C63" i="42"/>
  <c r="K63" i="42"/>
  <c r="M63" i="42"/>
  <c r="R63" i="42"/>
  <c r="C64" i="42"/>
  <c r="K64" i="42"/>
  <c r="M64" i="42"/>
  <c r="R64" i="42"/>
  <c r="C65" i="42"/>
  <c r="K65" i="42"/>
  <c r="M65" i="42"/>
  <c r="R65" i="42"/>
  <c r="C66" i="42"/>
  <c r="K66" i="42"/>
  <c r="M66" i="42"/>
  <c r="R66" i="42"/>
  <c r="C67" i="42"/>
  <c r="K67" i="42"/>
  <c r="M67" i="42"/>
  <c r="R67" i="42"/>
  <c r="C68" i="42"/>
  <c r="K68" i="42"/>
  <c r="M68" i="42"/>
  <c r="R68" i="42"/>
  <c r="C69" i="42"/>
  <c r="K69" i="42"/>
  <c r="M69" i="42"/>
  <c r="R69" i="42"/>
  <c r="C70" i="42"/>
  <c r="K70" i="42"/>
  <c r="M70" i="42"/>
  <c r="R70" i="42"/>
  <c r="C71" i="42"/>
  <c r="K71" i="42"/>
  <c r="M71" i="42"/>
  <c r="R71" i="42"/>
  <c r="C72" i="42"/>
  <c r="K72" i="42"/>
  <c r="M72" i="42"/>
  <c r="R72" i="42"/>
  <c r="C73" i="42"/>
  <c r="K73" i="42"/>
  <c r="M73" i="42"/>
  <c r="R73" i="42"/>
  <c r="C74" i="42"/>
  <c r="K74" i="42"/>
  <c r="M74" i="42"/>
  <c r="R74" i="42"/>
  <c r="C75" i="42"/>
  <c r="K75" i="42"/>
  <c r="M75" i="42"/>
  <c r="R75" i="42"/>
  <c r="C76" i="42"/>
  <c r="K76" i="42"/>
  <c r="M76" i="42"/>
  <c r="R76" i="42"/>
  <c r="C77" i="42"/>
  <c r="K77" i="42"/>
  <c r="M77" i="42"/>
  <c r="R77" i="42"/>
  <c r="C78" i="42"/>
  <c r="K78" i="42"/>
  <c r="M78" i="42"/>
  <c r="R78" i="42"/>
  <c r="C79" i="42"/>
  <c r="K79" i="42"/>
  <c r="M79" i="42"/>
  <c r="R79" i="42"/>
  <c r="C80" i="42"/>
  <c r="K80" i="42"/>
  <c r="M80" i="42"/>
  <c r="R80" i="42"/>
  <c r="C81" i="42"/>
  <c r="K81" i="42"/>
  <c r="M81" i="42"/>
  <c r="R81" i="42"/>
  <c r="C82" i="42"/>
  <c r="K82" i="42"/>
  <c r="M82" i="42"/>
  <c r="R82" i="42"/>
  <c r="C83" i="42"/>
  <c r="K83" i="42"/>
  <c r="M83" i="42"/>
  <c r="R83" i="42"/>
  <c r="C84" i="42"/>
  <c r="K84" i="42"/>
  <c r="M84" i="42"/>
  <c r="R84" i="42"/>
  <c r="C85" i="42"/>
  <c r="K85" i="42"/>
  <c r="M85" i="42"/>
  <c r="R85" i="42"/>
  <c r="C86" i="42"/>
  <c r="K86" i="42"/>
  <c r="M86" i="42"/>
  <c r="R86" i="42"/>
  <c r="C87" i="42"/>
  <c r="K87" i="42"/>
  <c r="M87" i="42"/>
  <c r="R87" i="42"/>
  <c r="C88" i="42"/>
  <c r="K88" i="42"/>
  <c r="M88" i="42"/>
  <c r="R88" i="42"/>
  <c r="C89" i="42"/>
  <c r="K89" i="42"/>
  <c r="M89" i="42"/>
  <c r="R89" i="42"/>
  <c r="C90" i="42"/>
  <c r="K90" i="42"/>
  <c r="M90" i="42"/>
  <c r="R90" i="42"/>
  <c r="C91" i="42"/>
  <c r="K91" i="42"/>
  <c r="M91" i="42"/>
  <c r="R91" i="42"/>
  <c r="C92" i="42"/>
  <c r="K92" i="42"/>
  <c r="M92" i="42"/>
  <c r="R92" i="42"/>
  <c r="C93" i="42"/>
  <c r="K93" i="42"/>
  <c r="M93" i="42"/>
  <c r="R93" i="42"/>
  <c r="C94" i="42"/>
  <c r="K94" i="42"/>
  <c r="M94" i="42"/>
  <c r="R94" i="42"/>
  <c r="C95" i="42"/>
  <c r="K95" i="42"/>
  <c r="M95" i="42"/>
  <c r="R95" i="42"/>
  <c r="C96" i="42"/>
  <c r="K96" i="42"/>
  <c r="M96" i="42"/>
  <c r="R96" i="42"/>
  <c r="C97" i="42"/>
  <c r="K97" i="42"/>
  <c r="M97" i="42"/>
  <c r="R97" i="42"/>
  <c r="C98" i="42"/>
  <c r="K98" i="42"/>
  <c r="M98" i="42"/>
  <c r="R98" i="42"/>
  <c r="C99" i="42"/>
  <c r="K99" i="42"/>
  <c r="M99" i="42"/>
  <c r="R99" i="42"/>
  <c r="C100" i="42"/>
  <c r="K100" i="42"/>
  <c r="M100" i="42"/>
  <c r="R100" i="42"/>
  <c r="C101" i="42"/>
  <c r="K101" i="42"/>
  <c r="M101" i="42"/>
  <c r="R101" i="42"/>
  <c r="C102" i="42"/>
  <c r="K102" i="42"/>
  <c r="M102" i="42"/>
  <c r="R102" i="42"/>
  <c r="C103" i="42"/>
  <c r="K103" i="42"/>
  <c r="M103" i="42"/>
  <c r="R103" i="42"/>
  <c r="C104" i="42"/>
  <c r="K104" i="42"/>
  <c r="M104" i="42"/>
  <c r="R104" i="42"/>
  <c r="C105" i="42"/>
  <c r="K105" i="42"/>
  <c r="M105" i="42"/>
  <c r="R105" i="42"/>
  <c r="C106" i="42"/>
  <c r="K106" i="42"/>
  <c r="M106" i="42"/>
  <c r="R106" i="42"/>
  <c r="C107" i="42"/>
  <c r="K107" i="42"/>
  <c r="M107" i="42"/>
  <c r="R107" i="42"/>
  <c r="C108" i="42"/>
  <c r="X10" i="42"/>
  <c r="X11" i="42"/>
  <c r="X12" i="42"/>
  <c r="X13" i="42"/>
  <c r="X14" i="42"/>
  <c r="X15" i="42"/>
  <c r="X16" i="42"/>
  <c r="X17" i="42"/>
  <c r="X18" i="42"/>
  <c r="X19" i="42"/>
  <c r="X20" i="42"/>
  <c r="X21" i="42"/>
  <c r="X22" i="42"/>
  <c r="X23" i="42"/>
  <c r="X24" i="42"/>
  <c r="X25" i="42"/>
  <c r="X26" i="42"/>
  <c r="X27" i="42"/>
  <c r="X28" i="42"/>
  <c r="X29" i="42"/>
  <c r="X30" i="42"/>
  <c r="X31" i="42"/>
  <c r="X32" i="42"/>
  <c r="X33" i="42"/>
  <c r="X34" i="42"/>
  <c r="X35" i="42"/>
  <c r="X36" i="42"/>
  <c r="X37" i="42"/>
  <c r="X38" i="42"/>
  <c r="X39" i="42"/>
  <c r="X40" i="42"/>
  <c r="X41" i="42"/>
  <c r="X42" i="42"/>
  <c r="X43" i="42"/>
  <c r="X44" i="42"/>
  <c r="X45" i="42"/>
  <c r="X46" i="42"/>
  <c r="X47" i="42"/>
  <c r="X48" i="42"/>
  <c r="X49" i="42"/>
  <c r="X50" i="42"/>
  <c r="X51" i="42"/>
  <c r="X52" i="42"/>
  <c r="X53" i="42"/>
  <c r="X54" i="42"/>
  <c r="X55" i="42"/>
  <c r="X56" i="42"/>
  <c r="X57" i="42"/>
  <c r="X58" i="42"/>
  <c r="X59" i="42"/>
  <c r="X60" i="42"/>
  <c r="X61" i="42"/>
  <c r="X62" i="42"/>
  <c r="X63" i="42"/>
  <c r="X64" i="42"/>
  <c r="X65" i="42"/>
  <c r="X66" i="42"/>
  <c r="X67" i="42"/>
  <c r="X68" i="42"/>
  <c r="X69" i="42"/>
  <c r="X70" i="42"/>
  <c r="X71" i="42"/>
  <c r="X72" i="42"/>
  <c r="X73" i="42"/>
  <c r="X74" i="42"/>
  <c r="X75" i="42"/>
  <c r="X76" i="42"/>
  <c r="X77" i="42"/>
  <c r="X78" i="42"/>
  <c r="X79" i="42"/>
  <c r="X80" i="42"/>
  <c r="X81" i="42"/>
  <c r="X82" i="42"/>
  <c r="X83" i="42"/>
  <c r="X84" i="42"/>
  <c r="X85" i="42"/>
  <c r="X86" i="42"/>
  <c r="X87" i="42"/>
  <c r="X88" i="42"/>
  <c r="X89" i="42"/>
  <c r="X90" i="42"/>
  <c r="X91" i="42"/>
  <c r="X92" i="42"/>
  <c r="X93" i="42"/>
  <c r="X94" i="42"/>
  <c r="X95" i="42"/>
  <c r="X96" i="42"/>
  <c r="X97" i="42"/>
  <c r="X98" i="42"/>
  <c r="X99" i="42"/>
  <c r="X100" i="42"/>
  <c r="X101" i="42"/>
  <c r="X102" i="42"/>
  <c r="X103" i="42"/>
  <c r="X104" i="42"/>
  <c r="X105" i="42"/>
  <c r="X106" i="42"/>
  <c r="X107" i="42"/>
  <c r="X108" i="42"/>
  <c r="Y108" i="42"/>
  <c r="T108" i="42"/>
  <c r="W108" i="42"/>
  <c r="V108" i="42"/>
  <c r="K108" i="42"/>
  <c r="M108" i="42"/>
  <c r="R108" i="42"/>
  <c r="Y107" i="42"/>
  <c r="W107" i="42"/>
  <c r="V107" i="42"/>
  <c r="Y106" i="42"/>
  <c r="W106" i="42"/>
  <c r="V106" i="42"/>
  <c r="Y105" i="42"/>
  <c r="W105" i="42"/>
  <c r="V105" i="42"/>
  <c r="Y104" i="42"/>
  <c r="W104" i="42"/>
  <c r="V104" i="42"/>
  <c r="Y103" i="42"/>
  <c r="W103" i="42"/>
  <c r="V103" i="42"/>
  <c r="Y102" i="42"/>
  <c r="W101" i="42"/>
  <c r="W102" i="42"/>
  <c r="V102" i="42"/>
  <c r="Y101" i="42"/>
  <c r="V101" i="42"/>
  <c r="Y100" i="42"/>
  <c r="W100" i="42"/>
  <c r="V100" i="42"/>
  <c r="Y99" i="42"/>
  <c r="W99" i="42"/>
  <c r="V99" i="42"/>
  <c r="Y98" i="42"/>
  <c r="W98" i="42"/>
  <c r="V98" i="42"/>
  <c r="Y97" i="42"/>
  <c r="W97" i="42"/>
  <c r="V97" i="42"/>
  <c r="Y96" i="42"/>
  <c r="W95" i="42"/>
  <c r="W96" i="42"/>
  <c r="V96" i="42"/>
  <c r="Y95" i="42"/>
  <c r="V95" i="42"/>
  <c r="Y94" i="42"/>
  <c r="W94" i="42"/>
  <c r="V94" i="42"/>
  <c r="Y93" i="42"/>
  <c r="W93" i="42"/>
  <c r="V93" i="42"/>
  <c r="Y92" i="42"/>
  <c r="W92" i="42"/>
  <c r="V92" i="42"/>
  <c r="Y91" i="42"/>
  <c r="W91" i="42"/>
  <c r="V91" i="42"/>
  <c r="Y90" i="42"/>
  <c r="W88" i="42"/>
  <c r="W89" i="42"/>
  <c r="W90" i="42"/>
  <c r="V90" i="42"/>
  <c r="Y89" i="42"/>
  <c r="V89" i="42"/>
  <c r="Y88" i="42"/>
  <c r="V88" i="42"/>
  <c r="Y87" i="42"/>
  <c r="W86" i="42"/>
  <c r="W87" i="42"/>
  <c r="V87" i="42"/>
  <c r="Y86" i="42"/>
  <c r="V86" i="42"/>
  <c r="Y85" i="42"/>
  <c r="W84" i="42"/>
  <c r="W85" i="42"/>
  <c r="V85" i="42"/>
  <c r="Y84" i="42"/>
  <c r="V84" i="42"/>
  <c r="Y83" i="42"/>
  <c r="W83" i="42"/>
  <c r="V83" i="42"/>
  <c r="Y82" i="42"/>
  <c r="W82" i="42"/>
  <c r="V82" i="42"/>
  <c r="Y81" i="42"/>
  <c r="W77" i="42"/>
  <c r="W78" i="42"/>
  <c r="W79" i="42"/>
  <c r="W80" i="42"/>
  <c r="W81" i="42"/>
  <c r="V81" i="42"/>
  <c r="Y80" i="42"/>
  <c r="V80" i="42"/>
  <c r="Y79" i="42"/>
  <c r="V79" i="42"/>
  <c r="Y78" i="42"/>
  <c r="V78" i="42"/>
  <c r="Y77" i="42"/>
  <c r="V77" i="42"/>
  <c r="Y76" i="42"/>
  <c r="W76" i="42"/>
  <c r="V76" i="42"/>
  <c r="Y75" i="42"/>
  <c r="W75" i="42"/>
  <c r="V75" i="42"/>
  <c r="Y74" i="42"/>
  <c r="W73" i="42"/>
  <c r="W74" i="42"/>
  <c r="V74" i="42"/>
  <c r="Y73" i="42"/>
  <c r="V73" i="42"/>
  <c r="Y72" i="42"/>
  <c r="W72" i="42"/>
  <c r="V72" i="42"/>
  <c r="Y71" i="42"/>
  <c r="W71" i="42"/>
  <c r="V71" i="42"/>
  <c r="Y70" i="42"/>
  <c r="W69" i="42"/>
  <c r="W70" i="42"/>
  <c r="V70" i="42"/>
  <c r="Y69" i="42"/>
  <c r="V69" i="42"/>
  <c r="Y68" i="42"/>
  <c r="W68" i="42"/>
  <c r="V68" i="42"/>
  <c r="Y67" i="42"/>
  <c r="W67" i="42"/>
  <c r="V67" i="42"/>
  <c r="Y66" i="42"/>
  <c r="W66" i="42"/>
  <c r="V66" i="42"/>
  <c r="Y65" i="42"/>
  <c r="W65" i="42"/>
  <c r="V65" i="42"/>
  <c r="Y64" i="42"/>
  <c r="W64" i="42"/>
  <c r="V64" i="42"/>
  <c r="Y63" i="42"/>
  <c r="W63" i="42"/>
  <c r="V63" i="42"/>
  <c r="Y62" i="42"/>
  <c r="W61" i="42"/>
  <c r="W62" i="42"/>
  <c r="V62" i="42"/>
  <c r="Y61" i="42"/>
  <c r="V61" i="42"/>
  <c r="Y60" i="42"/>
  <c r="W60" i="42"/>
  <c r="V60" i="42"/>
  <c r="Y59" i="42"/>
  <c r="W59" i="42"/>
  <c r="V59" i="42"/>
  <c r="Y58" i="42"/>
  <c r="W58" i="42"/>
  <c r="V58" i="42"/>
  <c r="Y57" i="42"/>
  <c r="W57" i="42"/>
  <c r="V57" i="42"/>
  <c r="Y56" i="42"/>
  <c r="W56" i="42"/>
  <c r="V56" i="42"/>
  <c r="Y55" i="42"/>
  <c r="W55" i="42"/>
  <c r="V55" i="42"/>
  <c r="Y54" i="42"/>
  <c r="W52" i="42"/>
  <c r="W53" i="42"/>
  <c r="W54" i="42"/>
  <c r="V54" i="42"/>
  <c r="Y53" i="42"/>
  <c r="V53" i="42"/>
  <c r="Y52" i="42"/>
  <c r="V52" i="42"/>
  <c r="Y51" i="42"/>
  <c r="W51" i="42"/>
  <c r="V51" i="42"/>
  <c r="Y50" i="42"/>
  <c r="W50" i="42"/>
  <c r="V50" i="42"/>
  <c r="Y49" i="42"/>
  <c r="W47" i="42"/>
  <c r="W48" i="42"/>
  <c r="W49" i="42"/>
  <c r="V49" i="42"/>
  <c r="Y48" i="42"/>
  <c r="V48" i="42"/>
  <c r="Y47" i="42"/>
  <c r="V47" i="42"/>
  <c r="Y46" i="42"/>
  <c r="W46" i="42"/>
  <c r="V46" i="42"/>
  <c r="Y45" i="42"/>
  <c r="W42" i="42"/>
  <c r="W43" i="42"/>
  <c r="W44" i="42"/>
  <c r="W45" i="42"/>
  <c r="V45" i="42"/>
  <c r="Y44" i="42"/>
  <c r="V44" i="42"/>
  <c r="Y43" i="42"/>
  <c r="V43" i="42"/>
  <c r="Y42" i="42"/>
  <c r="V42" i="42"/>
  <c r="Y41" i="42"/>
  <c r="W41" i="42"/>
  <c r="V41" i="42"/>
  <c r="Y40" i="42"/>
  <c r="W40" i="42"/>
  <c r="V40" i="42"/>
  <c r="Y39" i="42"/>
  <c r="W38" i="42"/>
  <c r="W39" i="42"/>
  <c r="V39" i="42"/>
  <c r="Y38" i="42"/>
  <c r="V38" i="42"/>
  <c r="Y37" i="42"/>
  <c r="W37" i="42"/>
  <c r="V37" i="42"/>
  <c r="Y36" i="42"/>
  <c r="W36" i="42"/>
  <c r="V36" i="42"/>
  <c r="Y35" i="42"/>
  <c r="W35" i="42"/>
  <c r="V35" i="42"/>
  <c r="Y34" i="42"/>
  <c r="W33" i="42"/>
  <c r="W34" i="42"/>
  <c r="V34" i="42"/>
  <c r="Y33" i="42"/>
  <c r="V33" i="42"/>
  <c r="Y32" i="42"/>
  <c r="W31" i="42"/>
  <c r="W32" i="42"/>
  <c r="V32" i="42"/>
  <c r="Y31" i="42"/>
  <c r="V31" i="42"/>
  <c r="Y30" i="42"/>
  <c r="W30" i="42"/>
  <c r="V30" i="42"/>
  <c r="Y29" i="42"/>
  <c r="W29" i="42"/>
  <c r="V29" i="42"/>
  <c r="Y28" i="42"/>
  <c r="W28" i="42"/>
  <c r="V28" i="42"/>
  <c r="Y27" i="42"/>
  <c r="W27" i="42"/>
  <c r="V27" i="42"/>
  <c r="Y26" i="42"/>
  <c r="W26" i="42"/>
  <c r="V26" i="42"/>
  <c r="Y25" i="42"/>
  <c r="W24" i="42"/>
  <c r="W25" i="42"/>
  <c r="V25" i="42"/>
  <c r="Y24" i="42"/>
  <c r="V24" i="42"/>
  <c r="Y23" i="42"/>
  <c r="W23" i="42"/>
  <c r="V23" i="42"/>
  <c r="Y22" i="42"/>
  <c r="W18" i="42"/>
  <c r="W19" i="42"/>
  <c r="W20" i="42"/>
  <c r="W21" i="42"/>
  <c r="W22" i="42"/>
  <c r="V22" i="42"/>
  <c r="Y21" i="42"/>
  <c r="V21" i="42"/>
  <c r="Y20" i="42"/>
  <c r="V20" i="42"/>
  <c r="Y19" i="42"/>
  <c r="V19" i="42"/>
  <c r="Y18" i="42"/>
  <c r="V16" i="42"/>
  <c r="V17" i="42"/>
  <c r="V18" i="42"/>
  <c r="Y17" i="42"/>
  <c r="W17" i="42"/>
  <c r="Y16" i="42"/>
  <c r="W16" i="42"/>
  <c r="Y15" i="42"/>
  <c r="W15" i="42"/>
  <c r="V13" i="42"/>
  <c r="V14" i="42"/>
  <c r="V15" i="42"/>
  <c r="Y14" i="42"/>
  <c r="W14" i="42"/>
  <c r="Y13" i="42"/>
  <c r="W12" i="42"/>
  <c r="W13" i="42"/>
  <c r="Y12" i="42"/>
  <c r="V10" i="42"/>
  <c r="V11" i="42"/>
  <c r="V12" i="42"/>
  <c r="Y11" i="42"/>
  <c r="W11" i="42"/>
  <c r="W9" i="42"/>
  <c r="W10" i="42"/>
  <c r="V9" i="42"/>
  <c r="P5" i="42"/>
  <c r="L5" i="42"/>
  <c r="C5" i="42"/>
  <c r="E5" i="42"/>
  <c r="G5" i="42"/>
  <c r="I5" i="42"/>
  <c r="P4" i="42"/>
  <c r="H4" i="42"/>
  <c r="D4" i="42"/>
  <c r="P2" i="42"/>
  <c r="T106" i="41"/>
  <c r="T104" i="41"/>
  <c r="T103" i="41"/>
  <c r="T102" i="41"/>
  <c r="T100" i="41"/>
  <c r="T96" i="41"/>
  <c r="T95" i="41"/>
  <c r="T93" i="41"/>
  <c r="T90" i="41"/>
  <c r="T89" i="41"/>
  <c r="T87" i="41"/>
  <c r="T85" i="41"/>
  <c r="T84" i="41"/>
  <c r="T81" i="41"/>
  <c r="T80" i="41"/>
  <c r="T79" i="41"/>
  <c r="T78" i="41"/>
  <c r="T77" i="41"/>
  <c r="T76" i="41"/>
  <c r="T74" i="41"/>
  <c r="T71" i="41"/>
  <c r="T70" i="41"/>
  <c r="T69" i="41"/>
  <c r="T68" i="41"/>
  <c r="T66" i="41"/>
  <c r="T63" i="41"/>
  <c r="T62" i="41"/>
  <c r="T61" i="41"/>
  <c r="T58" i="41"/>
  <c r="T57" i="41"/>
  <c r="T56" i="41"/>
  <c r="T54" i="41"/>
  <c r="T53" i="41"/>
  <c r="T51" i="41"/>
  <c r="T50" i="41"/>
  <c r="T49" i="41"/>
  <c r="T48" i="41"/>
  <c r="T45" i="41"/>
  <c r="T44" i="41"/>
  <c r="T43" i="41"/>
  <c r="T41" i="41"/>
  <c r="T39" i="41"/>
  <c r="T37" i="41"/>
  <c r="T35" i="41"/>
  <c r="T34" i="41"/>
  <c r="T33" i="41"/>
  <c r="T32" i="41"/>
  <c r="T30" i="41"/>
  <c r="T28" i="41"/>
  <c r="T27" i="41"/>
  <c r="T26" i="41"/>
  <c r="T25" i="41"/>
  <c r="T24" i="41"/>
  <c r="T23" i="41"/>
  <c r="T22" i="41"/>
  <c r="T21" i="41"/>
  <c r="T20" i="41"/>
  <c r="T19" i="41"/>
  <c r="T18" i="41"/>
  <c r="T17" i="41"/>
  <c r="T15" i="41"/>
  <c r="T14" i="41"/>
  <c r="T13" i="41"/>
  <c r="T12" i="41"/>
  <c r="T11" i="41"/>
  <c r="T10" i="41"/>
  <c r="C9" i="41"/>
  <c r="K9" i="41"/>
  <c r="M9" i="41"/>
  <c r="R9" i="41"/>
  <c r="C10" i="41"/>
  <c r="K10" i="41"/>
  <c r="M10" i="41"/>
  <c r="R10" i="41"/>
  <c r="C11" i="41"/>
  <c r="K11" i="41"/>
  <c r="M11" i="41"/>
  <c r="R11" i="41"/>
  <c r="C12" i="41"/>
  <c r="K12" i="41"/>
  <c r="M12" i="41"/>
  <c r="R12" i="41"/>
  <c r="C13" i="41"/>
  <c r="K13" i="41"/>
  <c r="M13" i="41"/>
  <c r="R13" i="41"/>
  <c r="C14" i="41"/>
  <c r="K14" i="41"/>
  <c r="M14" i="41"/>
  <c r="R14" i="41"/>
  <c r="C15" i="41"/>
  <c r="K15" i="41"/>
  <c r="M15" i="41"/>
  <c r="R15" i="41"/>
  <c r="C16" i="41"/>
  <c r="K16" i="41"/>
  <c r="M16" i="41"/>
  <c r="R16" i="41"/>
  <c r="C17" i="41"/>
  <c r="K17" i="41"/>
  <c r="M17" i="41"/>
  <c r="R17" i="41"/>
  <c r="C18" i="41"/>
  <c r="K18" i="41"/>
  <c r="M18" i="41"/>
  <c r="R18" i="41"/>
  <c r="C19" i="41"/>
  <c r="K19" i="41"/>
  <c r="M19" i="41"/>
  <c r="R19" i="41"/>
  <c r="C20" i="41"/>
  <c r="K20" i="41"/>
  <c r="M20" i="41"/>
  <c r="R20" i="41"/>
  <c r="C21" i="41"/>
  <c r="K21" i="41"/>
  <c r="M21" i="41"/>
  <c r="R21" i="41"/>
  <c r="C22" i="41"/>
  <c r="K22" i="41"/>
  <c r="M22" i="41"/>
  <c r="R22" i="41"/>
  <c r="C23" i="41"/>
  <c r="K23" i="41"/>
  <c r="M23" i="41"/>
  <c r="R23" i="41"/>
  <c r="C24" i="41"/>
  <c r="K24" i="41"/>
  <c r="M24" i="41"/>
  <c r="R24" i="41"/>
  <c r="C25" i="41"/>
  <c r="K25" i="41"/>
  <c r="M25" i="41"/>
  <c r="R25" i="41"/>
  <c r="C26" i="41"/>
  <c r="K26" i="41"/>
  <c r="M26" i="41"/>
  <c r="R26" i="41"/>
  <c r="C27" i="41"/>
  <c r="K27" i="41"/>
  <c r="M27" i="41"/>
  <c r="R27" i="41"/>
  <c r="C28" i="41"/>
  <c r="K28" i="41"/>
  <c r="M28" i="41"/>
  <c r="R28" i="41"/>
  <c r="C29" i="41"/>
  <c r="K29" i="41"/>
  <c r="M29" i="41"/>
  <c r="R29" i="41"/>
  <c r="C30" i="41"/>
  <c r="K30" i="41"/>
  <c r="M30" i="41"/>
  <c r="R30" i="41"/>
  <c r="C31" i="41"/>
  <c r="K31" i="41"/>
  <c r="M31" i="41"/>
  <c r="R31" i="41"/>
  <c r="C32" i="41"/>
  <c r="K32" i="41"/>
  <c r="M32" i="41"/>
  <c r="R32" i="41"/>
  <c r="C33" i="41"/>
  <c r="K33" i="41"/>
  <c r="M33" i="41"/>
  <c r="R33" i="41"/>
  <c r="C34" i="41"/>
  <c r="K34" i="41"/>
  <c r="M34" i="41"/>
  <c r="R34" i="41"/>
  <c r="C35" i="41"/>
  <c r="K35" i="41"/>
  <c r="M35" i="41"/>
  <c r="R35" i="41"/>
  <c r="C36" i="41"/>
  <c r="K36" i="41"/>
  <c r="M36" i="41"/>
  <c r="R36" i="41"/>
  <c r="C37" i="41"/>
  <c r="K37" i="41"/>
  <c r="M37" i="41"/>
  <c r="R37" i="41"/>
  <c r="C38" i="41"/>
  <c r="K38" i="41"/>
  <c r="M38" i="41"/>
  <c r="R38" i="41"/>
  <c r="C39" i="41"/>
  <c r="K39" i="41"/>
  <c r="M39" i="41"/>
  <c r="R39" i="41"/>
  <c r="C40" i="41"/>
  <c r="K40" i="41"/>
  <c r="M40" i="41"/>
  <c r="R40" i="41"/>
  <c r="C41" i="41"/>
  <c r="K41" i="41"/>
  <c r="M41" i="41"/>
  <c r="R41" i="41"/>
  <c r="C42" i="41"/>
  <c r="K42" i="41"/>
  <c r="M42" i="41"/>
  <c r="R42" i="41"/>
  <c r="C43" i="41"/>
  <c r="K43" i="41"/>
  <c r="M43" i="41"/>
  <c r="R43" i="41"/>
  <c r="C44" i="41"/>
  <c r="K44" i="41"/>
  <c r="M44" i="41"/>
  <c r="R44" i="41"/>
  <c r="C45" i="41"/>
  <c r="K45" i="41"/>
  <c r="M45" i="41"/>
  <c r="R45" i="41"/>
  <c r="C46" i="41"/>
  <c r="K46" i="41"/>
  <c r="M46" i="41"/>
  <c r="R46" i="41"/>
  <c r="C47" i="41"/>
  <c r="K47" i="41"/>
  <c r="M47" i="41"/>
  <c r="R47" i="41"/>
  <c r="C48" i="41"/>
  <c r="K48" i="41"/>
  <c r="M48" i="41"/>
  <c r="R48" i="41"/>
  <c r="C49" i="41"/>
  <c r="K49" i="41"/>
  <c r="M49" i="41"/>
  <c r="R49" i="41"/>
  <c r="C50" i="41"/>
  <c r="K50" i="41"/>
  <c r="M50" i="41"/>
  <c r="R50" i="41"/>
  <c r="C51" i="41"/>
  <c r="K51" i="41"/>
  <c r="M51" i="41"/>
  <c r="R51" i="41"/>
  <c r="C52" i="41"/>
  <c r="K52" i="41"/>
  <c r="M52" i="41"/>
  <c r="R52" i="41"/>
  <c r="C53" i="41"/>
  <c r="K53" i="41"/>
  <c r="M53" i="41"/>
  <c r="R53" i="41"/>
  <c r="C54" i="41"/>
  <c r="K54" i="41"/>
  <c r="M54" i="41"/>
  <c r="R54" i="41"/>
  <c r="C55" i="41"/>
  <c r="K55" i="41"/>
  <c r="M55" i="41"/>
  <c r="R55" i="41"/>
  <c r="C56" i="41"/>
  <c r="K56" i="41"/>
  <c r="M56" i="41"/>
  <c r="R56" i="41"/>
  <c r="C57" i="41"/>
  <c r="K57" i="41"/>
  <c r="M57" i="41"/>
  <c r="R57" i="41"/>
  <c r="C58" i="41"/>
  <c r="K58" i="41"/>
  <c r="M58" i="41"/>
  <c r="R58" i="41"/>
  <c r="C59" i="41"/>
  <c r="K59" i="41"/>
  <c r="M59" i="41"/>
  <c r="R59" i="41"/>
  <c r="C60" i="41"/>
  <c r="K60" i="41"/>
  <c r="M60" i="41"/>
  <c r="R60" i="41"/>
  <c r="C61" i="41"/>
  <c r="K61" i="41"/>
  <c r="M61" i="41"/>
  <c r="R61" i="41"/>
  <c r="C62" i="41"/>
  <c r="K62" i="41"/>
  <c r="M62" i="41"/>
  <c r="R62" i="41"/>
  <c r="C63" i="41"/>
  <c r="K63" i="41"/>
  <c r="M63" i="41"/>
  <c r="R63" i="41"/>
  <c r="C64" i="41"/>
  <c r="K64" i="41"/>
  <c r="M64" i="41"/>
  <c r="R64" i="41"/>
  <c r="C65" i="41"/>
  <c r="K65" i="41"/>
  <c r="M65" i="41"/>
  <c r="R65" i="41"/>
  <c r="C66" i="41"/>
  <c r="K66" i="41"/>
  <c r="M66" i="41"/>
  <c r="R66" i="41"/>
  <c r="C67" i="41"/>
  <c r="K67" i="41"/>
  <c r="M67" i="41"/>
  <c r="R67" i="41"/>
  <c r="C68" i="41"/>
  <c r="K68" i="41"/>
  <c r="M68" i="41"/>
  <c r="R68" i="41"/>
  <c r="C69" i="41"/>
  <c r="K69" i="41"/>
  <c r="M69" i="41"/>
  <c r="R69" i="41"/>
  <c r="C70" i="41"/>
  <c r="K70" i="41"/>
  <c r="M70" i="41"/>
  <c r="R70" i="41"/>
  <c r="C71" i="41"/>
  <c r="K71" i="41"/>
  <c r="M71" i="41"/>
  <c r="R71" i="41"/>
  <c r="C72" i="41"/>
  <c r="K72" i="41"/>
  <c r="M72" i="41"/>
  <c r="R72" i="41"/>
  <c r="C73" i="41"/>
  <c r="K73" i="41"/>
  <c r="M73" i="41"/>
  <c r="R73" i="41"/>
  <c r="C74" i="41"/>
  <c r="K74" i="41"/>
  <c r="M74" i="41"/>
  <c r="R74" i="41"/>
  <c r="C75" i="41"/>
  <c r="K75" i="41"/>
  <c r="M75" i="41"/>
  <c r="R75" i="41"/>
  <c r="C76" i="41"/>
  <c r="K76" i="41"/>
  <c r="M76" i="41"/>
  <c r="R76" i="41"/>
  <c r="C77" i="41"/>
  <c r="K77" i="41"/>
  <c r="M77" i="41"/>
  <c r="R77" i="41"/>
  <c r="C78" i="41"/>
  <c r="K78" i="41"/>
  <c r="M78" i="41"/>
  <c r="R78" i="41"/>
  <c r="C79" i="41"/>
  <c r="K79" i="41"/>
  <c r="M79" i="41"/>
  <c r="R79" i="41"/>
  <c r="C80" i="41"/>
  <c r="K80" i="41"/>
  <c r="M80" i="41"/>
  <c r="R80" i="41"/>
  <c r="C81" i="41"/>
  <c r="K81" i="41"/>
  <c r="M81" i="41"/>
  <c r="R81" i="41"/>
  <c r="C82" i="41"/>
  <c r="K82" i="41"/>
  <c r="M82" i="41"/>
  <c r="R82" i="41"/>
  <c r="C83" i="41"/>
  <c r="K83" i="41"/>
  <c r="M83" i="41"/>
  <c r="R83" i="41"/>
  <c r="C84" i="41"/>
  <c r="K84" i="41"/>
  <c r="M84" i="41"/>
  <c r="R84" i="41"/>
  <c r="C85" i="41"/>
  <c r="K85" i="41"/>
  <c r="M85" i="41"/>
  <c r="R85" i="41"/>
  <c r="C86" i="41"/>
  <c r="K86" i="41"/>
  <c r="M86" i="41"/>
  <c r="R86" i="41"/>
  <c r="C87" i="41"/>
  <c r="K87" i="41"/>
  <c r="M87" i="41"/>
  <c r="R87" i="41"/>
  <c r="C88" i="41"/>
  <c r="K88" i="41"/>
  <c r="M88" i="41"/>
  <c r="R88" i="41"/>
  <c r="C89" i="41"/>
  <c r="K89" i="41"/>
  <c r="M89" i="41"/>
  <c r="R89" i="41"/>
  <c r="C90" i="41"/>
  <c r="K90" i="41"/>
  <c r="M90" i="41"/>
  <c r="R90" i="41"/>
  <c r="C91" i="41"/>
  <c r="K91" i="41"/>
  <c r="M91" i="41"/>
  <c r="R91" i="41"/>
  <c r="C92" i="41"/>
  <c r="K92" i="41"/>
  <c r="M92" i="41"/>
  <c r="R92" i="41"/>
  <c r="C93" i="41"/>
  <c r="K93" i="41"/>
  <c r="M93" i="41"/>
  <c r="R93" i="41"/>
  <c r="C94" i="41"/>
  <c r="K94" i="41"/>
  <c r="M94" i="41"/>
  <c r="R94" i="41"/>
  <c r="C95" i="41"/>
  <c r="K95" i="41"/>
  <c r="M95" i="41"/>
  <c r="R95" i="41"/>
  <c r="C96" i="41"/>
  <c r="K96" i="41"/>
  <c r="M96" i="41"/>
  <c r="R96" i="41"/>
  <c r="C97" i="41"/>
  <c r="K97" i="41"/>
  <c r="M97" i="41"/>
  <c r="R97" i="41"/>
  <c r="C98" i="41"/>
  <c r="K98" i="41"/>
  <c r="M98" i="41"/>
  <c r="R98" i="41"/>
  <c r="C99" i="41"/>
  <c r="K99" i="41"/>
  <c r="M99" i="41"/>
  <c r="R99" i="41"/>
  <c r="C100" i="41"/>
  <c r="K100" i="41"/>
  <c r="M100" i="41"/>
  <c r="R100" i="41"/>
  <c r="C101" i="41"/>
  <c r="K101" i="41"/>
  <c r="M101" i="41"/>
  <c r="R101" i="41"/>
  <c r="C102" i="41"/>
  <c r="K102" i="41"/>
  <c r="M102" i="41"/>
  <c r="R102" i="41"/>
  <c r="C103" i="41"/>
  <c r="K103" i="41"/>
  <c r="M103" i="41"/>
  <c r="R103" i="41"/>
  <c r="C104" i="41"/>
  <c r="K104" i="41"/>
  <c r="M104" i="41"/>
  <c r="R104" i="41"/>
  <c r="C105" i="41"/>
  <c r="K105" i="41"/>
  <c r="M105" i="41"/>
  <c r="R105" i="41"/>
  <c r="C106" i="41"/>
  <c r="K106" i="41"/>
  <c r="M106" i="41"/>
  <c r="R106" i="41"/>
  <c r="C107" i="41"/>
  <c r="K107" i="41"/>
  <c r="M107" i="41"/>
  <c r="R107" i="41"/>
  <c r="C108" i="41"/>
  <c r="X10" i="41"/>
  <c r="X11" i="41"/>
  <c r="X12" i="41"/>
  <c r="X13" i="41"/>
  <c r="X14" i="41"/>
  <c r="X15" i="41"/>
  <c r="X16" i="41"/>
  <c r="X17" i="41"/>
  <c r="X18" i="41"/>
  <c r="X19" i="41"/>
  <c r="X20" i="41"/>
  <c r="X21" i="41"/>
  <c r="X22" i="41"/>
  <c r="X23" i="41"/>
  <c r="X24" i="41"/>
  <c r="X25" i="41"/>
  <c r="X26" i="41"/>
  <c r="X27" i="41"/>
  <c r="X28" i="41"/>
  <c r="X29" i="41"/>
  <c r="X30" i="41"/>
  <c r="X31" i="41"/>
  <c r="X32" i="41"/>
  <c r="X33" i="41"/>
  <c r="X34" i="41"/>
  <c r="X35" i="41"/>
  <c r="X36" i="41"/>
  <c r="X37" i="41"/>
  <c r="X38" i="41"/>
  <c r="X39" i="41"/>
  <c r="X40" i="41"/>
  <c r="X41" i="41"/>
  <c r="X42" i="41"/>
  <c r="X43" i="41"/>
  <c r="X44" i="41"/>
  <c r="X45" i="41"/>
  <c r="X46" i="41"/>
  <c r="X47" i="41"/>
  <c r="X48" i="41"/>
  <c r="X49" i="41"/>
  <c r="X50" i="41"/>
  <c r="X51" i="41"/>
  <c r="X52" i="41"/>
  <c r="X53" i="41"/>
  <c r="X54" i="41"/>
  <c r="X55" i="41"/>
  <c r="X56" i="41"/>
  <c r="X57" i="41"/>
  <c r="X58" i="41"/>
  <c r="X59" i="41"/>
  <c r="X60" i="41"/>
  <c r="X61" i="41"/>
  <c r="X62" i="41"/>
  <c r="X63" i="41"/>
  <c r="X64" i="41"/>
  <c r="X65" i="41"/>
  <c r="X66" i="41"/>
  <c r="X67" i="41"/>
  <c r="X68" i="41"/>
  <c r="X69" i="41"/>
  <c r="X70" i="41"/>
  <c r="X71" i="41"/>
  <c r="X72" i="41"/>
  <c r="X73" i="41"/>
  <c r="X74" i="41"/>
  <c r="X75" i="41"/>
  <c r="X76" i="41"/>
  <c r="X77" i="41"/>
  <c r="X78" i="41"/>
  <c r="X79" i="41"/>
  <c r="X80" i="41"/>
  <c r="X81" i="41"/>
  <c r="X82" i="41"/>
  <c r="X83" i="41"/>
  <c r="X84" i="41"/>
  <c r="X85" i="41"/>
  <c r="X86" i="41"/>
  <c r="X87" i="41"/>
  <c r="X88" i="41"/>
  <c r="X89" i="41"/>
  <c r="X90" i="41"/>
  <c r="X91" i="41"/>
  <c r="X92" i="41"/>
  <c r="X93" i="41"/>
  <c r="X94" i="41"/>
  <c r="X95" i="41"/>
  <c r="X96" i="41"/>
  <c r="X97" i="41"/>
  <c r="X98" i="41"/>
  <c r="X99" i="41"/>
  <c r="X100" i="41"/>
  <c r="X101" i="41"/>
  <c r="X102" i="41"/>
  <c r="X103" i="41"/>
  <c r="X104" i="41"/>
  <c r="X105" i="41"/>
  <c r="X106" i="41"/>
  <c r="X107" i="41"/>
  <c r="X108" i="41"/>
  <c r="Y108" i="41"/>
  <c r="T108" i="41"/>
  <c r="W108" i="41"/>
  <c r="V108" i="41"/>
  <c r="K108" i="41"/>
  <c r="M108" i="41"/>
  <c r="R108" i="41"/>
  <c r="Y107" i="41"/>
  <c r="W107" i="41"/>
  <c r="V107" i="41"/>
  <c r="Y106" i="41"/>
  <c r="W106" i="41"/>
  <c r="V106" i="41"/>
  <c r="Y105" i="41"/>
  <c r="W105" i="41"/>
  <c r="V105" i="41"/>
  <c r="Y104" i="41"/>
  <c r="W104" i="41"/>
  <c r="V104" i="41"/>
  <c r="Y103" i="41"/>
  <c r="W103" i="41"/>
  <c r="V103" i="41"/>
  <c r="Y102" i="41"/>
  <c r="W101" i="41"/>
  <c r="W102" i="41"/>
  <c r="V102" i="41"/>
  <c r="Y101" i="41"/>
  <c r="V101" i="41"/>
  <c r="Y100" i="41"/>
  <c r="W100" i="41"/>
  <c r="V100" i="41"/>
  <c r="Y99" i="41"/>
  <c r="W99" i="41"/>
  <c r="V99" i="41"/>
  <c r="Y98" i="41"/>
  <c r="W98" i="41"/>
  <c r="V98" i="41"/>
  <c r="Y97" i="41"/>
  <c r="W97" i="41"/>
  <c r="V97" i="41"/>
  <c r="Y96" i="41"/>
  <c r="W95" i="41"/>
  <c r="W96" i="41"/>
  <c r="V96" i="41"/>
  <c r="Y95" i="41"/>
  <c r="V95" i="41"/>
  <c r="Y94" i="41"/>
  <c r="W94" i="41"/>
  <c r="V94" i="41"/>
  <c r="Y93" i="41"/>
  <c r="W93" i="41"/>
  <c r="V93" i="41"/>
  <c r="Y92" i="41"/>
  <c r="W92" i="41"/>
  <c r="V92" i="41"/>
  <c r="Y91" i="41"/>
  <c r="W91" i="41"/>
  <c r="V91" i="41"/>
  <c r="Y90" i="41"/>
  <c r="W88" i="41"/>
  <c r="W89" i="41"/>
  <c r="W90" i="41"/>
  <c r="V90" i="41"/>
  <c r="Y89" i="41"/>
  <c r="V89" i="41"/>
  <c r="Y88" i="41"/>
  <c r="V88" i="41"/>
  <c r="Y87" i="41"/>
  <c r="W86" i="41"/>
  <c r="W87" i="41"/>
  <c r="V87" i="41"/>
  <c r="Y86" i="41"/>
  <c r="V86" i="41"/>
  <c r="Y85" i="41"/>
  <c r="W84" i="41"/>
  <c r="W85" i="41"/>
  <c r="V85" i="41"/>
  <c r="Y84" i="41"/>
  <c r="V84" i="41"/>
  <c r="Y83" i="41"/>
  <c r="W83" i="41"/>
  <c r="V83" i="41"/>
  <c r="Y82" i="41"/>
  <c r="W82" i="41"/>
  <c r="V82" i="41"/>
  <c r="Y81" i="41"/>
  <c r="W77" i="41"/>
  <c r="W78" i="41"/>
  <c r="W79" i="41"/>
  <c r="W80" i="41"/>
  <c r="W81" i="41"/>
  <c r="V81" i="41"/>
  <c r="Y80" i="41"/>
  <c r="V80" i="41"/>
  <c r="Y79" i="41"/>
  <c r="V79" i="41"/>
  <c r="Y78" i="41"/>
  <c r="V78" i="41"/>
  <c r="Y77" i="41"/>
  <c r="V77" i="41"/>
  <c r="Y76" i="41"/>
  <c r="W76" i="41"/>
  <c r="V76" i="41"/>
  <c r="Y75" i="41"/>
  <c r="W75" i="41"/>
  <c r="V75" i="41"/>
  <c r="Y74" i="41"/>
  <c r="W73" i="41"/>
  <c r="W74" i="41"/>
  <c r="V74" i="41"/>
  <c r="Y73" i="41"/>
  <c r="V73" i="41"/>
  <c r="Y72" i="41"/>
  <c r="W72" i="41"/>
  <c r="V72" i="41"/>
  <c r="Y71" i="41"/>
  <c r="W71" i="41"/>
  <c r="V71" i="41"/>
  <c r="Y70" i="41"/>
  <c r="W69" i="41"/>
  <c r="W70" i="41"/>
  <c r="V70" i="41"/>
  <c r="Y69" i="41"/>
  <c r="V69" i="41"/>
  <c r="Y68" i="41"/>
  <c r="W68" i="41"/>
  <c r="V68" i="41"/>
  <c r="Y67" i="41"/>
  <c r="W67" i="41"/>
  <c r="V67" i="41"/>
  <c r="Y66" i="41"/>
  <c r="W66" i="41"/>
  <c r="V66" i="41"/>
  <c r="Y65" i="41"/>
  <c r="W65" i="41"/>
  <c r="V65" i="41"/>
  <c r="Y64" i="41"/>
  <c r="W64" i="41"/>
  <c r="V64" i="41"/>
  <c r="Y63" i="41"/>
  <c r="W63" i="41"/>
  <c r="V63" i="41"/>
  <c r="Y62" i="41"/>
  <c r="W61" i="41"/>
  <c r="W62" i="41"/>
  <c r="V62" i="41"/>
  <c r="Y61" i="41"/>
  <c r="V61" i="41"/>
  <c r="Y60" i="41"/>
  <c r="W60" i="41"/>
  <c r="V60" i="41"/>
  <c r="Y59" i="41"/>
  <c r="W59" i="41"/>
  <c r="V59" i="41"/>
  <c r="Y58" i="41"/>
  <c r="W58" i="41"/>
  <c r="V58" i="41"/>
  <c r="Y57" i="41"/>
  <c r="W57" i="41"/>
  <c r="V57" i="41"/>
  <c r="Y56" i="41"/>
  <c r="W56" i="41"/>
  <c r="V56" i="41"/>
  <c r="Y55" i="41"/>
  <c r="W55" i="41"/>
  <c r="V55" i="41"/>
  <c r="Y54" i="41"/>
  <c r="W52" i="41"/>
  <c r="W53" i="41"/>
  <c r="W54" i="41"/>
  <c r="V54" i="41"/>
  <c r="Y53" i="41"/>
  <c r="V53" i="41"/>
  <c r="Y52" i="41"/>
  <c r="V52" i="41"/>
  <c r="Y51" i="41"/>
  <c r="W51" i="41"/>
  <c r="V51" i="41"/>
  <c r="Y50" i="41"/>
  <c r="W50" i="41"/>
  <c r="V50" i="41"/>
  <c r="Y49" i="41"/>
  <c r="W47" i="41"/>
  <c r="W48" i="41"/>
  <c r="W49" i="41"/>
  <c r="V49" i="41"/>
  <c r="Y48" i="41"/>
  <c r="V48" i="41"/>
  <c r="Y47" i="41"/>
  <c r="V47" i="41"/>
  <c r="Y46" i="41"/>
  <c r="W46" i="41"/>
  <c r="V46" i="41"/>
  <c r="Y45" i="41"/>
  <c r="W42" i="41"/>
  <c r="W43" i="41"/>
  <c r="W44" i="41"/>
  <c r="W45" i="41"/>
  <c r="V45" i="41"/>
  <c r="Y44" i="41"/>
  <c r="V44" i="41"/>
  <c r="Y43" i="41"/>
  <c r="V43" i="41"/>
  <c r="Y42" i="41"/>
  <c r="V42" i="41"/>
  <c r="Y41" i="41"/>
  <c r="W41" i="41"/>
  <c r="V41" i="41"/>
  <c r="Y40" i="41"/>
  <c r="W40" i="41"/>
  <c r="V40" i="41"/>
  <c r="Y39" i="41"/>
  <c r="W38" i="41"/>
  <c r="W39" i="41"/>
  <c r="V39" i="41"/>
  <c r="Y38" i="41"/>
  <c r="V38" i="41"/>
  <c r="Y37" i="41"/>
  <c r="W37" i="41"/>
  <c r="V37" i="41"/>
  <c r="Y36" i="41"/>
  <c r="W36" i="41"/>
  <c r="V36" i="41"/>
  <c r="Y35" i="41"/>
  <c r="W35" i="41"/>
  <c r="V35" i="41"/>
  <c r="Y34" i="41"/>
  <c r="W33" i="41"/>
  <c r="W34" i="41"/>
  <c r="V34" i="41"/>
  <c r="Y33" i="41"/>
  <c r="V33" i="41"/>
  <c r="Y32" i="41"/>
  <c r="W31" i="41"/>
  <c r="W32" i="41"/>
  <c r="V32" i="41"/>
  <c r="Y31" i="41"/>
  <c r="V31" i="41"/>
  <c r="Y30" i="41"/>
  <c r="W30" i="41"/>
  <c r="V30" i="41"/>
  <c r="Y29" i="41"/>
  <c r="W29" i="41"/>
  <c r="V29" i="41"/>
  <c r="Y28" i="41"/>
  <c r="W28" i="41"/>
  <c r="V28" i="41"/>
  <c r="Y27" i="41"/>
  <c r="W27" i="41"/>
  <c r="V27" i="41"/>
  <c r="Y26" i="41"/>
  <c r="W26" i="41"/>
  <c r="V26" i="41"/>
  <c r="Y25" i="41"/>
  <c r="W24" i="41"/>
  <c r="W25" i="41"/>
  <c r="V25" i="41"/>
  <c r="Y24" i="41"/>
  <c r="V24" i="41"/>
  <c r="Y23" i="41"/>
  <c r="W23" i="41"/>
  <c r="V23" i="41"/>
  <c r="Y22" i="41"/>
  <c r="W18" i="41"/>
  <c r="W19" i="41"/>
  <c r="W20" i="41"/>
  <c r="W21" i="41"/>
  <c r="W22" i="41"/>
  <c r="V22" i="41"/>
  <c r="Y21" i="41"/>
  <c r="V21" i="41"/>
  <c r="Y20" i="41"/>
  <c r="V20" i="41"/>
  <c r="Y19" i="41"/>
  <c r="V19" i="41"/>
  <c r="Y18" i="41"/>
  <c r="V13" i="41"/>
  <c r="V14" i="41"/>
  <c r="V15" i="41"/>
  <c r="V16" i="41"/>
  <c r="V17" i="41"/>
  <c r="V18" i="41"/>
  <c r="Y17" i="41"/>
  <c r="W17" i="41"/>
  <c r="Y16" i="41"/>
  <c r="W16" i="41"/>
  <c r="Y15" i="41"/>
  <c r="W15" i="41"/>
  <c r="Y14" i="41"/>
  <c r="W14" i="41"/>
  <c r="Y13" i="41"/>
  <c r="W12" i="41"/>
  <c r="W13" i="41"/>
  <c r="Y12" i="41"/>
  <c r="V10" i="41"/>
  <c r="V11" i="41"/>
  <c r="V12" i="41"/>
  <c r="Y11" i="41"/>
  <c r="W11" i="41"/>
  <c r="W9" i="41"/>
  <c r="W10" i="41"/>
  <c r="V9" i="41"/>
  <c r="P5" i="41"/>
  <c r="L5" i="41"/>
  <c r="C5" i="41"/>
  <c r="E5" i="41"/>
  <c r="G5" i="41"/>
  <c r="I5" i="41"/>
  <c r="P4" i="41"/>
  <c r="H4" i="41"/>
  <c r="D4" i="41"/>
  <c r="P2" i="41"/>
  <c r="T106" i="40"/>
  <c r="T104" i="40"/>
  <c r="T103" i="40"/>
  <c r="T102" i="40"/>
  <c r="T100" i="40"/>
  <c r="T96" i="40"/>
  <c r="T95" i="40"/>
  <c r="T93" i="40"/>
  <c r="T91" i="40"/>
  <c r="T90" i="40"/>
  <c r="T89" i="40"/>
  <c r="T88" i="40"/>
  <c r="T87" i="40"/>
  <c r="T85" i="40"/>
  <c r="T84" i="40"/>
  <c r="T81" i="40"/>
  <c r="T80" i="40"/>
  <c r="T79" i="40"/>
  <c r="T78" i="40"/>
  <c r="T77" i="40"/>
  <c r="T76" i="40"/>
  <c r="T75" i="40"/>
  <c r="T74" i="40"/>
  <c r="T73" i="40"/>
  <c r="T72" i="40"/>
  <c r="T71" i="40"/>
  <c r="T70" i="40"/>
  <c r="T69" i="40"/>
  <c r="T68" i="40"/>
  <c r="T66" i="40"/>
  <c r="T63" i="40"/>
  <c r="T62" i="40"/>
  <c r="T61" i="40"/>
  <c r="T60" i="40"/>
  <c r="T58" i="40"/>
  <c r="T57" i="40"/>
  <c r="T56" i="40"/>
  <c r="T54" i="40"/>
  <c r="T53" i="40"/>
  <c r="T51" i="40"/>
  <c r="T50" i="40"/>
  <c r="T49" i="40"/>
  <c r="T48" i="40"/>
  <c r="T45" i="40"/>
  <c r="T44" i="40"/>
  <c r="T43" i="40"/>
  <c r="T41" i="40"/>
  <c r="T39" i="40"/>
  <c r="T38" i="40"/>
  <c r="T37" i="40"/>
  <c r="T36" i="40"/>
  <c r="T35" i="40"/>
  <c r="T34" i="40"/>
  <c r="T33" i="40"/>
  <c r="T32" i="40"/>
  <c r="T30" i="40"/>
  <c r="T28" i="40"/>
  <c r="T27" i="40"/>
  <c r="T26" i="40"/>
  <c r="T25" i="40"/>
  <c r="T24" i="40"/>
  <c r="T23" i="40"/>
  <c r="T22" i="40"/>
  <c r="T21" i="40"/>
  <c r="T20" i="40"/>
  <c r="T19" i="40"/>
  <c r="T18" i="40"/>
  <c r="T17" i="40"/>
  <c r="T15" i="40"/>
  <c r="T14" i="40"/>
  <c r="T13" i="40"/>
  <c r="T12" i="40"/>
  <c r="T11" i="40"/>
  <c r="T10" i="40"/>
  <c r="C9" i="40"/>
  <c r="K9" i="40"/>
  <c r="M9" i="40"/>
  <c r="R9" i="40"/>
  <c r="C10" i="40"/>
  <c r="K10" i="40"/>
  <c r="M10" i="40"/>
  <c r="R10" i="40"/>
  <c r="C11" i="40"/>
  <c r="K11" i="40"/>
  <c r="M11" i="40"/>
  <c r="R11" i="40"/>
  <c r="C12" i="40"/>
  <c r="K12" i="40"/>
  <c r="M12" i="40"/>
  <c r="R12" i="40"/>
  <c r="C13" i="40"/>
  <c r="K13" i="40"/>
  <c r="M13" i="40"/>
  <c r="R13" i="40"/>
  <c r="C14" i="40"/>
  <c r="K14" i="40"/>
  <c r="M14" i="40"/>
  <c r="R14" i="40"/>
  <c r="C15" i="40"/>
  <c r="K15" i="40"/>
  <c r="M15" i="40"/>
  <c r="R15" i="40"/>
  <c r="C16" i="40"/>
  <c r="K16" i="40"/>
  <c r="M16" i="40"/>
  <c r="R16" i="40"/>
  <c r="C17" i="40"/>
  <c r="K17" i="40"/>
  <c r="M17" i="40"/>
  <c r="R17" i="40"/>
  <c r="C18" i="40"/>
  <c r="K18" i="40"/>
  <c r="M18" i="40"/>
  <c r="R18" i="40"/>
  <c r="C19" i="40"/>
  <c r="K19" i="40"/>
  <c r="M19" i="40"/>
  <c r="R19" i="40"/>
  <c r="C20" i="40"/>
  <c r="K20" i="40"/>
  <c r="M20" i="40"/>
  <c r="R20" i="40"/>
  <c r="C21" i="40"/>
  <c r="K21" i="40"/>
  <c r="M21" i="40"/>
  <c r="R21" i="40"/>
  <c r="C22" i="40"/>
  <c r="K22" i="40"/>
  <c r="M22" i="40"/>
  <c r="R22" i="40"/>
  <c r="C23" i="40"/>
  <c r="K23" i="40"/>
  <c r="M23" i="40"/>
  <c r="R23" i="40"/>
  <c r="C24" i="40"/>
  <c r="K24" i="40"/>
  <c r="M24" i="40"/>
  <c r="R24" i="40"/>
  <c r="C25" i="40"/>
  <c r="K25" i="40"/>
  <c r="M25" i="40"/>
  <c r="R25" i="40"/>
  <c r="C26" i="40"/>
  <c r="K26" i="40"/>
  <c r="M26" i="40"/>
  <c r="R26" i="40"/>
  <c r="C27" i="40"/>
  <c r="K27" i="40"/>
  <c r="M27" i="40"/>
  <c r="R27" i="40"/>
  <c r="C28" i="40"/>
  <c r="K28" i="40"/>
  <c r="M28" i="40"/>
  <c r="R28" i="40"/>
  <c r="C29" i="40"/>
  <c r="K29" i="40"/>
  <c r="M29" i="40"/>
  <c r="R29" i="40"/>
  <c r="C30" i="40"/>
  <c r="K30" i="40"/>
  <c r="M30" i="40"/>
  <c r="R30" i="40"/>
  <c r="C31" i="40"/>
  <c r="K31" i="40"/>
  <c r="M31" i="40"/>
  <c r="R31" i="40"/>
  <c r="C32" i="40"/>
  <c r="K32" i="40"/>
  <c r="M32" i="40"/>
  <c r="R32" i="40"/>
  <c r="C33" i="40"/>
  <c r="K33" i="40"/>
  <c r="M33" i="40"/>
  <c r="R33" i="40"/>
  <c r="C34" i="40"/>
  <c r="K34" i="40"/>
  <c r="M34" i="40"/>
  <c r="R34" i="40"/>
  <c r="C35" i="40"/>
  <c r="K35" i="40"/>
  <c r="M35" i="40"/>
  <c r="R35" i="40"/>
  <c r="C36" i="40"/>
  <c r="K36" i="40"/>
  <c r="M36" i="40"/>
  <c r="R36" i="40"/>
  <c r="C37" i="40"/>
  <c r="K37" i="40"/>
  <c r="M37" i="40"/>
  <c r="R37" i="40"/>
  <c r="C38" i="40"/>
  <c r="K38" i="40"/>
  <c r="M38" i="40"/>
  <c r="R38" i="40"/>
  <c r="C39" i="40"/>
  <c r="K39" i="40"/>
  <c r="M39" i="40"/>
  <c r="R39" i="40"/>
  <c r="C40" i="40"/>
  <c r="K40" i="40"/>
  <c r="M40" i="40"/>
  <c r="R40" i="40"/>
  <c r="C41" i="40"/>
  <c r="K41" i="40"/>
  <c r="M41" i="40"/>
  <c r="R41" i="40"/>
  <c r="C42" i="40"/>
  <c r="K42" i="40"/>
  <c r="M42" i="40"/>
  <c r="R42" i="40"/>
  <c r="C43" i="40"/>
  <c r="K43" i="40"/>
  <c r="M43" i="40"/>
  <c r="R43" i="40"/>
  <c r="C44" i="40"/>
  <c r="K44" i="40"/>
  <c r="M44" i="40"/>
  <c r="R44" i="40"/>
  <c r="C45" i="40"/>
  <c r="K45" i="40"/>
  <c r="M45" i="40"/>
  <c r="R45" i="40"/>
  <c r="C46" i="40"/>
  <c r="K46" i="40"/>
  <c r="M46" i="40"/>
  <c r="R46" i="40"/>
  <c r="C47" i="40"/>
  <c r="K47" i="40"/>
  <c r="M47" i="40"/>
  <c r="R47" i="40"/>
  <c r="C48" i="40"/>
  <c r="K48" i="40"/>
  <c r="M48" i="40"/>
  <c r="R48" i="40"/>
  <c r="C49" i="40"/>
  <c r="K49" i="40"/>
  <c r="M49" i="40"/>
  <c r="R49" i="40"/>
  <c r="C50" i="40"/>
  <c r="K50" i="40"/>
  <c r="M50" i="40"/>
  <c r="R50" i="40"/>
  <c r="C51" i="40"/>
  <c r="K51" i="40"/>
  <c r="M51" i="40"/>
  <c r="R51" i="40"/>
  <c r="C52" i="40"/>
  <c r="K52" i="40"/>
  <c r="M52" i="40"/>
  <c r="R52" i="40"/>
  <c r="C53" i="40"/>
  <c r="K53" i="40"/>
  <c r="M53" i="40"/>
  <c r="R53" i="40"/>
  <c r="C54" i="40"/>
  <c r="K54" i="40"/>
  <c r="M54" i="40"/>
  <c r="R54" i="40"/>
  <c r="C55" i="40"/>
  <c r="K55" i="40"/>
  <c r="M55" i="40"/>
  <c r="R55" i="40"/>
  <c r="C56" i="40"/>
  <c r="K56" i="40"/>
  <c r="M56" i="40"/>
  <c r="R56" i="40"/>
  <c r="C57" i="40"/>
  <c r="K57" i="40"/>
  <c r="M57" i="40"/>
  <c r="R57" i="40"/>
  <c r="C58" i="40"/>
  <c r="K58" i="40"/>
  <c r="M58" i="40"/>
  <c r="R58" i="40"/>
  <c r="C59" i="40"/>
  <c r="K59" i="40"/>
  <c r="M59" i="40"/>
  <c r="R59" i="40"/>
  <c r="C60" i="40"/>
  <c r="K60" i="40"/>
  <c r="M60" i="40"/>
  <c r="R60" i="40"/>
  <c r="C61" i="40"/>
  <c r="K61" i="40"/>
  <c r="M61" i="40"/>
  <c r="R61" i="40"/>
  <c r="C62" i="40"/>
  <c r="K62" i="40"/>
  <c r="M62" i="40"/>
  <c r="R62" i="40"/>
  <c r="C63" i="40"/>
  <c r="K63" i="40"/>
  <c r="M63" i="40"/>
  <c r="R63" i="40"/>
  <c r="C64" i="40"/>
  <c r="K64" i="40"/>
  <c r="M64" i="40"/>
  <c r="R64" i="40"/>
  <c r="C65" i="40"/>
  <c r="K65" i="40"/>
  <c r="M65" i="40"/>
  <c r="R65" i="40"/>
  <c r="C66" i="40"/>
  <c r="K66" i="40"/>
  <c r="M66" i="40"/>
  <c r="R66" i="40"/>
  <c r="C67" i="40"/>
  <c r="K67" i="40"/>
  <c r="M67" i="40"/>
  <c r="R67" i="40"/>
  <c r="C68" i="40"/>
  <c r="K68" i="40"/>
  <c r="M68" i="40"/>
  <c r="R68" i="40"/>
  <c r="C69" i="40"/>
  <c r="K69" i="40"/>
  <c r="M69" i="40"/>
  <c r="R69" i="40"/>
  <c r="C70" i="40"/>
  <c r="K70" i="40"/>
  <c r="M70" i="40"/>
  <c r="R70" i="40"/>
  <c r="C71" i="40"/>
  <c r="K71" i="40"/>
  <c r="M71" i="40"/>
  <c r="R71" i="40"/>
  <c r="C72" i="40"/>
  <c r="K72" i="40"/>
  <c r="M72" i="40"/>
  <c r="R72" i="40"/>
  <c r="C73" i="40"/>
  <c r="K73" i="40"/>
  <c r="M73" i="40"/>
  <c r="R73" i="40"/>
  <c r="C74" i="40"/>
  <c r="K74" i="40"/>
  <c r="M74" i="40"/>
  <c r="R74" i="40"/>
  <c r="C75" i="40"/>
  <c r="K75" i="40"/>
  <c r="M75" i="40"/>
  <c r="R75" i="40"/>
  <c r="C76" i="40"/>
  <c r="K76" i="40"/>
  <c r="M76" i="40"/>
  <c r="R76" i="40"/>
  <c r="C77" i="40"/>
  <c r="K77" i="40"/>
  <c r="M77" i="40"/>
  <c r="R77" i="40"/>
  <c r="C78" i="40"/>
  <c r="K78" i="40"/>
  <c r="M78" i="40"/>
  <c r="R78" i="40"/>
  <c r="C79" i="40"/>
  <c r="K79" i="40"/>
  <c r="M79" i="40"/>
  <c r="R79" i="40"/>
  <c r="C80" i="40"/>
  <c r="K80" i="40"/>
  <c r="M80" i="40"/>
  <c r="R80" i="40"/>
  <c r="C81" i="40"/>
  <c r="K81" i="40"/>
  <c r="M81" i="40"/>
  <c r="R81" i="40"/>
  <c r="C82" i="40"/>
  <c r="K82" i="40"/>
  <c r="M82" i="40"/>
  <c r="R82" i="40"/>
  <c r="C83" i="40"/>
  <c r="K83" i="40"/>
  <c r="M83" i="40"/>
  <c r="R83" i="40"/>
  <c r="C84" i="40"/>
  <c r="K84" i="40"/>
  <c r="M84" i="40"/>
  <c r="R84" i="40"/>
  <c r="C85" i="40"/>
  <c r="K85" i="40"/>
  <c r="M85" i="40"/>
  <c r="R85" i="40"/>
  <c r="C86" i="40"/>
  <c r="K86" i="40"/>
  <c r="M86" i="40"/>
  <c r="R86" i="40"/>
  <c r="C87" i="40"/>
  <c r="K87" i="40"/>
  <c r="M87" i="40"/>
  <c r="R87" i="40"/>
  <c r="C88" i="40"/>
  <c r="K88" i="40"/>
  <c r="M88" i="40"/>
  <c r="R88" i="40"/>
  <c r="C89" i="40"/>
  <c r="K89" i="40"/>
  <c r="M89" i="40"/>
  <c r="R89" i="40"/>
  <c r="C90" i="40"/>
  <c r="K90" i="40"/>
  <c r="M90" i="40"/>
  <c r="R90" i="40"/>
  <c r="C91" i="40"/>
  <c r="K91" i="40"/>
  <c r="M91" i="40"/>
  <c r="R91" i="40"/>
  <c r="C92" i="40"/>
  <c r="K92" i="40"/>
  <c r="M92" i="40"/>
  <c r="R92" i="40"/>
  <c r="C93" i="40"/>
  <c r="K93" i="40"/>
  <c r="M93" i="40"/>
  <c r="R93" i="40"/>
  <c r="C94" i="40"/>
  <c r="K94" i="40"/>
  <c r="M94" i="40"/>
  <c r="R94" i="40"/>
  <c r="C95" i="40"/>
  <c r="K95" i="40"/>
  <c r="M95" i="40"/>
  <c r="R95" i="40"/>
  <c r="C96" i="40"/>
  <c r="K96" i="40"/>
  <c r="M96" i="40"/>
  <c r="R96" i="40"/>
  <c r="C97" i="40"/>
  <c r="K97" i="40"/>
  <c r="M97" i="40"/>
  <c r="R97" i="40"/>
  <c r="C98" i="40"/>
  <c r="K98" i="40"/>
  <c r="M98" i="40"/>
  <c r="R98" i="40"/>
  <c r="C99" i="40"/>
  <c r="K99" i="40"/>
  <c r="M99" i="40"/>
  <c r="R99" i="40"/>
  <c r="C100" i="40"/>
  <c r="K100" i="40"/>
  <c r="M100" i="40"/>
  <c r="R100" i="40"/>
  <c r="C101" i="40"/>
  <c r="K101" i="40"/>
  <c r="M101" i="40"/>
  <c r="R101" i="40"/>
  <c r="C102" i="40"/>
  <c r="K102" i="40"/>
  <c r="M102" i="40"/>
  <c r="R102" i="40"/>
  <c r="C103" i="40"/>
  <c r="K103" i="40"/>
  <c r="M103" i="40"/>
  <c r="R103" i="40"/>
  <c r="C104" i="40"/>
  <c r="K104" i="40"/>
  <c r="M104" i="40"/>
  <c r="R104" i="40"/>
  <c r="C105" i="40"/>
  <c r="K105" i="40"/>
  <c r="M105" i="40"/>
  <c r="R105" i="40"/>
  <c r="C106" i="40"/>
  <c r="K106" i="40"/>
  <c r="M106" i="40"/>
  <c r="R106" i="40"/>
  <c r="C107" i="40"/>
  <c r="K107" i="40"/>
  <c r="M107" i="40"/>
  <c r="R107" i="40"/>
  <c r="C108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Y108" i="40"/>
  <c r="T108" i="40"/>
  <c r="W108" i="40"/>
  <c r="V108" i="40"/>
  <c r="K108" i="40"/>
  <c r="M108" i="40"/>
  <c r="R108" i="40"/>
  <c r="Y107" i="40"/>
  <c r="W107" i="40"/>
  <c r="V107" i="40"/>
  <c r="Y106" i="40"/>
  <c r="W106" i="40"/>
  <c r="V106" i="40"/>
  <c r="Y105" i="40"/>
  <c r="W105" i="40"/>
  <c r="V105" i="40"/>
  <c r="Y104" i="40"/>
  <c r="W104" i="40"/>
  <c r="V104" i="40"/>
  <c r="Y103" i="40"/>
  <c r="W103" i="40"/>
  <c r="V103" i="40"/>
  <c r="Y102" i="40"/>
  <c r="W101" i="40"/>
  <c r="W102" i="40"/>
  <c r="V102" i="40"/>
  <c r="Y101" i="40"/>
  <c r="V101" i="40"/>
  <c r="Y100" i="40"/>
  <c r="W100" i="40"/>
  <c r="V100" i="40"/>
  <c r="Y99" i="40"/>
  <c r="W99" i="40"/>
  <c r="V99" i="40"/>
  <c r="Y98" i="40"/>
  <c r="W98" i="40"/>
  <c r="V98" i="40"/>
  <c r="Y97" i="40"/>
  <c r="W97" i="40"/>
  <c r="V97" i="40"/>
  <c r="Y96" i="40"/>
  <c r="W95" i="40"/>
  <c r="W96" i="40"/>
  <c r="V96" i="40"/>
  <c r="Y95" i="40"/>
  <c r="V95" i="40"/>
  <c r="Y94" i="40"/>
  <c r="W94" i="40"/>
  <c r="V94" i="40"/>
  <c r="Y93" i="40"/>
  <c r="W93" i="40"/>
  <c r="V93" i="40"/>
  <c r="Y92" i="40"/>
  <c r="W92" i="40"/>
  <c r="V92" i="40"/>
  <c r="Y91" i="40"/>
  <c r="W91" i="40"/>
  <c r="V91" i="40"/>
  <c r="Y90" i="40"/>
  <c r="W88" i="40"/>
  <c r="W89" i="40"/>
  <c r="W90" i="40"/>
  <c r="V90" i="40"/>
  <c r="Y89" i="40"/>
  <c r="V89" i="40"/>
  <c r="Y88" i="40"/>
  <c r="V88" i="40"/>
  <c r="Y87" i="40"/>
  <c r="W86" i="40"/>
  <c r="W87" i="40"/>
  <c r="V87" i="40"/>
  <c r="Y86" i="40"/>
  <c r="V86" i="40"/>
  <c r="Y85" i="40"/>
  <c r="W84" i="40"/>
  <c r="W85" i="40"/>
  <c r="V85" i="40"/>
  <c r="Y84" i="40"/>
  <c r="V84" i="40"/>
  <c r="Y83" i="40"/>
  <c r="W83" i="40"/>
  <c r="V83" i="40"/>
  <c r="Y82" i="40"/>
  <c r="W82" i="40"/>
  <c r="V82" i="40"/>
  <c r="Y81" i="40"/>
  <c r="W77" i="40"/>
  <c r="W78" i="40"/>
  <c r="W79" i="40"/>
  <c r="W80" i="40"/>
  <c r="W81" i="40"/>
  <c r="V81" i="40"/>
  <c r="Y80" i="40"/>
  <c r="V80" i="40"/>
  <c r="Y79" i="40"/>
  <c r="V79" i="40"/>
  <c r="Y78" i="40"/>
  <c r="V78" i="40"/>
  <c r="Y77" i="40"/>
  <c r="V77" i="40"/>
  <c r="Y76" i="40"/>
  <c r="W76" i="40"/>
  <c r="V76" i="40"/>
  <c r="Y75" i="40"/>
  <c r="W75" i="40"/>
  <c r="V75" i="40"/>
  <c r="Y74" i="40"/>
  <c r="W73" i="40"/>
  <c r="W74" i="40"/>
  <c r="V74" i="40"/>
  <c r="Y73" i="40"/>
  <c r="V73" i="40"/>
  <c r="Y72" i="40"/>
  <c r="W72" i="40"/>
  <c r="V72" i="40"/>
  <c r="Y71" i="40"/>
  <c r="W71" i="40"/>
  <c r="V71" i="40"/>
  <c r="Y70" i="40"/>
  <c r="W69" i="40"/>
  <c r="W70" i="40"/>
  <c r="V70" i="40"/>
  <c r="Y69" i="40"/>
  <c r="V69" i="40"/>
  <c r="Y68" i="40"/>
  <c r="W68" i="40"/>
  <c r="V68" i="40"/>
  <c r="Y67" i="40"/>
  <c r="W67" i="40"/>
  <c r="V67" i="40"/>
  <c r="Y66" i="40"/>
  <c r="W66" i="40"/>
  <c r="V66" i="40"/>
  <c r="Y65" i="40"/>
  <c r="W65" i="40"/>
  <c r="V65" i="40"/>
  <c r="Y64" i="40"/>
  <c r="W64" i="40"/>
  <c r="V64" i="40"/>
  <c r="Y63" i="40"/>
  <c r="W63" i="40"/>
  <c r="V63" i="40"/>
  <c r="Y62" i="40"/>
  <c r="W61" i="40"/>
  <c r="W62" i="40"/>
  <c r="V62" i="40"/>
  <c r="Y61" i="40"/>
  <c r="V61" i="40"/>
  <c r="Y60" i="40"/>
  <c r="W60" i="40"/>
  <c r="V60" i="40"/>
  <c r="Y59" i="40"/>
  <c r="W59" i="40"/>
  <c r="V59" i="40"/>
  <c r="Y58" i="40"/>
  <c r="W58" i="40"/>
  <c r="V58" i="40"/>
  <c r="Y57" i="40"/>
  <c r="W57" i="40"/>
  <c r="V57" i="40"/>
  <c r="Y56" i="40"/>
  <c r="W56" i="40"/>
  <c r="V56" i="40"/>
  <c r="Y55" i="40"/>
  <c r="W55" i="40"/>
  <c r="V55" i="40"/>
  <c r="Y54" i="40"/>
  <c r="W52" i="40"/>
  <c r="W53" i="40"/>
  <c r="W54" i="40"/>
  <c r="V54" i="40"/>
  <c r="Y53" i="40"/>
  <c r="V53" i="40"/>
  <c r="Y52" i="40"/>
  <c r="V52" i="40"/>
  <c r="Y51" i="40"/>
  <c r="W51" i="40"/>
  <c r="V51" i="40"/>
  <c r="Y50" i="40"/>
  <c r="W50" i="40"/>
  <c r="V50" i="40"/>
  <c r="Y49" i="40"/>
  <c r="W47" i="40"/>
  <c r="W48" i="40"/>
  <c r="W49" i="40"/>
  <c r="V49" i="40"/>
  <c r="Y48" i="40"/>
  <c r="V48" i="40"/>
  <c r="Y47" i="40"/>
  <c r="V47" i="40"/>
  <c r="Y46" i="40"/>
  <c r="W46" i="40"/>
  <c r="V46" i="40"/>
  <c r="Y45" i="40"/>
  <c r="W42" i="40"/>
  <c r="W43" i="40"/>
  <c r="W44" i="40"/>
  <c r="W45" i="40"/>
  <c r="V45" i="40"/>
  <c r="Y44" i="40"/>
  <c r="V44" i="40"/>
  <c r="Y43" i="40"/>
  <c r="V43" i="40"/>
  <c r="Y42" i="40"/>
  <c r="V42" i="40"/>
  <c r="Y41" i="40"/>
  <c r="W41" i="40"/>
  <c r="V41" i="40"/>
  <c r="Y40" i="40"/>
  <c r="W40" i="40"/>
  <c r="V40" i="40"/>
  <c r="Y39" i="40"/>
  <c r="W38" i="40"/>
  <c r="W39" i="40"/>
  <c r="V39" i="40"/>
  <c r="Y38" i="40"/>
  <c r="V38" i="40"/>
  <c r="Y37" i="40"/>
  <c r="W37" i="40"/>
  <c r="V37" i="40"/>
  <c r="Y36" i="40"/>
  <c r="W36" i="40"/>
  <c r="V36" i="40"/>
  <c r="Y35" i="40"/>
  <c r="W35" i="40"/>
  <c r="V35" i="40"/>
  <c r="Y34" i="40"/>
  <c r="W33" i="40"/>
  <c r="W34" i="40"/>
  <c r="V34" i="40"/>
  <c r="Y33" i="40"/>
  <c r="V33" i="40"/>
  <c r="Y32" i="40"/>
  <c r="W31" i="40"/>
  <c r="W32" i="40"/>
  <c r="V32" i="40"/>
  <c r="Y31" i="40"/>
  <c r="V31" i="40"/>
  <c r="Y30" i="40"/>
  <c r="W30" i="40"/>
  <c r="V30" i="40"/>
  <c r="Y29" i="40"/>
  <c r="W29" i="40"/>
  <c r="V29" i="40"/>
  <c r="Y28" i="40"/>
  <c r="W28" i="40"/>
  <c r="V28" i="40"/>
  <c r="Y27" i="40"/>
  <c r="W27" i="40"/>
  <c r="V27" i="40"/>
  <c r="Y26" i="40"/>
  <c r="W26" i="40"/>
  <c r="V26" i="40"/>
  <c r="Y25" i="40"/>
  <c r="W24" i="40"/>
  <c r="W25" i="40"/>
  <c r="V25" i="40"/>
  <c r="Y24" i="40"/>
  <c r="V24" i="40"/>
  <c r="Y23" i="40"/>
  <c r="W23" i="40"/>
  <c r="V23" i="40"/>
  <c r="Y22" i="40"/>
  <c r="W18" i="40"/>
  <c r="W19" i="40"/>
  <c r="W20" i="40"/>
  <c r="W21" i="40"/>
  <c r="W22" i="40"/>
  <c r="V22" i="40"/>
  <c r="Y21" i="40"/>
  <c r="V21" i="40"/>
  <c r="Y20" i="40"/>
  <c r="V20" i="40"/>
  <c r="Y19" i="40"/>
  <c r="V19" i="40"/>
  <c r="Y18" i="40"/>
  <c r="V13" i="40"/>
  <c r="V14" i="40"/>
  <c r="V15" i="40"/>
  <c r="V16" i="40"/>
  <c r="V17" i="40"/>
  <c r="V18" i="40"/>
  <c r="Y17" i="40"/>
  <c r="W17" i="40"/>
  <c r="Y16" i="40"/>
  <c r="W16" i="40"/>
  <c r="Y15" i="40"/>
  <c r="W15" i="40"/>
  <c r="Y14" i="40"/>
  <c r="W14" i="40"/>
  <c r="Y13" i="40"/>
  <c r="W12" i="40"/>
  <c r="W13" i="40"/>
  <c r="Y12" i="40"/>
  <c r="V10" i="40"/>
  <c r="V11" i="40"/>
  <c r="V12" i="40"/>
  <c r="Y11" i="40"/>
  <c r="W11" i="40"/>
  <c r="W9" i="40"/>
  <c r="W10" i="40"/>
  <c r="V9" i="40"/>
  <c r="P5" i="40"/>
  <c r="L5" i="40"/>
  <c r="C5" i="40"/>
  <c r="E5" i="40"/>
  <c r="G5" i="40"/>
  <c r="I5" i="40"/>
  <c r="P4" i="40"/>
  <c r="H4" i="40"/>
  <c r="D4" i="40"/>
  <c r="P2" i="40"/>
  <c r="T80" i="37"/>
  <c r="T56" i="37"/>
  <c r="K56" i="37"/>
  <c r="M56" i="37"/>
  <c r="R56" i="37"/>
  <c r="C57" i="37"/>
  <c r="K57" i="37"/>
  <c r="M57" i="37"/>
  <c r="R57" i="37"/>
  <c r="C58" i="37"/>
  <c r="K58" i="37"/>
  <c r="M58" i="37"/>
  <c r="R58" i="37"/>
  <c r="C59" i="37"/>
  <c r="K59" i="37"/>
  <c r="M59" i="37"/>
  <c r="R59" i="37"/>
  <c r="C60" i="37"/>
  <c r="K60" i="37"/>
  <c r="M60" i="37"/>
  <c r="R60" i="37"/>
  <c r="C61" i="37"/>
  <c r="K61" i="37"/>
  <c r="M61" i="37"/>
  <c r="R61" i="37"/>
  <c r="C62" i="37"/>
  <c r="K62" i="37"/>
  <c r="M62" i="37"/>
  <c r="R62" i="37"/>
  <c r="C63" i="37"/>
  <c r="K63" i="37"/>
  <c r="M63" i="37"/>
  <c r="R63" i="37"/>
  <c r="C64" i="37"/>
  <c r="K64" i="37"/>
  <c r="M64" i="37"/>
  <c r="R64" i="37"/>
  <c r="C65" i="37"/>
  <c r="K65" i="37"/>
  <c r="M65" i="37"/>
  <c r="R65" i="37"/>
  <c r="C66" i="37"/>
  <c r="K66" i="37"/>
  <c r="M66" i="37"/>
  <c r="R66" i="37"/>
  <c r="C67" i="37"/>
  <c r="K67" i="37"/>
  <c r="M67" i="37"/>
  <c r="R67" i="37"/>
  <c r="C68" i="37"/>
  <c r="K68" i="37"/>
  <c r="M68" i="37"/>
  <c r="R68" i="37"/>
  <c r="C69" i="37"/>
  <c r="K69" i="37"/>
  <c r="M69" i="37"/>
  <c r="R69" i="37"/>
  <c r="C70" i="37"/>
  <c r="K70" i="37"/>
  <c r="M70" i="37"/>
  <c r="R70" i="37"/>
  <c r="C71" i="37"/>
  <c r="K71" i="37"/>
  <c r="M71" i="37"/>
  <c r="R71" i="37"/>
  <c r="C72" i="37"/>
  <c r="K72" i="37"/>
  <c r="M72" i="37"/>
  <c r="R72" i="37"/>
  <c r="C73" i="37"/>
  <c r="K73" i="37"/>
  <c r="M73" i="37"/>
  <c r="R73" i="37"/>
  <c r="C74" i="37"/>
  <c r="K74" i="37"/>
  <c r="M74" i="37"/>
  <c r="R74" i="37"/>
  <c r="C75" i="37"/>
  <c r="K75" i="37"/>
  <c r="M75" i="37"/>
  <c r="R75" i="37"/>
  <c r="C76" i="37"/>
  <c r="K76" i="37"/>
  <c r="M76" i="37"/>
  <c r="R76" i="37"/>
  <c r="C77" i="37"/>
  <c r="K77" i="37"/>
  <c r="M77" i="37"/>
  <c r="R77" i="37"/>
  <c r="C78" i="37"/>
  <c r="K78" i="37"/>
  <c r="M78" i="37"/>
  <c r="R78" i="37"/>
  <c r="C79" i="37"/>
  <c r="K79" i="37"/>
  <c r="M79" i="37"/>
  <c r="R79" i="37"/>
  <c r="C80" i="37"/>
  <c r="K80" i="37"/>
  <c r="M80" i="37"/>
  <c r="R80" i="37"/>
  <c r="T107" i="37"/>
  <c r="C81" i="37"/>
  <c r="K81" i="37"/>
  <c r="M81" i="37"/>
  <c r="R81" i="37"/>
  <c r="C82" i="37"/>
  <c r="K82" i="37"/>
  <c r="M82" i="37"/>
  <c r="R82" i="37"/>
  <c r="C83" i="37"/>
  <c r="K83" i="37"/>
  <c r="M83" i="37"/>
  <c r="R83" i="37"/>
  <c r="C84" i="37"/>
  <c r="K84" i="37"/>
  <c r="M84" i="37"/>
  <c r="R84" i="37"/>
  <c r="C85" i="37"/>
  <c r="K85" i="37"/>
  <c r="M85" i="37"/>
  <c r="R85" i="37"/>
  <c r="C86" i="37"/>
  <c r="K86" i="37"/>
  <c r="M86" i="37"/>
  <c r="R86" i="37"/>
  <c r="C87" i="37"/>
  <c r="K87" i="37"/>
  <c r="M87" i="37"/>
  <c r="R87" i="37"/>
  <c r="C88" i="37"/>
  <c r="K88" i="37"/>
  <c r="M88" i="37"/>
  <c r="R88" i="37"/>
  <c r="C89" i="37"/>
  <c r="K89" i="37"/>
  <c r="M89" i="37"/>
  <c r="R89" i="37"/>
  <c r="C90" i="37"/>
  <c r="K90" i="37"/>
  <c r="M90" i="37"/>
  <c r="R90" i="37"/>
  <c r="C91" i="37"/>
  <c r="K91" i="37"/>
  <c r="M91" i="37"/>
  <c r="R91" i="37"/>
  <c r="C92" i="37"/>
  <c r="K92" i="37"/>
  <c r="M92" i="37"/>
  <c r="R92" i="37"/>
  <c r="C93" i="37"/>
  <c r="K93" i="37"/>
  <c r="M93" i="37"/>
  <c r="R93" i="37"/>
  <c r="C94" i="37"/>
  <c r="K94" i="37"/>
  <c r="M94" i="37"/>
  <c r="R94" i="37"/>
  <c r="C95" i="37"/>
  <c r="K95" i="37"/>
  <c r="M95" i="37"/>
  <c r="R95" i="37"/>
  <c r="C96" i="37"/>
  <c r="K96" i="37"/>
  <c r="M96" i="37"/>
  <c r="R96" i="37"/>
  <c r="C97" i="37"/>
  <c r="K97" i="37"/>
  <c r="M97" i="37"/>
  <c r="R97" i="37"/>
  <c r="C98" i="37"/>
  <c r="K98" i="37"/>
  <c r="M98" i="37"/>
  <c r="R98" i="37"/>
  <c r="C99" i="37"/>
  <c r="K99" i="37"/>
  <c r="M99" i="37"/>
  <c r="R99" i="37"/>
  <c r="C100" i="37"/>
  <c r="K100" i="37"/>
  <c r="M100" i="37"/>
  <c r="R100" i="37"/>
  <c r="C101" i="37"/>
  <c r="K101" i="37"/>
  <c r="M101" i="37"/>
  <c r="R101" i="37"/>
  <c r="C102" i="37"/>
  <c r="K102" i="37"/>
  <c r="M102" i="37"/>
  <c r="R102" i="37"/>
  <c r="C103" i="37"/>
  <c r="K103" i="37"/>
  <c r="M103" i="37"/>
  <c r="R103" i="37"/>
  <c r="C104" i="37"/>
  <c r="K104" i="37"/>
  <c r="M104" i="37"/>
  <c r="R104" i="37"/>
  <c r="C105" i="37"/>
  <c r="K105" i="37"/>
  <c r="M105" i="37"/>
  <c r="R105" i="37"/>
  <c r="C106" i="37"/>
  <c r="K106" i="37"/>
  <c r="M106" i="37"/>
  <c r="R106" i="37"/>
  <c r="C107" i="37"/>
  <c r="K107" i="37"/>
  <c r="M107" i="37"/>
  <c r="R107" i="37"/>
  <c r="C108" i="37"/>
  <c r="X57" i="37"/>
  <c r="X58" i="37"/>
  <c r="X59" i="37"/>
  <c r="X60" i="37"/>
  <c r="X61" i="37"/>
  <c r="X62" i="37"/>
  <c r="X63" i="37"/>
  <c r="X64" i="37"/>
  <c r="X65" i="37"/>
  <c r="X66" i="37"/>
  <c r="X67" i="37"/>
  <c r="X68" i="37"/>
  <c r="X69" i="37"/>
  <c r="X70" i="37"/>
  <c r="X71" i="37"/>
  <c r="X72" i="37"/>
  <c r="X73" i="37"/>
  <c r="X74" i="37"/>
  <c r="X75" i="37"/>
  <c r="X76" i="37"/>
  <c r="X77" i="37"/>
  <c r="X78" i="37"/>
  <c r="X79" i="37"/>
  <c r="X80" i="37"/>
  <c r="X81" i="37"/>
  <c r="X82" i="37"/>
  <c r="X83" i="37"/>
  <c r="X84" i="37"/>
  <c r="X85" i="37"/>
  <c r="X86" i="37"/>
  <c r="X87" i="37"/>
  <c r="X88" i="37"/>
  <c r="X89" i="37"/>
  <c r="X90" i="37"/>
  <c r="X91" i="37"/>
  <c r="X92" i="37"/>
  <c r="X93" i="37"/>
  <c r="X94" i="37"/>
  <c r="X95" i="37"/>
  <c r="X96" i="37"/>
  <c r="X97" i="37"/>
  <c r="X98" i="37"/>
  <c r="X99" i="37"/>
  <c r="X100" i="37"/>
  <c r="X101" i="37"/>
  <c r="X102" i="37"/>
  <c r="X103" i="37"/>
  <c r="X104" i="37"/>
  <c r="X105" i="37"/>
  <c r="X106" i="37"/>
  <c r="X107" i="37"/>
  <c r="X108" i="37"/>
  <c r="Y108" i="37"/>
  <c r="T108" i="37"/>
  <c r="W108" i="37"/>
  <c r="V108" i="37"/>
  <c r="K108" i="37"/>
  <c r="M108" i="37"/>
  <c r="R108" i="37"/>
  <c r="T106" i="37"/>
  <c r="Y107" i="37"/>
  <c r="W107" i="37"/>
  <c r="V107" i="37"/>
  <c r="T105" i="37"/>
  <c r="Y106" i="37"/>
  <c r="W106" i="37"/>
  <c r="V106" i="37"/>
  <c r="T104" i="37"/>
  <c r="Y105" i="37"/>
  <c r="W105" i="37"/>
  <c r="V105" i="37"/>
  <c r="T103" i="37"/>
  <c r="Y104" i="37"/>
  <c r="W104" i="37"/>
  <c r="V104" i="37"/>
  <c r="T102" i="37"/>
  <c r="Y103" i="37"/>
  <c r="W103" i="37"/>
  <c r="V103" i="37"/>
  <c r="T101" i="37"/>
  <c r="Y102" i="37"/>
  <c r="W101" i="37"/>
  <c r="W102" i="37"/>
  <c r="V102" i="37"/>
  <c r="T100" i="37"/>
  <c r="Y101" i="37"/>
  <c r="V101" i="37"/>
  <c r="T99" i="37"/>
  <c r="Y100" i="37"/>
  <c r="W100" i="37"/>
  <c r="V100" i="37"/>
  <c r="T98" i="37"/>
  <c r="Y99" i="37"/>
  <c r="W99" i="37"/>
  <c r="V99" i="37"/>
  <c r="T97" i="37"/>
  <c r="Y98" i="37"/>
  <c r="W98" i="37"/>
  <c r="V98" i="37"/>
  <c r="T96" i="37"/>
  <c r="Y97" i="37"/>
  <c r="W97" i="37"/>
  <c r="V97" i="37"/>
  <c r="T95" i="37"/>
  <c r="Y96" i="37"/>
  <c r="W95" i="37"/>
  <c r="W96" i="37"/>
  <c r="V96" i="37"/>
  <c r="T94" i="37"/>
  <c r="Y95" i="37"/>
  <c r="V95" i="37"/>
  <c r="T93" i="37"/>
  <c r="Y94" i="37"/>
  <c r="W94" i="37"/>
  <c r="V94" i="37"/>
  <c r="T92" i="37"/>
  <c r="Y93" i="37"/>
  <c r="W93" i="37"/>
  <c r="V93" i="37"/>
  <c r="T91" i="37"/>
  <c r="T86" i="37"/>
  <c r="T88" i="37"/>
  <c r="Y92" i="37"/>
  <c r="W92" i="37"/>
  <c r="V92" i="37"/>
  <c r="T90" i="37"/>
  <c r="Y91" i="37"/>
  <c r="W88" i="37"/>
  <c r="W89" i="37"/>
  <c r="W90" i="37"/>
  <c r="W91" i="37"/>
  <c r="V91" i="37"/>
  <c r="T89" i="37"/>
  <c r="Y90" i="37"/>
  <c r="V90" i="37"/>
  <c r="Y89" i="37"/>
  <c r="V89" i="37"/>
  <c r="T87" i="37"/>
  <c r="Y88" i="37"/>
  <c r="V88" i="37"/>
  <c r="Y87" i="37"/>
  <c r="W86" i="37"/>
  <c r="W87" i="37"/>
  <c r="V87" i="37"/>
  <c r="T85" i="37"/>
  <c r="Y86" i="37"/>
  <c r="V86" i="37"/>
  <c r="T84" i="37"/>
  <c r="Y85" i="37"/>
  <c r="W84" i="37"/>
  <c r="W85" i="37"/>
  <c r="V85" i="37"/>
  <c r="T83" i="37"/>
  <c r="Y84" i="37"/>
  <c r="V84" i="37"/>
  <c r="T82" i="37"/>
  <c r="Y83" i="37"/>
  <c r="W83" i="37"/>
  <c r="V83" i="37"/>
  <c r="T81" i="37"/>
  <c r="Y82" i="37"/>
  <c r="W82" i="37"/>
  <c r="V82" i="37"/>
  <c r="Y81" i="37"/>
  <c r="W77" i="37"/>
  <c r="W78" i="37"/>
  <c r="W79" i="37"/>
  <c r="W80" i="37"/>
  <c r="W81" i="37"/>
  <c r="V81" i="37"/>
  <c r="T79" i="37"/>
  <c r="Y80" i="37"/>
  <c r="V80" i="37"/>
  <c r="T78" i="37"/>
  <c r="T77" i="37"/>
  <c r="T76" i="37"/>
  <c r="T75" i="37"/>
  <c r="T74" i="37"/>
  <c r="T73" i="37"/>
  <c r="T72" i="37"/>
  <c r="T71" i="37"/>
  <c r="T70" i="37"/>
  <c r="T69" i="37"/>
  <c r="T68" i="37"/>
  <c r="T67" i="37"/>
  <c r="T66" i="37"/>
  <c r="T65" i="37"/>
  <c r="T64" i="37"/>
  <c r="T63" i="37"/>
  <c r="T62" i="37"/>
  <c r="T61" i="37"/>
  <c r="T60" i="37"/>
  <c r="T59" i="37"/>
  <c r="T58" i="37"/>
  <c r="T57" i="37"/>
  <c r="T55" i="37"/>
  <c r="T54" i="37"/>
  <c r="T53" i="37"/>
  <c r="T52" i="37"/>
  <c r="T51" i="37"/>
  <c r="T50" i="37"/>
  <c r="T49" i="37"/>
  <c r="T48" i="37"/>
  <c r="T47" i="37"/>
  <c r="T46" i="37"/>
  <c r="T45" i="37"/>
  <c r="T44" i="37"/>
  <c r="T43" i="37"/>
  <c r="T42" i="37"/>
  <c r="T41" i="37"/>
  <c r="T40" i="37"/>
  <c r="T39" i="37"/>
  <c r="T38" i="37"/>
  <c r="T37" i="37"/>
  <c r="T36" i="37"/>
  <c r="T35" i="37"/>
  <c r="T34" i="37"/>
  <c r="T33" i="37"/>
  <c r="T32" i="37"/>
  <c r="T31" i="37"/>
  <c r="T30" i="37"/>
  <c r="T29" i="37"/>
  <c r="T28" i="37"/>
  <c r="T27" i="37"/>
  <c r="T26" i="37"/>
  <c r="T25" i="37"/>
  <c r="T24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C9" i="37"/>
  <c r="K9" i="37"/>
  <c r="M9" i="37"/>
  <c r="R9" i="37"/>
  <c r="C10" i="37"/>
  <c r="K10" i="37"/>
  <c r="M10" i="37"/>
  <c r="R10" i="37"/>
  <c r="C11" i="37"/>
  <c r="K11" i="37"/>
  <c r="M11" i="37"/>
  <c r="R11" i="37"/>
  <c r="C12" i="37"/>
  <c r="K12" i="37"/>
  <c r="M12" i="37"/>
  <c r="R12" i="37"/>
  <c r="C13" i="37"/>
  <c r="K13" i="37"/>
  <c r="M13" i="37"/>
  <c r="R13" i="37"/>
  <c r="C14" i="37"/>
  <c r="K14" i="37"/>
  <c r="M14" i="37"/>
  <c r="R14" i="37"/>
  <c r="C15" i="37"/>
  <c r="K15" i="37"/>
  <c r="M15" i="37"/>
  <c r="R15" i="37"/>
  <c r="C16" i="37"/>
  <c r="K16" i="37"/>
  <c r="M16" i="37"/>
  <c r="R16" i="37"/>
  <c r="C17" i="37"/>
  <c r="K17" i="37"/>
  <c r="M17" i="37"/>
  <c r="R17" i="37"/>
  <c r="C18" i="37"/>
  <c r="K18" i="37"/>
  <c r="M18" i="37"/>
  <c r="R18" i="37"/>
  <c r="C19" i="37"/>
  <c r="K19" i="37"/>
  <c r="M19" i="37"/>
  <c r="R19" i="37"/>
  <c r="C20" i="37"/>
  <c r="K20" i="37"/>
  <c r="M20" i="37"/>
  <c r="R20" i="37"/>
  <c r="C21" i="37"/>
  <c r="K21" i="37"/>
  <c r="M21" i="37"/>
  <c r="R21" i="37"/>
  <c r="C22" i="37"/>
  <c r="K22" i="37"/>
  <c r="M22" i="37"/>
  <c r="R22" i="37"/>
  <c r="C23" i="37"/>
  <c r="K23" i="37"/>
  <c r="M23" i="37"/>
  <c r="R23" i="37"/>
  <c r="C24" i="37"/>
  <c r="K24" i="37"/>
  <c r="M24" i="37"/>
  <c r="R24" i="37"/>
  <c r="C25" i="37"/>
  <c r="K25" i="37"/>
  <c r="M25" i="37"/>
  <c r="R25" i="37"/>
  <c r="C26" i="37"/>
  <c r="K26" i="37"/>
  <c r="M26" i="37"/>
  <c r="R26" i="37"/>
  <c r="C27" i="37"/>
  <c r="K27" i="37"/>
  <c r="M27" i="37"/>
  <c r="R27" i="37"/>
  <c r="C28" i="37"/>
  <c r="K28" i="37"/>
  <c r="M28" i="37"/>
  <c r="R28" i="37"/>
  <c r="C29" i="37"/>
  <c r="K29" i="37"/>
  <c r="M29" i="37"/>
  <c r="R29" i="37"/>
  <c r="C30" i="37"/>
  <c r="K30" i="37"/>
  <c r="M30" i="37"/>
  <c r="R30" i="37"/>
  <c r="C31" i="37"/>
  <c r="K31" i="37"/>
  <c r="M31" i="37"/>
  <c r="R31" i="37"/>
  <c r="C32" i="37"/>
  <c r="K32" i="37"/>
  <c r="M32" i="37"/>
  <c r="R32" i="37"/>
  <c r="C33" i="37"/>
  <c r="K33" i="37"/>
  <c r="M33" i="37"/>
  <c r="R33" i="37"/>
  <c r="C34" i="37"/>
  <c r="K34" i="37"/>
  <c r="M34" i="37"/>
  <c r="R34" i="37"/>
  <c r="C35" i="37"/>
  <c r="K35" i="37"/>
  <c r="M35" i="37"/>
  <c r="R35" i="37"/>
  <c r="C36" i="37"/>
  <c r="K36" i="37"/>
  <c r="M36" i="37"/>
  <c r="R36" i="37"/>
  <c r="C37" i="37"/>
  <c r="K37" i="37"/>
  <c r="M37" i="37"/>
  <c r="R37" i="37"/>
  <c r="C38" i="37"/>
  <c r="K38" i="37"/>
  <c r="M38" i="37"/>
  <c r="R38" i="37"/>
  <c r="C39" i="37"/>
  <c r="K39" i="37"/>
  <c r="M39" i="37"/>
  <c r="R39" i="37"/>
  <c r="C40" i="37"/>
  <c r="K40" i="37"/>
  <c r="M40" i="37"/>
  <c r="R40" i="37"/>
  <c r="C41" i="37"/>
  <c r="K41" i="37"/>
  <c r="M41" i="37"/>
  <c r="R41" i="37"/>
  <c r="C42" i="37"/>
  <c r="K42" i="37"/>
  <c r="M42" i="37"/>
  <c r="R42" i="37"/>
  <c r="C43" i="37"/>
  <c r="K43" i="37"/>
  <c r="M43" i="37"/>
  <c r="R43" i="37"/>
  <c r="C44" i="37"/>
  <c r="K44" i="37"/>
  <c r="M44" i="37"/>
  <c r="R44" i="37"/>
  <c r="C45" i="37"/>
  <c r="K45" i="37"/>
  <c r="M45" i="37"/>
  <c r="R45" i="37"/>
  <c r="C46" i="37"/>
  <c r="K46" i="37"/>
  <c r="M46" i="37"/>
  <c r="R46" i="37"/>
  <c r="C47" i="37"/>
  <c r="K47" i="37"/>
  <c r="M47" i="37"/>
  <c r="R47" i="37"/>
  <c r="C48" i="37"/>
  <c r="K48" i="37"/>
  <c r="M48" i="37"/>
  <c r="R48" i="37"/>
  <c r="C49" i="37"/>
  <c r="K49" i="37"/>
  <c r="M49" i="37"/>
  <c r="R49" i="37"/>
  <c r="C50" i="37"/>
  <c r="K50" i="37"/>
  <c r="M50" i="37"/>
  <c r="R50" i="37"/>
  <c r="C51" i="37"/>
  <c r="K51" i="37"/>
  <c r="M51" i="37"/>
  <c r="R51" i="37"/>
  <c r="C52" i="37"/>
  <c r="K52" i="37"/>
  <c r="M52" i="37"/>
  <c r="R52" i="37"/>
  <c r="C53" i="37"/>
  <c r="K53" i="37"/>
  <c r="M53" i="37"/>
  <c r="R53" i="37"/>
  <c r="C54" i="37"/>
  <c r="K54" i="37"/>
  <c r="M54" i="37"/>
  <c r="R54" i="37"/>
  <c r="C55" i="37"/>
  <c r="K55" i="37"/>
  <c r="M55" i="37"/>
  <c r="R55" i="37"/>
  <c r="C56" i="37"/>
  <c r="X10" i="37"/>
  <c r="X11" i="37"/>
  <c r="X12" i="37"/>
  <c r="X13" i="37"/>
  <c r="X14" i="37"/>
  <c r="X15" i="37"/>
  <c r="X16" i="37"/>
  <c r="X17" i="37"/>
  <c r="X18" i="37"/>
  <c r="X19" i="37"/>
  <c r="X20" i="37"/>
  <c r="X21" i="37"/>
  <c r="X22" i="37"/>
  <c r="X23" i="37"/>
  <c r="X24" i="37"/>
  <c r="X25" i="37"/>
  <c r="X26" i="37"/>
  <c r="X27" i="37"/>
  <c r="X28" i="37"/>
  <c r="X29" i="37"/>
  <c r="X30" i="37"/>
  <c r="X31" i="37"/>
  <c r="X32" i="37"/>
  <c r="X33" i="37"/>
  <c r="X34" i="37"/>
  <c r="X35" i="37"/>
  <c r="X36" i="37"/>
  <c r="X37" i="37"/>
  <c r="X38" i="37"/>
  <c r="X39" i="37"/>
  <c r="X40" i="37"/>
  <c r="X41" i="37"/>
  <c r="X42" i="37"/>
  <c r="X43" i="37"/>
  <c r="X44" i="37"/>
  <c r="X45" i="37"/>
  <c r="X46" i="37"/>
  <c r="X47" i="37"/>
  <c r="X48" i="37"/>
  <c r="X49" i="37"/>
  <c r="X50" i="37"/>
  <c r="X51" i="37"/>
  <c r="X52" i="37"/>
  <c r="X53" i="37"/>
  <c r="X54" i="37"/>
  <c r="X55" i="37"/>
  <c r="X56" i="37"/>
  <c r="Y79" i="37"/>
  <c r="V79" i="37"/>
  <c r="Y78" i="37"/>
  <c r="V78" i="37"/>
  <c r="Y77" i="37"/>
  <c r="V77" i="37"/>
  <c r="Y76" i="37"/>
  <c r="W76" i="37"/>
  <c r="V76" i="37"/>
  <c r="Y75" i="37"/>
  <c r="W75" i="37"/>
  <c r="V75" i="37"/>
  <c r="Y74" i="37"/>
  <c r="W73" i="37"/>
  <c r="W74" i="37"/>
  <c r="V74" i="37"/>
  <c r="Y73" i="37"/>
  <c r="W66" i="37"/>
  <c r="W67" i="37"/>
  <c r="W68" i="37"/>
  <c r="W69" i="37"/>
  <c r="W70" i="37"/>
  <c r="W71" i="37"/>
  <c r="W72" i="37"/>
  <c r="V73" i="37"/>
  <c r="Y72" i="37"/>
  <c r="V72" i="37"/>
  <c r="Y71" i="37"/>
  <c r="V71" i="37"/>
  <c r="Y70" i="37"/>
  <c r="V70" i="37"/>
  <c r="Y69" i="37"/>
  <c r="V69" i="37"/>
  <c r="Y68" i="37"/>
  <c r="V68" i="37"/>
  <c r="Y67" i="37"/>
  <c r="V67" i="37"/>
  <c r="Y66" i="37"/>
  <c r="V66" i="37"/>
  <c r="Y65" i="37"/>
  <c r="W65" i="37"/>
  <c r="V65" i="37"/>
  <c r="Y64" i="37"/>
  <c r="W64" i="37"/>
  <c r="V64" i="37"/>
  <c r="Y63" i="37"/>
  <c r="W63" i="37"/>
  <c r="V63" i="37"/>
  <c r="Y62" i="37"/>
  <c r="W61" i="37"/>
  <c r="W62" i="37"/>
  <c r="V62" i="37"/>
  <c r="Y61" i="37"/>
  <c r="V61" i="37"/>
  <c r="Y60" i="37"/>
  <c r="W60" i="37"/>
  <c r="V60" i="37"/>
  <c r="Y59" i="37"/>
  <c r="W59" i="37"/>
  <c r="V59" i="37"/>
  <c r="Y58" i="37"/>
  <c r="W58" i="37"/>
  <c r="V58" i="37"/>
  <c r="Y57" i="37"/>
  <c r="W57" i="37"/>
  <c r="V57" i="37"/>
  <c r="Y56" i="37"/>
  <c r="W56" i="37"/>
  <c r="V56" i="37"/>
  <c r="Y55" i="37"/>
  <c r="W55" i="37"/>
  <c r="V55" i="37"/>
  <c r="Y54" i="37"/>
  <c r="W52" i="37"/>
  <c r="W53" i="37"/>
  <c r="W54" i="37"/>
  <c r="V54" i="37"/>
  <c r="Y53" i="37"/>
  <c r="V53" i="37"/>
  <c r="Y52" i="37"/>
  <c r="W9" i="37"/>
  <c r="W10" i="37"/>
  <c r="W11" i="37"/>
  <c r="W12" i="37"/>
  <c r="W13" i="37"/>
  <c r="W14" i="37"/>
  <c r="W15" i="37"/>
  <c r="W16" i="37"/>
  <c r="W17" i="37"/>
  <c r="W18" i="37"/>
  <c r="W19" i="37"/>
  <c r="W20" i="37"/>
  <c r="W21" i="37"/>
  <c r="W22" i="37"/>
  <c r="W23" i="37"/>
  <c r="W24" i="37"/>
  <c r="W25" i="37"/>
  <c r="W26" i="37"/>
  <c r="W27" i="37"/>
  <c r="W28" i="37"/>
  <c r="W29" i="37"/>
  <c r="W30" i="37"/>
  <c r="W31" i="37"/>
  <c r="W32" i="37"/>
  <c r="W33" i="37"/>
  <c r="W34" i="37"/>
  <c r="W35" i="37"/>
  <c r="W36" i="37"/>
  <c r="W37" i="37"/>
  <c r="W38" i="37"/>
  <c r="W39" i="37"/>
  <c r="W40" i="37"/>
  <c r="W41" i="37"/>
  <c r="W42" i="37"/>
  <c r="W43" i="37"/>
  <c r="W44" i="37"/>
  <c r="W45" i="37"/>
  <c r="W46" i="37"/>
  <c r="W47" i="37"/>
  <c r="W48" i="37"/>
  <c r="W49" i="37"/>
  <c r="W50" i="37"/>
  <c r="W51" i="37"/>
  <c r="V52" i="37"/>
  <c r="Y51" i="37"/>
  <c r="V51" i="37"/>
  <c r="Y50" i="37"/>
  <c r="V50" i="37"/>
  <c r="Y49" i="37"/>
  <c r="V49" i="37"/>
  <c r="Y48" i="37"/>
  <c r="V48" i="37"/>
  <c r="Y47" i="37"/>
  <c r="V47" i="37"/>
  <c r="Y46" i="37"/>
  <c r="V46" i="37"/>
  <c r="Y45" i="37"/>
  <c r="V45" i="37"/>
  <c r="Y44" i="37"/>
  <c r="V44" i="37"/>
  <c r="Y43" i="37"/>
  <c r="V43" i="37"/>
  <c r="Y42" i="37"/>
  <c r="V42" i="37"/>
  <c r="Y41" i="37"/>
  <c r="V41" i="37"/>
  <c r="Y40" i="37"/>
  <c r="V40" i="37"/>
  <c r="Y39" i="37"/>
  <c r="V39" i="37"/>
  <c r="Y38" i="37"/>
  <c r="V38" i="37"/>
  <c r="Y37" i="37"/>
  <c r="V37" i="37"/>
  <c r="Y36" i="37"/>
  <c r="V36" i="37"/>
  <c r="Y35" i="37"/>
  <c r="V35" i="37"/>
  <c r="Y34" i="37"/>
  <c r="V34" i="37"/>
  <c r="Y33" i="37"/>
  <c r="V33" i="37"/>
  <c r="Y32" i="37"/>
  <c r="V32" i="37"/>
  <c r="Y31" i="37"/>
  <c r="V31" i="37"/>
  <c r="Y30" i="37"/>
  <c r="V30" i="37"/>
  <c r="Y29" i="37"/>
  <c r="V29" i="37"/>
  <c r="Y28" i="37"/>
  <c r="V28" i="37"/>
  <c r="Y27" i="37"/>
  <c r="V27" i="37"/>
  <c r="Y26" i="37"/>
  <c r="V26" i="37"/>
  <c r="Y25" i="37"/>
  <c r="V25" i="37"/>
  <c r="Y24" i="37"/>
  <c r="V24" i="37"/>
  <c r="Y23" i="37"/>
  <c r="V23" i="37"/>
  <c r="Y22" i="37"/>
  <c r="V22" i="37"/>
  <c r="Y21" i="37"/>
  <c r="V21" i="37"/>
  <c r="Y20" i="37"/>
  <c r="V20" i="37"/>
  <c r="Y19" i="37"/>
  <c r="V19" i="37"/>
  <c r="Y18" i="37"/>
  <c r="V13" i="37"/>
  <c r="V14" i="37"/>
  <c r="V15" i="37"/>
  <c r="V16" i="37"/>
  <c r="V17" i="37"/>
  <c r="V18" i="37"/>
  <c r="Y17" i="37"/>
  <c r="Y16" i="37"/>
  <c r="Y15" i="37"/>
  <c r="Y14" i="37"/>
  <c r="Y13" i="37"/>
  <c r="Y12" i="37"/>
  <c r="V10" i="37"/>
  <c r="V11" i="37"/>
  <c r="V12" i="37"/>
  <c r="Y11" i="37"/>
  <c r="V9" i="37"/>
  <c r="P5" i="37"/>
  <c r="L5" i="37"/>
  <c r="C5" i="37"/>
  <c r="E5" i="37"/>
  <c r="G5" i="37"/>
  <c r="I5" i="37"/>
  <c r="P4" i="37"/>
  <c r="H4" i="37"/>
  <c r="D4" i="37"/>
  <c r="P2" i="37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T70" i="17"/>
  <c r="R71" i="17"/>
  <c r="T71" i="17"/>
  <c r="R72" i="17"/>
  <c r="C73" i="17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/>
  <c r="T104" i="17"/>
  <c r="R105" i="17"/>
  <c r="T105" i="17"/>
  <c r="R106" i="17"/>
  <c r="T106" i="17"/>
  <c r="R107" i="17"/>
  <c r="C108" i="17"/>
  <c r="R108" i="17"/>
  <c r="P2" i="17"/>
  <c r="T107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/>
  <c r="L2" i="17"/>
  <c r="C10" i="17"/>
  <c r="G5" i="17"/>
  <c r="D4" i="17"/>
  <c r="T9" i="17"/>
  <c r="H4" i="17"/>
  <c r="E5" i="17"/>
  <c r="C5" i="17"/>
  <c r="I5" i="17"/>
  <c r="L4" i="17"/>
  <c r="P4" i="17"/>
</calcChain>
</file>

<file path=xl/sharedStrings.xml><?xml version="1.0" encoding="utf-8"?>
<sst xmlns="http://schemas.openxmlformats.org/spreadsheetml/2006/main" count="1018" uniqueCount="74">
  <si>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</si>
  <si>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</si>
  <si>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AUD</t>
    <phoneticPr fontId="2"/>
  </si>
  <si>
    <t>CAD</t>
    <phoneticPr fontId="2"/>
  </si>
  <si>
    <t>CHF</t>
    <phoneticPr fontId="2"/>
  </si>
  <si>
    <t>EUR</t>
    <phoneticPr fontId="2"/>
  </si>
  <si>
    <t>GBP</t>
    <phoneticPr fontId="2"/>
  </si>
  <si>
    <t>JPY</t>
    <phoneticPr fontId="2"/>
  </si>
  <si>
    <t>NZD</t>
    <phoneticPr fontId="2"/>
  </si>
  <si>
    <t>USD</t>
    <phoneticPr fontId="2"/>
  </si>
  <si>
    <t>通貨ペア</t>
    <rPh sb="0" eb="2">
      <t>ツウカ</t>
    </rPh>
    <phoneticPr fontId="3"/>
  </si>
  <si>
    <t>EURUSD</t>
    <phoneticPr fontId="2"/>
  </si>
  <si>
    <t>時間足</t>
    <rPh sb="0" eb="2">
      <t>ジカン</t>
    </rPh>
    <rPh sb="2" eb="3">
      <t>アシ</t>
    </rPh>
    <phoneticPr fontId="3"/>
  </si>
  <si>
    <t>1H足</t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</si>
  <si>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</si>
  <si>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</si>
  <si>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</si>
  <si>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2015/1/〜　　　MACD 1H足でGKで買い、 DKで売り。GK,DKしたら30分足か15分足に落とし、10MA.20MAのルール。落とした足でMACDが逆にクロスしていたらエントリーキャンセル。</t>
  </si>
  <si>
    <t>決済理由</t>
    <rPh sb="0" eb="2">
      <t>ケッサイ</t>
    </rPh>
    <rPh sb="2" eb="4">
      <t>リユウ</t>
    </rPh>
    <phoneticPr fontId="3"/>
  </si>
  <si>
    <t>FIB-3  (-0.618で建値にストップをズラす）</t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</si>
  <si>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</si>
  <si>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</si>
  <si>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最大ドローダウン%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</si>
  <si>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</si>
  <si>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</si>
  <si>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</si>
  <si>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</si>
  <si>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</si>
  <si>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</si>
  <si>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</si>
  <si>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</si>
  <si>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</si>
  <si>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</si>
  <si>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</si>
  <si>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</si>
  <si>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</si>
  <si>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</si>
  <si>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</si>
  <si>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</si>
  <si>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</si>
  <si>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</si>
  <si>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</si>
  <si>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</si>
  <si>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ドローダウン％</t>
    <phoneticPr fontId="2"/>
  </si>
  <si>
    <t>買</t>
  </si>
  <si>
    <t>売</t>
  </si>
  <si>
    <t>k</t>
  </si>
  <si>
    <t>h</t>
  </si>
  <si>
    <t>FIB-2  (-0.618で建値にストップをズラす）</t>
  </si>
  <si>
    <t>FIB-1.5  (-0.618で建値にストップをズラす）</t>
  </si>
  <si>
    <t>FIB-1.27  (-0.618で建値にストップをズラす）</t>
  </si>
  <si>
    <t>FIB-1  (-0.618で建値にストップをズラす）</t>
  </si>
  <si>
    <t>FIB-0.618</t>
  </si>
  <si>
    <t>気付き　質問</t>
  </si>
  <si>
    <t>2015/1/〜　　　MACD 1H足でGKで買い、 DKで売り。
GK,DKしたら30分足か15分足に落とし、10MA.20MAのルール。
落とした足でMACDが逆にクロスしていたらエントリーキャンセル。
(15分足、３０分足どちらでも逆クロスしていたらキャンセル）
落としたローソク足、３０分であれば４本、
15分足であれば、8本分以内で、
シグナル発生でエントリー。
(1時間足のローソク足２本分)
FIBで-0.618にいったら、建値にストップをズラす。</t>
  </si>
  <si>
    <t>感想</t>
  </si>
  <si>
    <t xml:space="preserve">FIB決済で−３が一番いい結果になったのが、
今までになかったので、そこがけっこう嬉しいです。
今回は最初から-0.618でストップをズラすと決めていたので、
あえて検証していなかったのですが。
もしかしたら、ストップをズラさないほうが、
結果が良かったのかもしれません。
検証していて思ったことなのですが、
MACDがGKした時に時間足を落として・・・
なのですが、MACDがGKをした時は、
まだ下の時間足はできていない？
もしくは、１時にGKしたとして、（１時間足で）
それが確認できるのは２時になっている。
そこから時間足を落として、となると。
検証通りにはエントリーできない可能性って、
あるでしょうか？
タイムラグ的なものです。
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</si>
  <si>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</si>
  <si>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</si>
  <si>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ルール</t>
    <phoneticPr fontId="2"/>
  </si>
  <si>
    <t>通貨ペア</t>
    <rPh sb="0" eb="2">
      <t>ツウカ</t>
    </rPh>
    <phoneticPr fontId="2"/>
  </si>
  <si>
    <t>日足</t>
    <rPh sb="0" eb="2">
      <t>ヒアシ</t>
    </rPh>
    <phoneticPr fontId="2"/>
  </si>
  <si>
    <t>終了日</t>
    <rPh sb="0" eb="3">
      <t>シュウリョウビ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</si>
  <si>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</si>
  <si>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</si>
  <si>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PB</t>
    <phoneticPr fontId="2"/>
  </si>
  <si>
    <t>EUR/USD</t>
    <phoneticPr fontId="2"/>
  </si>
  <si>
    <t>GBP/USD</t>
    <phoneticPr fontId="2"/>
  </si>
  <si>
    <t>日足</t>
    <rPh sb="0" eb="2">
      <t>ヒアシ</t>
    </rPh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</si>
  <si>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</si>
  <si>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・トレーリングストップ（ダウ理論）</t>
    <rPh sb="14" eb="16">
      <t>リロン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</si>
  <si>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</si>
  <si>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</si>
  <si>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売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</si>
</sst>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Calibri"/>
      <family val="3"/>
      <charset val="128"/>
      <scheme val="minor"/>
    </font>
    <font>
      <sz val="11"/>
      <name val="Calibri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9" fillId="0" borderId="1" xfId="0" applyFont="1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8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8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11" borderId="1" xfId="0" applyFill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5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13</xdr:col>
      <xdr:colOff>438150</xdr:colOff>
      <xdr:row>30</xdr:row>
      <xdr:rowOff>66675</xdr:rowOff>
    </xdr:to>
    <xdr:pic>
      <xdr:nvPicPr>
        <xdr:cNvPr id="2" name="">
          <a:extLst>
            <a:ext uri="{FF2B5EF4-FFF2-40B4-BE49-F238E27FC236}">
              <a16:creationId xmlns:a16="http://schemas.microsoft.com/office/drawing/2014/main" id="{EF6A25EE-D98D-4DC2-9289-7BE862D76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542925"/>
          <a:ext cx="7686675" cy="4953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28</xdr:col>
      <xdr:colOff>361950</xdr:colOff>
      <xdr:row>30</xdr:row>
      <xdr:rowOff>104775</xdr:rowOff>
    </xdr:to>
    <xdr:pic>
      <xdr:nvPicPr>
        <xdr:cNvPr id="4" name="">
          <a:extLst>
            <a:ext uri="{FF2B5EF4-FFF2-40B4-BE49-F238E27FC236}">
              <a16:creationId xmlns:a16="http://schemas.microsoft.com/office/drawing/2014/main" id="{319AC996-0CCE-43B4-A1F6-1ECC6857C973}"/>
            </a:ext>
            <a:ext uri="{147F2762-F138-4A5C-976F-8EAC2B608ADB}">
              <a16:predDERef xmlns:a16="http://schemas.microsoft.com/office/drawing/2014/main" pred="{EF6A25EE-D98D-4DC2-9289-7BE862D76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72625" y="542925"/>
          <a:ext cx="7677150" cy="49911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3</xdr:row>
      <xdr:rowOff>0</xdr:rowOff>
    </xdr:from>
    <xdr:to>
      <xdr:col>43</xdr:col>
      <xdr:colOff>381000</xdr:colOff>
      <xdr:row>30</xdr:row>
      <xdr:rowOff>57150</xdr:rowOff>
    </xdr:to>
    <xdr:pic>
      <xdr:nvPicPr>
        <xdr:cNvPr id="6" name="">
          <a:extLst>
            <a:ext uri="{FF2B5EF4-FFF2-40B4-BE49-F238E27FC236}">
              <a16:creationId xmlns:a16="http://schemas.microsoft.com/office/drawing/2014/main" id="{FBB26E56-D31E-4057-A14A-3DFBCF47590A}"/>
            </a:ext>
            <a:ext uri="{147F2762-F138-4A5C-976F-8EAC2B608ADB}">
              <a16:predDERef xmlns:a16="http://schemas.microsoft.com/office/drawing/2014/main" pred="{319AC996-0CCE-43B4-A1F6-1ECC6857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716625" y="542925"/>
          <a:ext cx="7696200" cy="4943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13</xdr:col>
      <xdr:colOff>409575</xdr:colOff>
      <xdr:row>63</xdr:row>
      <xdr:rowOff>66675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EFE188F3-96D8-4168-8385-BF10B5484A57}"/>
            </a:ext>
            <a:ext uri="{147F2762-F138-4A5C-976F-8EAC2B608ADB}">
              <a16:predDERef xmlns:a16="http://schemas.microsoft.com/office/drawing/2014/main" pred="{FBB26E56-D31E-4057-A14A-3DFBCF47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" y="6515100"/>
          <a:ext cx="7658100" cy="4953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</xdr:row>
      <xdr:rowOff>0</xdr:rowOff>
    </xdr:from>
    <xdr:to>
      <xdr:col>28</xdr:col>
      <xdr:colOff>381000</xdr:colOff>
      <xdr:row>63</xdr:row>
      <xdr:rowOff>95250</xdr:rowOff>
    </xdr:to>
    <xdr:pic>
      <xdr:nvPicPr>
        <xdr:cNvPr id="7" name="">
          <a:extLst>
            <a:ext uri="{FF2B5EF4-FFF2-40B4-BE49-F238E27FC236}">
              <a16:creationId xmlns:a16="http://schemas.microsoft.com/office/drawing/2014/main" id="{F3F122E4-E174-4487-B84A-99173C69D19D}"/>
            </a:ext>
            <a:ext uri="{147F2762-F138-4A5C-976F-8EAC2B608ADB}">
              <a16:predDERef xmlns:a16="http://schemas.microsoft.com/office/drawing/2014/main" pred="{EFE188F3-96D8-4168-8385-BF10B548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72625" y="6515100"/>
          <a:ext cx="7696200" cy="49815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36</xdr:row>
      <xdr:rowOff>0</xdr:rowOff>
    </xdr:from>
    <xdr:to>
      <xdr:col>43</xdr:col>
      <xdr:colOff>352425</xdr:colOff>
      <xdr:row>63</xdr:row>
      <xdr:rowOff>19050</xdr:rowOff>
    </xdr:to>
    <xdr:pic>
      <xdr:nvPicPr>
        <xdr:cNvPr id="9" name="">
          <a:extLst>
            <a:ext uri="{FF2B5EF4-FFF2-40B4-BE49-F238E27FC236}">
              <a16:creationId xmlns:a16="http://schemas.microsoft.com/office/drawing/2014/main" id="{CD901DC7-33A9-493F-AF95-0A18A55D937A}"/>
            </a:ext>
            <a:ext uri="{147F2762-F138-4A5C-976F-8EAC2B608ADB}">
              <a16:predDERef xmlns:a16="http://schemas.microsoft.com/office/drawing/2014/main" pred="{F3F122E4-E174-4487-B84A-99173C69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716625" y="6515100"/>
          <a:ext cx="7667625" cy="4905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13</xdr:col>
      <xdr:colOff>419100</xdr:colOff>
      <xdr:row>97</xdr:row>
      <xdr:rowOff>57150</xdr:rowOff>
    </xdr:to>
    <xdr:pic>
      <xdr:nvPicPr>
        <xdr:cNvPr id="11" name="">
          <a:extLst>
            <a:ext uri="{FF2B5EF4-FFF2-40B4-BE49-F238E27FC236}">
              <a16:creationId xmlns:a16="http://schemas.microsoft.com/office/drawing/2014/main" id="{B2D5CCBB-9270-4411-82A7-79F5EFBF4FDE}"/>
            </a:ext>
            <a:ext uri="{147F2762-F138-4A5C-976F-8EAC2B608ADB}">
              <a16:predDERef xmlns:a16="http://schemas.microsoft.com/office/drawing/2014/main" pred="{CD901DC7-33A9-493F-AF95-0A18A55D9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300" y="12668250"/>
          <a:ext cx="7667625" cy="49434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70</xdr:row>
      <xdr:rowOff>0</xdr:rowOff>
    </xdr:from>
    <xdr:to>
      <xdr:col>28</xdr:col>
      <xdr:colOff>361950</xdr:colOff>
      <xdr:row>97</xdr:row>
      <xdr:rowOff>47625</xdr:rowOff>
    </xdr:to>
    <xdr:pic>
      <xdr:nvPicPr>
        <xdr:cNvPr id="13" name="">
          <a:extLst>
            <a:ext uri="{FF2B5EF4-FFF2-40B4-BE49-F238E27FC236}">
              <a16:creationId xmlns:a16="http://schemas.microsoft.com/office/drawing/2014/main" id="{E1EC7F63-74D8-4B4C-ACA0-74B4B91892EC}"/>
            </a:ext>
            <a:ext uri="{147F2762-F138-4A5C-976F-8EAC2B608ADB}">
              <a16:predDERef xmlns:a16="http://schemas.microsoft.com/office/drawing/2014/main" pred="{B2D5CCBB-9270-4411-82A7-79F5EFBF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72625" y="12668250"/>
          <a:ext cx="7677150" cy="493395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70</xdr:row>
      <xdr:rowOff>0</xdr:rowOff>
    </xdr:from>
    <xdr:to>
      <xdr:col>43</xdr:col>
      <xdr:colOff>381000</xdr:colOff>
      <xdr:row>97</xdr:row>
      <xdr:rowOff>47625</xdr:rowOff>
    </xdr:to>
    <xdr:pic>
      <xdr:nvPicPr>
        <xdr:cNvPr id="15" name="">
          <a:extLst>
            <a:ext uri="{FF2B5EF4-FFF2-40B4-BE49-F238E27FC236}">
              <a16:creationId xmlns:a16="http://schemas.microsoft.com/office/drawing/2014/main" id="{135F7450-AF37-4680-98C5-4C769FF709B6}"/>
            </a:ext>
            <a:ext uri="{147F2762-F138-4A5C-976F-8EAC2B608ADB}">
              <a16:predDERef xmlns:a16="http://schemas.microsoft.com/office/drawing/2014/main" pred="{E1EC7F63-74D8-4B4C-ACA0-74B4B9189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716625" y="12668250"/>
          <a:ext cx="7696200" cy="4933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13</xdr:col>
      <xdr:colOff>476250</xdr:colOff>
      <xdr:row>126</xdr:row>
      <xdr:rowOff>114300</xdr:rowOff>
    </xdr:to>
    <xdr:pic>
      <xdr:nvPicPr>
        <xdr:cNvPr id="5" name="">
          <a:extLst>
            <a:ext uri="{FF2B5EF4-FFF2-40B4-BE49-F238E27FC236}">
              <a16:creationId xmlns:a16="http://schemas.microsoft.com/office/drawing/2014/main" id="{D43C31C5-2D99-4275-AB98-E24B58C92059}"/>
            </a:ext>
            <a:ext uri="{147F2762-F138-4A5C-976F-8EAC2B608ADB}">
              <a16:predDERef xmlns:a16="http://schemas.microsoft.com/office/drawing/2014/main" pred="{135F7450-AF37-4680-98C5-4C769FF7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5300" y="18640425"/>
          <a:ext cx="7724775" cy="427672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103</xdr:row>
      <xdr:rowOff>0</xdr:rowOff>
    </xdr:from>
    <xdr:to>
      <xdr:col>28</xdr:col>
      <xdr:colOff>409575</xdr:colOff>
      <xdr:row>126</xdr:row>
      <xdr:rowOff>142875</xdr:rowOff>
    </xdr:to>
    <xdr:pic>
      <xdr:nvPicPr>
        <xdr:cNvPr id="10" name="">
          <a:extLst>
            <a:ext uri="{FF2B5EF4-FFF2-40B4-BE49-F238E27FC236}">
              <a16:creationId xmlns:a16="http://schemas.microsoft.com/office/drawing/2014/main" id="{F426051E-9066-4BB3-97C9-43300B5B9B1A}"/>
            </a:ext>
            <a:ext uri="{147F2762-F138-4A5C-976F-8EAC2B608ADB}">
              <a16:predDERef xmlns:a16="http://schemas.microsoft.com/office/drawing/2014/main" pred="{D43C31C5-2D99-4275-AB98-E24B58C92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72625" y="18640425"/>
          <a:ext cx="7724775" cy="43053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103</xdr:row>
      <xdr:rowOff>0</xdr:rowOff>
    </xdr:from>
    <xdr:to>
      <xdr:col>43</xdr:col>
      <xdr:colOff>352425</xdr:colOff>
      <xdr:row>126</xdr:row>
      <xdr:rowOff>47625</xdr:rowOff>
    </xdr:to>
    <xdr:pic>
      <xdr:nvPicPr>
        <xdr:cNvPr id="14" name="">
          <a:extLst>
            <a:ext uri="{FF2B5EF4-FFF2-40B4-BE49-F238E27FC236}">
              <a16:creationId xmlns:a16="http://schemas.microsoft.com/office/drawing/2014/main" id="{CC9A07FA-1295-4412-B472-43E959CB2449}"/>
            </a:ext>
            <a:ext uri="{147F2762-F138-4A5C-976F-8EAC2B608ADB}">
              <a16:predDERef xmlns:a16="http://schemas.microsoft.com/office/drawing/2014/main" pred="{F426051E-9066-4BB3-97C9-43300B5B9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716625" y="18640425"/>
          <a:ext cx="7667625" cy="421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13</xdr:col>
      <xdr:colOff>447675</xdr:colOff>
      <xdr:row>155</xdr:row>
      <xdr:rowOff>142875</xdr:rowOff>
    </xdr:to>
    <xdr:pic>
      <xdr:nvPicPr>
        <xdr:cNvPr id="17" name="">
          <a:extLst>
            <a:ext uri="{FF2B5EF4-FFF2-40B4-BE49-F238E27FC236}">
              <a16:creationId xmlns:a16="http://schemas.microsoft.com/office/drawing/2014/main" id="{D5F84061-CF64-4055-8B71-74A2CA9D4CC2}"/>
            </a:ext>
            <a:ext uri="{147F2762-F138-4A5C-976F-8EAC2B608ADB}">
              <a16:predDERef xmlns:a16="http://schemas.microsoft.com/office/drawing/2014/main" pred="{CC9A07FA-1295-4412-B472-43E959CB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5300" y="23888700"/>
          <a:ext cx="7696200" cy="43053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132</xdr:row>
      <xdr:rowOff>0</xdr:rowOff>
    </xdr:from>
    <xdr:to>
      <xdr:col>28</xdr:col>
      <xdr:colOff>390525</xdr:colOff>
      <xdr:row>155</xdr:row>
      <xdr:rowOff>142875</xdr:rowOff>
    </xdr:to>
    <xdr:pic>
      <xdr:nvPicPr>
        <xdr:cNvPr id="19" name="">
          <a:extLst>
            <a:ext uri="{FF2B5EF4-FFF2-40B4-BE49-F238E27FC236}">
              <a16:creationId xmlns:a16="http://schemas.microsoft.com/office/drawing/2014/main" id="{BB94C62C-1285-48BB-A7D8-4FB1DC52F992}"/>
            </a:ext>
            <a:ext uri="{147F2762-F138-4A5C-976F-8EAC2B608ADB}">
              <a16:predDERef xmlns:a16="http://schemas.microsoft.com/office/drawing/2014/main" pred="{D5F84061-CF64-4055-8B71-74A2CA9D4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72625" y="23888700"/>
          <a:ext cx="7705725" cy="43053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132</xdr:row>
      <xdr:rowOff>0</xdr:rowOff>
    </xdr:from>
    <xdr:to>
      <xdr:col>43</xdr:col>
      <xdr:colOff>390525</xdr:colOff>
      <xdr:row>155</xdr:row>
      <xdr:rowOff>133350</xdr:rowOff>
    </xdr:to>
    <xdr:pic>
      <xdr:nvPicPr>
        <xdr:cNvPr id="21" name="">
          <a:extLst>
            <a:ext uri="{FF2B5EF4-FFF2-40B4-BE49-F238E27FC236}">
              <a16:creationId xmlns:a16="http://schemas.microsoft.com/office/drawing/2014/main" id="{BFE87BBD-5039-49EA-90ED-07AA67E39227}"/>
            </a:ext>
            <a:ext uri="{147F2762-F138-4A5C-976F-8EAC2B608ADB}">
              <a16:predDERef xmlns:a16="http://schemas.microsoft.com/office/drawing/2014/main" pred="{BB94C62C-1285-48BB-A7D8-4FB1DC52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716625" y="23888700"/>
          <a:ext cx="7705725" cy="4295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13</xdr:col>
      <xdr:colOff>438150</xdr:colOff>
      <xdr:row>184</xdr:row>
      <xdr:rowOff>57150</xdr:rowOff>
    </xdr:to>
    <xdr:pic>
      <xdr:nvPicPr>
        <xdr:cNvPr id="23" name="">
          <a:extLst>
            <a:ext uri="{FF2B5EF4-FFF2-40B4-BE49-F238E27FC236}">
              <a16:creationId xmlns:a16="http://schemas.microsoft.com/office/drawing/2014/main" id="{846CFF11-A53E-40A4-99B7-CEC9034DFF02}"/>
            </a:ext>
            <a:ext uri="{147F2762-F138-4A5C-976F-8EAC2B608ADB}">
              <a16:predDERef xmlns:a16="http://schemas.microsoft.com/office/drawing/2014/main" pred="{BFE87BBD-5039-49EA-90ED-07AA67E3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5300" y="29136975"/>
          <a:ext cx="7686675" cy="42195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161</xdr:row>
      <xdr:rowOff>0</xdr:rowOff>
    </xdr:from>
    <xdr:to>
      <xdr:col>28</xdr:col>
      <xdr:colOff>390525</xdr:colOff>
      <xdr:row>184</xdr:row>
      <xdr:rowOff>57150</xdr:rowOff>
    </xdr:to>
    <xdr:pic>
      <xdr:nvPicPr>
        <xdr:cNvPr id="25" name="">
          <a:extLst>
            <a:ext uri="{FF2B5EF4-FFF2-40B4-BE49-F238E27FC236}">
              <a16:creationId xmlns:a16="http://schemas.microsoft.com/office/drawing/2014/main" id="{26D58364-2538-4467-92A4-32D4BA6792C0}"/>
            </a:ext>
            <a:ext uri="{147F2762-F138-4A5C-976F-8EAC2B608ADB}">
              <a16:predDERef xmlns:a16="http://schemas.microsoft.com/office/drawing/2014/main" pred="{846CFF11-A53E-40A4-99B7-CEC9034D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72625" y="29136975"/>
          <a:ext cx="7705725" cy="42195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161</xdr:row>
      <xdr:rowOff>0</xdr:rowOff>
    </xdr:from>
    <xdr:to>
      <xdr:col>43</xdr:col>
      <xdr:colOff>409575</xdr:colOff>
      <xdr:row>184</xdr:row>
      <xdr:rowOff>104775</xdr:rowOff>
    </xdr:to>
    <xdr:pic>
      <xdr:nvPicPr>
        <xdr:cNvPr id="27" name="">
          <a:extLst>
            <a:ext uri="{FF2B5EF4-FFF2-40B4-BE49-F238E27FC236}">
              <a16:creationId xmlns:a16="http://schemas.microsoft.com/office/drawing/2014/main" id="{80E32E4A-5E64-42BC-8A21-0069925BE94D}"/>
            </a:ext>
            <a:ext uri="{147F2762-F138-4A5C-976F-8EAC2B608ADB}">
              <a16:predDERef xmlns:a16="http://schemas.microsoft.com/office/drawing/2014/main" pred="{26D58364-2538-4467-92A4-32D4BA6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716625" y="29136975"/>
          <a:ext cx="7724775" cy="426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13</xdr:col>
      <xdr:colOff>438150</xdr:colOff>
      <xdr:row>213</xdr:row>
      <xdr:rowOff>85725</xdr:rowOff>
    </xdr:to>
    <xdr:pic>
      <xdr:nvPicPr>
        <xdr:cNvPr id="29" name="">
          <a:extLst>
            <a:ext uri="{FF2B5EF4-FFF2-40B4-BE49-F238E27FC236}">
              <a16:creationId xmlns:a16="http://schemas.microsoft.com/office/drawing/2014/main" id="{5F16BF8F-AD9E-499F-9752-A45A8367C2EA}"/>
            </a:ext>
            <a:ext uri="{147F2762-F138-4A5C-976F-8EAC2B608ADB}">
              <a16:predDERef xmlns:a16="http://schemas.microsoft.com/office/drawing/2014/main" pred="{80E32E4A-5E64-42BC-8A21-0069925BE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5300" y="34385250"/>
          <a:ext cx="7686675" cy="424815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190</xdr:row>
      <xdr:rowOff>0</xdr:rowOff>
    </xdr:from>
    <xdr:to>
      <xdr:col>28</xdr:col>
      <xdr:colOff>381000</xdr:colOff>
      <xdr:row>213</xdr:row>
      <xdr:rowOff>76200</xdr:rowOff>
    </xdr:to>
    <xdr:pic>
      <xdr:nvPicPr>
        <xdr:cNvPr id="31" name="">
          <a:extLst>
            <a:ext uri="{FF2B5EF4-FFF2-40B4-BE49-F238E27FC236}">
              <a16:creationId xmlns:a16="http://schemas.microsoft.com/office/drawing/2014/main" id="{AA73DA45-26CF-48C7-B2D5-074189AEDE30}"/>
            </a:ext>
            <a:ext uri="{147F2762-F138-4A5C-976F-8EAC2B608ADB}">
              <a16:predDERef xmlns:a16="http://schemas.microsoft.com/office/drawing/2014/main" pred="{5F16BF8F-AD9E-499F-9752-A45A8367C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72625" y="34385250"/>
          <a:ext cx="7696200" cy="423862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190</xdr:row>
      <xdr:rowOff>0</xdr:rowOff>
    </xdr:from>
    <xdr:to>
      <xdr:col>43</xdr:col>
      <xdr:colOff>323850</xdr:colOff>
      <xdr:row>213</xdr:row>
      <xdr:rowOff>38100</xdr:rowOff>
    </xdr:to>
    <xdr:pic>
      <xdr:nvPicPr>
        <xdr:cNvPr id="33" name="">
          <a:extLst>
            <a:ext uri="{FF2B5EF4-FFF2-40B4-BE49-F238E27FC236}">
              <a16:creationId xmlns:a16="http://schemas.microsoft.com/office/drawing/2014/main" id="{E1ED8171-EE6B-4B6A-9592-4937BED72BF5}"/>
            </a:ext>
            <a:ext uri="{147F2762-F138-4A5C-976F-8EAC2B608ADB}">
              <a16:predDERef xmlns:a16="http://schemas.microsoft.com/office/drawing/2014/main" pred="{AA73DA45-26CF-48C7-B2D5-074189AED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716625" y="34385250"/>
          <a:ext cx="7639050" cy="420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12</xdr:col>
      <xdr:colOff>152400</xdr:colOff>
      <xdr:row>246</xdr:row>
      <xdr:rowOff>57150</xdr:rowOff>
    </xdr:to>
    <xdr:pic>
      <xdr:nvPicPr>
        <xdr:cNvPr id="8" name="">
          <a:extLst>
            <a:ext uri="{FF2B5EF4-FFF2-40B4-BE49-F238E27FC236}">
              <a16:creationId xmlns:a16="http://schemas.microsoft.com/office/drawing/2014/main" id="{E779F877-E327-4AC2-A6B1-6CD453CD47B8}"/>
            </a:ext>
            <a:ext uri="{147F2762-F138-4A5C-976F-8EAC2B608ADB}">
              <a16:predDERef xmlns:a16="http://schemas.microsoft.com/office/drawing/2014/main" pred="{E1ED8171-EE6B-4B6A-9592-4937BED72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61975" y="39633525"/>
          <a:ext cx="7629525" cy="49434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219</xdr:row>
      <xdr:rowOff>0</xdr:rowOff>
    </xdr:from>
    <xdr:to>
      <xdr:col>26</xdr:col>
      <xdr:colOff>104775</xdr:colOff>
      <xdr:row>246</xdr:row>
      <xdr:rowOff>47625</xdr:rowOff>
    </xdr:to>
    <xdr:pic>
      <xdr:nvPicPr>
        <xdr:cNvPr id="16" name="">
          <a:extLst>
            <a:ext uri="{FF2B5EF4-FFF2-40B4-BE49-F238E27FC236}">
              <a16:creationId xmlns:a16="http://schemas.microsoft.com/office/drawing/2014/main" id="{4E04B9A2-19D5-44BC-82B3-D6FF4CE90858}"/>
            </a:ext>
            <a:ext uri="{147F2762-F138-4A5C-976F-8EAC2B608ADB}">
              <a16:predDERef xmlns:a16="http://schemas.microsoft.com/office/drawing/2014/main" pred="{E779F877-E327-4AC2-A6B1-6CD453CD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096500" y="39633525"/>
          <a:ext cx="7648575" cy="493395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219</xdr:row>
      <xdr:rowOff>0</xdr:rowOff>
    </xdr:from>
    <xdr:to>
      <xdr:col>40</xdr:col>
      <xdr:colOff>123825</xdr:colOff>
      <xdr:row>246</xdr:row>
      <xdr:rowOff>38100</xdr:rowOff>
    </xdr:to>
    <xdr:pic>
      <xdr:nvPicPr>
        <xdr:cNvPr id="20" name="">
          <a:extLst>
            <a:ext uri="{FF2B5EF4-FFF2-40B4-BE49-F238E27FC236}">
              <a16:creationId xmlns:a16="http://schemas.microsoft.com/office/drawing/2014/main" id="{26997A32-7821-4404-8266-C9A37BC1E7D7}"/>
            </a:ext>
            <a:ext uri="{147F2762-F138-4A5C-976F-8EAC2B608ADB}">
              <a16:predDERef xmlns:a16="http://schemas.microsoft.com/office/drawing/2014/main" pred="{4E04B9A2-19D5-44BC-82B3-D6FF4CE90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697700" y="39633525"/>
          <a:ext cx="7667625" cy="4924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12</xdr:col>
      <xdr:colOff>190500</xdr:colOff>
      <xdr:row>279</xdr:row>
      <xdr:rowOff>38100</xdr:rowOff>
    </xdr:to>
    <xdr:pic>
      <xdr:nvPicPr>
        <xdr:cNvPr id="24" name="">
          <a:extLst>
            <a:ext uri="{FF2B5EF4-FFF2-40B4-BE49-F238E27FC236}">
              <a16:creationId xmlns:a16="http://schemas.microsoft.com/office/drawing/2014/main" id="{34FF3BF9-6634-4231-98FB-4A6EA589C36C}"/>
            </a:ext>
            <a:ext uri="{147F2762-F138-4A5C-976F-8EAC2B608ADB}">
              <a16:predDERef xmlns:a16="http://schemas.microsoft.com/office/drawing/2014/main" pred="{26997A32-7821-4404-8266-C9A37BC1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1975" y="45605700"/>
          <a:ext cx="7667625" cy="49244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252</xdr:row>
      <xdr:rowOff>0</xdr:rowOff>
    </xdr:from>
    <xdr:to>
      <xdr:col>26</xdr:col>
      <xdr:colOff>133350</xdr:colOff>
      <xdr:row>279</xdr:row>
      <xdr:rowOff>47625</xdr:rowOff>
    </xdr:to>
    <xdr:pic>
      <xdr:nvPicPr>
        <xdr:cNvPr id="28" name="">
          <a:extLst>
            <a:ext uri="{FF2B5EF4-FFF2-40B4-BE49-F238E27FC236}">
              <a16:creationId xmlns:a16="http://schemas.microsoft.com/office/drawing/2014/main" id="{465A72C7-C491-4880-9DCD-49CDEEAF3760}"/>
            </a:ext>
            <a:ext uri="{147F2762-F138-4A5C-976F-8EAC2B608ADB}">
              <a16:predDERef xmlns:a16="http://schemas.microsoft.com/office/drawing/2014/main" pred="{34FF3BF9-6634-4231-98FB-4A6EA589C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96500" y="45605700"/>
          <a:ext cx="7677150" cy="4933950"/>
        </a:xfrm>
        <a:prstGeom prst="rect">
          <a:avLst/>
        </a:prstGeom>
      </xdr:spPr>
    </xdr:pic>
    <xdr:clientData/>
  </xdr:twoCellAnchor>
  <xdr:twoCellAnchor editAs="oneCell">
    <xdr:from>
      <xdr:col>28</xdr:col>
      <xdr:colOff>57150</xdr:colOff>
      <xdr:row>252</xdr:row>
      <xdr:rowOff>114300</xdr:rowOff>
    </xdr:from>
    <xdr:to>
      <xdr:col>39</xdr:col>
      <xdr:colOff>171450</xdr:colOff>
      <xdr:row>279</xdr:row>
      <xdr:rowOff>152400</xdr:rowOff>
    </xdr:to>
    <xdr:pic>
      <xdr:nvPicPr>
        <xdr:cNvPr id="32" name="">
          <a:extLst>
            <a:ext uri="{FF2B5EF4-FFF2-40B4-BE49-F238E27FC236}">
              <a16:creationId xmlns:a16="http://schemas.microsoft.com/office/drawing/2014/main" id="{59D4C8FE-DEC8-4315-AE93-5193D62FA10E}"/>
            </a:ext>
            <a:ext uri="{147F2762-F138-4A5C-976F-8EAC2B608ADB}">
              <a16:predDERef xmlns:a16="http://schemas.microsoft.com/office/drawing/2014/main" pred="{465A72C7-C491-4880-9DCD-49CDEEAF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69050" y="45720000"/>
          <a:ext cx="7658100" cy="4924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12</xdr:col>
      <xdr:colOff>209550</xdr:colOff>
      <xdr:row>312</xdr:row>
      <xdr:rowOff>47625</xdr:rowOff>
    </xdr:to>
    <xdr:pic>
      <xdr:nvPicPr>
        <xdr:cNvPr id="12" name="">
          <a:extLst>
            <a:ext uri="{FF2B5EF4-FFF2-40B4-BE49-F238E27FC236}">
              <a16:creationId xmlns:a16="http://schemas.microsoft.com/office/drawing/2014/main" id="{0ED1F212-0913-4B09-B32F-18242C5D5A9B}"/>
            </a:ext>
            <a:ext uri="{147F2762-F138-4A5C-976F-8EAC2B608ADB}">
              <a16:predDERef xmlns:a16="http://schemas.microsoft.com/office/drawing/2014/main" pred="{59D4C8FE-DEC8-4315-AE93-5193D62F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61975" y="51577875"/>
          <a:ext cx="7686675" cy="49339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285</xdr:row>
      <xdr:rowOff>0</xdr:rowOff>
    </xdr:from>
    <xdr:to>
      <xdr:col>26</xdr:col>
      <xdr:colOff>171450</xdr:colOff>
      <xdr:row>312</xdr:row>
      <xdr:rowOff>76200</xdr:rowOff>
    </xdr:to>
    <xdr:pic>
      <xdr:nvPicPr>
        <xdr:cNvPr id="22" name="">
          <a:extLst>
            <a:ext uri="{FF2B5EF4-FFF2-40B4-BE49-F238E27FC236}">
              <a16:creationId xmlns:a16="http://schemas.microsoft.com/office/drawing/2014/main" id="{7756DC75-7D03-456A-AC8E-83C6279DEAD4}"/>
            </a:ext>
            <a:ext uri="{147F2762-F138-4A5C-976F-8EAC2B608ADB}">
              <a16:predDERef xmlns:a16="http://schemas.microsoft.com/office/drawing/2014/main" pred="{0ED1F212-0913-4B09-B32F-18242C5D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096500" y="51577875"/>
          <a:ext cx="7715250" cy="496252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285</xdr:row>
      <xdr:rowOff>0</xdr:rowOff>
    </xdr:from>
    <xdr:to>
      <xdr:col>39</xdr:col>
      <xdr:colOff>114300</xdr:colOff>
      <xdr:row>312</xdr:row>
      <xdr:rowOff>57150</xdr:rowOff>
    </xdr:to>
    <xdr:pic>
      <xdr:nvPicPr>
        <xdr:cNvPr id="30" name="">
          <a:extLst>
            <a:ext uri="{FF2B5EF4-FFF2-40B4-BE49-F238E27FC236}">
              <a16:creationId xmlns:a16="http://schemas.microsoft.com/office/drawing/2014/main" id="{7218F7F5-3824-4B5A-BBB4-8591AFD3C18C}"/>
            </a:ext>
            <a:ext uri="{147F2762-F138-4A5C-976F-8EAC2B608ADB}">
              <a16:predDERef xmlns:a16="http://schemas.microsoft.com/office/drawing/2014/main" pred="{7756DC75-7D03-456A-AC8E-83C6279DE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11900" y="51577875"/>
          <a:ext cx="7658100" cy="4943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12</xdr:col>
      <xdr:colOff>190500</xdr:colOff>
      <xdr:row>346</xdr:row>
      <xdr:rowOff>28575</xdr:rowOff>
    </xdr:to>
    <xdr:pic>
      <xdr:nvPicPr>
        <xdr:cNvPr id="35" name="">
          <a:extLst>
            <a:ext uri="{FF2B5EF4-FFF2-40B4-BE49-F238E27FC236}">
              <a16:creationId xmlns:a16="http://schemas.microsoft.com/office/drawing/2014/main" id="{B1E68123-4C39-4DA5-BCC0-6D62EFB1622E}"/>
            </a:ext>
            <a:ext uri="{147F2762-F138-4A5C-976F-8EAC2B608ADB}">
              <a16:predDERef xmlns:a16="http://schemas.microsoft.com/office/drawing/2014/main" pred="{7218F7F5-3824-4B5A-BBB4-8591AFD3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61975" y="57731025"/>
          <a:ext cx="7667625" cy="49149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319</xdr:row>
      <xdr:rowOff>0</xdr:rowOff>
    </xdr:from>
    <xdr:to>
      <xdr:col>26</xdr:col>
      <xdr:colOff>171450</xdr:colOff>
      <xdr:row>346</xdr:row>
      <xdr:rowOff>28575</xdr:rowOff>
    </xdr:to>
    <xdr:pic>
      <xdr:nvPicPr>
        <xdr:cNvPr id="37" name="">
          <a:extLst>
            <a:ext uri="{FF2B5EF4-FFF2-40B4-BE49-F238E27FC236}">
              <a16:creationId xmlns:a16="http://schemas.microsoft.com/office/drawing/2014/main" id="{6294114D-1A48-40DD-8D01-E2EDA628078D}"/>
            </a:ext>
            <a:ext uri="{147F2762-F138-4A5C-976F-8EAC2B608ADB}">
              <a16:predDERef xmlns:a16="http://schemas.microsoft.com/office/drawing/2014/main" pred="{B1E68123-4C39-4DA5-BCC0-6D62EFB1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096500" y="57731025"/>
          <a:ext cx="7715250" cy="49149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319</xdr:row>
      <xdr:rowOff>0</xdr:rowOff>
    </xdr:from>
    <xdr:to>
      <xdr:col>39</xdr:col>
      <xdr:colOff>95250</xdr:colOff>
      <xdr:row>346</xdr:row>
      <xdr:rowOff>66675</xdr:rowOff>
    </xdr:to>
    <xdr:pic>
      <xdr:nvPicPr>
        <xdr:cNvPr id="39" name="">
          <a:extLst>
            <a:ext uri="{FF2B5EF4-FFF2-40B4-BE49-F238E27FC236}">
              <a16:creationId xmlns:a16="http://schemas.microsoft.com/office/drawing/2014/main" id="{382FAB60-2B53-4972-9EC4-FA4B8387F8C0}"/>
            </a:ext>
            <a:ext uri="{147F2762-F138-4A5C-976F-8EAC2B608ADB}">
              <a16:predDERef xmlns:a16="http://schemas.microsoft.com/office/drawing/2014/main" pred="{6294114D-1A48-40DD-8D01-E2EDA6280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11900" y="57731025"/>
          <a:ext cx="7639050" cy="495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12</xdr:col>
      <xdr:colOff>190500</xdr:colOff>
      <xdr:row>378</xdr:row>
      <xdr:rowOff>0</xdr:rowOff>
    </xdr:to>
    <xdr:pic>
      <xdr:nvPicPr>
        <xdr:cNvPr id="41" name="">
          <a:extLst>
            <a:ext uri="{FF2B5EF4-FFF2-40B4-BE49-F238E27FC236}">
              <a16:creationId xmlns:a16="http://schemas.microsoft.com/office/drawing/2014/main" id="{70F940C3-C36F-4E6A-BCB4-A23ABB64A782}"/>
            </a:ext>
            <a:ext uri="{147F2762-F138-4A5C-976F-8EAC2B608ADB}">
              <a16:predDERef xmlns:a16="http://schemas.microsoft.com/office/drawing/2014/main" pred="{382FAB60-2B53-4972-9EC4-FA4B8387F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1975" y="63522225"/>
          <a:ext cx="7667625" cy="48863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351</xdr:row>
      <xdr:rowOff>0</xdr:rowOff>
    </xdr:from>
    <xdr:to>
      <xdr:col>26</xdr:col>
      <xdr:colOff>104775</xdr:colOff>
      <xdr:row>378</xdr:row>
      <xdr:rowOff>76200</xdr:rowOff>
    </xdr:to>
    <xdr:pic>
      <xdr:nvPicPr>
        <xdr:cNvPr id="43" name="">
          <a:extLst>
            <a:ext uri="{FF2B5EF4-FFF2-40B4-BE49-F238E27FC236}">
              <a16:creationId xmlns:a16="http://schemas.microsoft.com/office/drawing/2014/main" id="{0EEC2A23-FDEF-4C2F-B300-B4B22E2A4416}"/>
            </a:ext>
            <a:ext uri="{147F2762-F138-4A5C-976F-8EAC2B608ADB}">
              <a16:predDERef xmlns:a16="http://schemas.microsoft.com/office/drawing/2014/main" pred="{70F940C3-C36F-4E6A-BCB4-A23ABB64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096500" y="63522225"/>
          <a:ext cx="7648575" cy="496252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351</xdr:row>
      <xdr:rowOff>0</xdr:rowOff>
    </xdr:from>
    <xdr:to>
      <xdr:col>39</xdr:col>
      <xdr:colOff>114300</xdr:colOff>
      <xdr:row>378</xdr:row>
      <xdr:rowOff>66675</xdr:rowOff>
    </xdr:to>
    <xdr:pic>
      <xdr:nvPicPr>
        <xdr:cNvPr id="45" name="">
          <a:extLst>
            <a:ext uri="{FF2B5EF4-FFF2-40B4-BE49-F238E27FC236}">
              <a16:creationId xmlns:a16="http://schemas.microsoft.com/office/drawing/2014/main" id="{EE98E7B8-E3A6-4472-8064-16F8E5070126}"/>
            </a:ext>
            <a:ext uri="{147F2762-F138-4A5C-976F-8EAC2B608ADB}">
              <a16:predDERef xmlns:a16="http://schemas.microsoft.com/office/drawing/2014/main" pred="{0EEC2A23-FDEF-4C2F-B300-B4B22E2A4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11900" y="63522225"/>
          <a:ext cx="7658100" cy="495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12</xdr:col>
      <xdr:colOff>209550</xdr:colOff>
      <xdr:row>411</xdr:row>
      <xdr:rowOff>76200</xdr:rowOff>
    </xdr:to>
    <xdr:pic>
      <xdr:nvPicPr>
        <xdr:cNvPr id="18" name="">
          <a:extLst>
            <a:ext uri="{FF2B5EF4-FFF2-40B4-BE49-F238E27FC236}">
              <a16:creationId xmlns:a16="http://schemas.microsoft.com/office/drawing/2014/main" id="{DFB454EF-97DA-43B6-B319-310DAE3ADD26}"/>
            </a:ext>
            <a:ext uri="{147F2762-F138-4A5C-976F-8EAC2B608ADB}">
              <a16:predDERef xmlns:a16="http://schemas.microsoft.com/office/drawing/2014/main" pred="{EE98E7B8-E3A6-4472-8064-16F8E507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61975" y="69494400"/>
          <a:ext cx="7686675" cy="49625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384</xdr:row>
      <xdr:rowOff>0</xdr:rowOff>
    </xdr:from>
    <xdr:to>
      <xdr:col>26</xdr:col>
      <xdr:colOff>180975</xdr:colOff>
      <xdr:row>411</xdr:row>
      <xdr:rowOff>104775</xdr:rowOff>
    </xdr:to>
    <xdr:pic>
      <xdr:nvPicPr>
        <xdr:cNvPr id="34" name="">
          <a:extLst>
            <a:ext uri="{FF2B5EF4-FFF2-40B4-BE49-F238E27FC236}">
              <a16:creationId xmlns:a16="http://schemas.microsoft.com/office/drawing/2014/main" id="{79E96AA3-F72A-4878-8759-6689D9C64CAE}"/>
            </a:ext>
            <a:ext uri="{147F2762-F138-4A5C-976F-8EAC2B608ADB}">
              <a16:predDERef xmlns:a16="http://schemas.microsoft.com/office/drawing/2014/main" pred="{DFB454EF-97DA-43B6-B319-310DAE3A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96500" y="69494400"/>
          <a:ext cx="7724775" cy="49911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384</xdr:row>
      <xdr:rowOff>0</xdr:rowOff>
    </xdr:from>
    <xdr:to>
      <xdr:col>39</xdr:col>
      <xdr:colOff>85725</xdr:colOff>
      <xdr:row>411</xdr:row>
      <xdr:rowOff>76200</xdr:rowOff>
    </xdr:to>
    <xdr:pic>
      <xdr:nvPicPr>
        <xdr:cNvPr id="38" name="">
          <a:extLst>
            <a:ext uri="{FF2B5EF4-FFF2-40B4-BE49-F238E27FC236}">
              <a16:creationId xmlns:a16="http://schemas.microsoft.com/office/drawing/2014/main" id="{4EB91AAA-E81B-4C1B-9EE9-6C937CEA635A}"/>
            </a:ext>
            <a:ext uri="{147F2762-F138-4A5C-976F-8EAC2B608ADB}">
              <a16:predDERef xmlns:a16="http://schemas.microsoft.com/office/drawing/2014/main" pred="{79E96AA3-F72A-4878-8759-6689D9C64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11900" y="69494400"/>
          <a:ext cx="7629525" cy="4962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12</xdr:col>
      <xdr:colOff>180975</xdr:colOff>
      <xdr:row>444</xdr:row>
      <xdr:rowOff>66675</xdr:rowOff>
    </xdr:to>
    <xdr:pic>
      <xdr:nvPicPr>
        <xdr:cNvPr id="42" name="">
          <a:extLst>
            <a:ext uri="{FF2B5EF4-FFF2-40B4-BE49-F238E27FC236}">
              <a16:creationId xmlns:a16="http://schemas.microsoft.com/office/drawing/2014/main" id="{A08F4E19-E757-4AF6-8F65-C03894C7BD3B}"/>
            </a:ext>
            <a:ext uri="{147F2762-F138-4A5C-976F-8EAC2B608ADB}">
              <a16:predDERef xmlns:a16="http://schemas.microsoft.com/office/drawing/2014/main" pred="{4EB91AAA-E81B-4C1B-9EE9-6C937CEA6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61975" y="75466575"/>
          <a:ext cx="7658100" cy="495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417</xdr:row>
      <xdr:rowOff>0</xdr:rowOff>
    </xdr:from>
    <xdr:to>
      <xdr:col>26</xdr:col>
      <xdr:colOff>123825</xdr:colOff>
      <xdr:row>444</xdr:row>
      <xdr:rowOff>19050</xdr:rowOff>
    </xdr:to>
    <xdr:pic>
      <xdr:nvPicPr>
        <xdr:cNvPr id="46" name="">
          <a:extLst>
            <a:ext uri="{FF2B5EF4-FFF2-40B4-BE49-F238E27FC236}">
              <a16:creationId xmlns:a16="http://schemas.microsoft.com/office/drawing/2014/main" id="{E2E21176-CB8B-497E-93E2-D29DF11DE166}"/>
            </a:ext>
            <a:ext uri="{147F2762-F138-4A5C-976F-8EAC2B608ADB}">
              <a16:predDERef xmlns:a16="http://schemas.microsoft.com/office/drawing/2014/main" pred="{A08F4E19-E757-4AF6-8F65-C03894C7B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096500" y="75466575"/>
          <a:ext cx="7667625" cy="490537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417</xdr:row>
      <xdr:rowOff>0</xdr:rowOff>
    </xdr:from>
    <xdr:to>
      <xdr:col>39</xdr:col>
      <xdr:colOff>152400</xdr:colOff>
      <xdr:row>444</xdr:row>
      <xdr:rowOff>47625</xdr:rowOff>
    </xdr:to>
    <xdr:pic>
      <xdr:nvPicPr>
        <xdr:cNvPr id="48" name="">
          <a:extLst>
            <a:ext uri="{FF2B5EF4-FFF2-40B4-BE49-F238E27FC236}">
              <a16:creationId xmlns:a16="http://schemas.microsoft.com/office/drawing/2014/main" id="{79D2FE9C-9328-451C-A939-A26F7BC096BA}"/>
            </a:ext>
            <a:ext uri="{147F2762-F138-4A5C-976F-8EAC2B608ADB}">
              <a16:predDERef xmlns:a16="http://schemas.microsoft.com/office/drawing/2014/main" pred="{E2E21176-CB8B-497E-93E2-D29DF11DE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11900" y="75466575"/>
          <a:ext cx="7696200" cy="4933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12</xdr:col>
      <xdr:colOff>190500</xdr:colOff>
      <xdr:row>478</xdr:row>
      <xdr:rowOff>38100</xdr:rowOff>
    </xdr:to>
    <xdr:pic>
      <xdr:nvPicPr>
        <xdr:cNvPr id="26" name="">
          <a:extLst>
            <a:ext uri="{FF2B5EF4-FFF2-40B4-BE49-F238E27FC236}">
              <a16:creationId xmlns:a16="http://schemas.microsoft.com/office/drawing/2014/main" id="{A46A47BF-E2B2-4787-9C84-E8DFB57FD8EF}"/>
            </a:ext>
            <a:ext uri="{147F2762-F138-4A5C-976F-8EAC2B608ADB}">
              <a16:predDERef xmlns:a16="http://schemas.microsoft.com/office/drawing/2014/main" pred="{79D2FE9C-9328-451C-A939-A26F7BC09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61975" y="81619725"/>
          <a:ext cx="7667625" cy="49244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451</xdr:row>
      <xdr:rowOff>0</xdr:rowOff>
    </xdr:from>
    <xdr:to>
      <xdr:col>26</xdr:col>
      <xdr:colOff>142875</xdr:colOff>
      <xdr:row>478</xdr:row>
      <xdr:rowOff>76200</xdr:rowOff>
    </xdr:to>
    <xdr:pic>
      <xdr:nvPicPr>
        <xdr:cNvPr id="40" name="">
          <a:extLst>
            <a:ext uri="{FF2B5EF4-FFF2-40B4-BE49-F238E27FC236}">
              <a16:creationId xmlns:a16="http://schemas.microsoft.com/office/drawing/2014/main" id="{49D6B929-A0C6-4DD4-9819-301AD5CF4556}"/>
            </a:ext>
            <a:ext uri="{147F2762-F138-4A5C-976F-8EAC2B608ADB}">
              <a16:predDERef xmlns:a16="http://schemas.microsoft.com/office/drawing/2014/main" pred="{A46A47BF-E2B2-4787-9C84-E8DFB57F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096500" y="81619725"/>
          <a:ext cx="7686675" cy="496252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451</xdr:row>
      <xdr:rowOff>0</xdr:rowOff>
    </xdr:from>
    <xdr:to>
      <xdr:col>39</xdr:col>
      <xdr:colOff>200025</xdr:colOff>
      <xdr:row>478</xdr:row>
      <xdr:rowOff>38100</xdr:rowOff>
    </xdr:to>
    <xdr:pic>
      <xdr:nvPicPr>
        <xdr:cNvPr id="47" name="">
          <a:extLst>
            <a:ext uri="{FF2B5EF4-FFF2-40B4-BE49-F238E27FC236}">
              <a16:creationId xmlns:a16="http://schemas.microsoft.com/office/drawing/2014/main" id="{8F070F1C-88D3-4201-9662-17035787F893}"/>
            </a:ext>
            <a:ext uri="{147F2762-F138-4A5C-976F-8EAC2B608ADB}">
              <a16:predDERef xmlns:a16="http://schemas.microsoft.com/office/drawing/2014/main" pred="{49D6B929-A0C6-4DD4-9819-301AD5CF4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11900" y="81619725"/>
          <a:ext cx="7743825" cy="4924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12</xdr:col>
      <xdr:colOff>238125</xdr:colOff>
      <xdr:row>513</xdr:row>
      <xdr:rowOff>0</xdr:rowOff>
    </xdr:to>
    <xdr:pic>
      <xdr:nvPicPr>
        <xdr:cNvPr id="36" name="">
          <a:extLst>
            <a:ext uri="{FF2B5EF4-FFF2-40B4-BE49-F238E27FC236}">
              <a16:creationId xmlns:a16="http://schemas.microsoft.com/office/drawing/2014/main" id="{B3EA525A-844F-43E3-874F-C6B05119FD5E}"/>
            </a:ext>
            <a:ext uri="{147F2762-F138-4A5C-976F-8EAC2B608ADB}">
              <a16:predDERef xmlns:a16="http://schemas.microsoft.com/office/drawing/2014/main" pred="{8F070F1C-88D3-4201-9662-17035787F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1975" y="87953850"/>
          <a:ext cx="7715250" cy="48863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486</xdr:row>
      <xdr:rowOff>0</xdr:rowOff>
    </xdr:from>
    <xdr:to>
      <xdr:col>26</xdr:col>
      <xdr:colOff>123825</xdr:colOff>
      <xdr:row>513</xdr:row>
      <xdr:rowOff>9525</xdr:rowOff>
    </xdr:to>
    <xdr:pic>
      <xdr:nvPicPr>
        <xdr:cNvPr id="49" name="">
          <a:extLst>
            <a:ext uri="{FF2B5EF4-FFF2-40B4-BE49-F238E27FC236}">
              <a16:creationId xmlns:a16="http://schemas.microsoft.com/office/drawing/2014/main" id="{46C13C23-F706-4C0D-9EB1-BF5D29F44731}"/>
            </a:ext>
            <a:ext uri="{147F2762-F138-4A5C-976F-8EAC2B608ADB}">
              <a16:predDERef xmlns:a16="http://schemas.microsoft.com/office/drawing/2014/main" pred="{B3EA525A-844F-43E3-874F-C6B05119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096500" y="87953850"/>
          <a:ext cx="7667625" cy="489585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486</xdr:row>
      <xdr:rowOff>0</xdr:rowOff>
    </xdr:from>
    <xdr:to>
      <xdr:col>39</xdr:col>
      <xdr:colOff>152400</xdr:colOff>
      <xdr:row>513</xdr:row>
      <xdr:rowOff>19050</xdr:rowOff>
    </xdr:to>
    <xdr:pic>
      <xdr:nvPicPr>
        <xdr:cNvPr id="51" name="">
          <a:extLst>
            <a:ext uri="{FF2B5EF4-FFF2-40B4-BE49-F238E27FC236}">
              <a16:creationId xmlns:a16="http://schemas.microsoft.com/office/drawing/2014/main" id="{A5956ABC-00B7-4EBF-94C7-A0ACAC569D7E}"/>
            </a:ext>
            <a:ext uri="{147F2762-F138-4A5C-976F-8EAC2B608ADB}">
              <a16:predDERef xmlns:a16="http://schemas.microsoft.com/office/drawing/2014/main" pred="{46C13C23-F706-4C0D-9EB1-BF5D29F44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11900" y="87953850"/>
          <a:ext cx="7696200" cy="490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 xr3:uid="{AEA406A1-0E4B-5B11-9CD5-51D6E497D94C}">
      <selection activeCell="A3" sqref="A3"/>
    </sheetView>
  </sheetViews>
  <sheetFormatPr defaultRowHeight="13.5"/>
  <sheetData>
    <row r="2" spans="1:2">
      <c r="A2" t="s">
        <v>0</v>
      </c>
    </row>
    <row r="3" spans="1:2">
      <c r="A3">
        <v>100000</v>
      </c>
    </row>
    <row r="5" spans="1:2">
      <c r="A5" t="s">
        <v>1</v>
      </c>
    </row>
    <row r="6" spans="1:2">
      <c r="A6" t="s">
        <v>2</v>
      </c>
      <c r="B6">
        <v>90</v>
      </c>
    </row>
    <row r="7" spans="1:2">
      <c r="A7" t="s">
        <v>3</v>
      </c>
      <c r="B7">
        <v>90</v>
      </c>
    </row>
    <row r="8" spans="1:2">
      <c r="A8" t="s">
        <v>4</v>
      </c>
      <c r="B8">
        <v>110</v>
      </c>
    </row>
    <row r="9" spans="1:2">
      <c r="A9" t="s">
        <v>5</v>
      </c>
      <c r="B9">
        <v>120</v>
      </c>
    </row>
    <row r="10" spans="1:2">
      <c r="A10" t="s">
        <v>6</v>
      </c>
      <c r="B10">
        <v>150</v>
      </c>
    </row>
    <row r="11" spans="1:2">
      <c r="A11" t="s">
        <v>7</v>
      </c>
      <c r="B11">
        <v>100</v>
      </c>
    </row>
    <row r="12" spans="1:2">
      <c r="A12" t="s">
        <v>8</v>
      </c>
      <c r="B12">
        <v>80</v>
      </c>
    </row>
    <row r="13" spans="1:2">
      <c r="A13" t="s">
        <v>9</v>
      </c>
      <c r="B13">
        <v>120</v>
      </c>
    </row>
  </sheetData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 xr3:uid="{9B253EF2-77E0-53E3-AE26-4D66ECD923F3}">
      <selection activeCell="E27" sqref="E27"/>
    </sheetView>
  </sheetViews>
  <sheetFormatPr defaultColWidth="8.875" defaultRowHeight="17.25"/>
  <cols>
    <col min="1" max="1" width="3.125" style="20" customWidth="1"/>
    <col min="2" max="2" width="13.25" style="17" customWidth="1"/>
    <col min="3" max="3" width="15.75" style="19" customWidth="1"/>
    <col min="4" max="4" width="13" style="19" customWidth="1"/>
    <col min="5" max="5" width="15.875" style="25" customWidth="1"/>
    <col min="6" max="6" width="15.875" style="19" customWidth="1"/>
    <col min="7" max="7" width="15.875" style="25" customWidth="1"/>
    <col min="8" max="8" width="15.875" style="19" customWidth="1"/>
    <col min="9" max="9" width="15.875" style="25" customWidth="1"/>
    <col min="10" max="16384" width="8.875" style="20"/>
  </cols>
  <sheetData>
    <row r="2" spans="2:9">
      <c r="B2" s="18" t="s">
        <v>58</v>
      </c>
      <c r="C2" s="20"/>
    </row>
    <row r="4" spans="2:9">
      <c r="B4" s="23" t="s">
        <v>59</v>
      </c>
      <c r="C4" s="23" t="s">
        <v>60</v>
      </c>
      <c r="D4" s="23" t="s">
        <v>61</v>
      </c>
      <c r="E4" s="24" t="s">
        <v>62</v>
      </c>
      <c r="F4" s="23" t="s">
        <v>63</v>
      </c>
      <c r="G4" s="24" t="s">
        <v>62</v>
      </c>
      <c r="H4" s="23" t="s">
        <v>64</v>
      </c>
      <c r="I4" s="24" t="s">
        <v>62</v>
      </c>
    </row>
    <row r="5" spans="2:9">
      <c r="B5" s="21" t="s">
        <v>65</v>
      </c>
      <c r="C5" s="22" t="s">
        <v>66</v>
      </c>
      <c r="D5" s="22">
        <v>54</v>
      </c>
      <c r="E5" s="26">
        <v>42194</v>
      </c>
      <c r="F5" s="22">
        <v>100</v>
      </c>
      <c r="G5" s="26">
        <v>42197</v>
      </c>
      <c r="H5" s="22">
        <v>100</v>
      </c>
      <c r="I5" s="26">
        <v>42196</v>
      </c>
    </row>
    <row r="6" spans="2:9">
      <c r="B6" s="21" t="s">
        <v>65</v>
      </c>
      <c r="C6" s="22" t="s">
        <v>67</v>
      </c>
      <c r="D6" s="22">
        <v>46</v>
      </c>
      <c r="E6" s="26">
        <v>42195</v>
      </c>
      <c r="F6" s="22"/>
      <c r="G6" s="27"/>
      <c r="H6" s="22"/>
      <c r="I6" s="27"/>
    </row>
    <row r="7" spans="2:9">
      <c r="B7" s="21" t="s">
        <v>65</v>
      </c>
      <c r="C7" s="22"/>
      <c r="D7" s="22"/>
      <c r="E7" s="27"/>
      <c r="F7" s="22"/>
      <c r="G7" s="27"/>
      <c r="H7" s="22"/>
      <c r="I7" s="27"/>
    </row>
    <row r="8" spans="2:9">
      <c r="B8" s="21" t="s">
        <v>65</v>
      </c>
      <c r="C8" s="22"/>
      <c r="D8" s="22"/>
      <c r="E8" s="27"/>
      <c r="F8" s="22"/>
      <c r="G8" s="27"/>
      <c r="H8" s="22"/>
      <c r="I8" s="27"/>
    </row>
    <row r="9" spans="2:9">
      <c r="B9" s="21" t="s">
        <v>65</v>
      </c>
      <c r="C9" s="22"/>
      <c r="D9" s="22"/>
      <c r="E9" s="27"/>
      <c r="F9" s="22"/>
      <c r="G9" s="27"/>
      <c r="H9" s="22"/>
      <c r="I9" s="27"/>
    </row>
    <row r="10" spans="2:9">
      <c r="B10" s="21" t="s">
        <v>65</v>
      </c>
      <c r="C10" s="22"/>
      <c r="D10" s="22"/>
      <c r="E10" s="27"/>
      <c r="F10" s="22"/>
      <c r="G10" s="27"/>
      <c r="H10" s="22"/>
      <c r="I10" s="27"/>
    </row>
    <row r="11" spans="2:9">
      <c r="B11" s="21" t="s">
        <v>65</v>
      </c>
      <c r="C11" s="22"/>
      <c r="D11" s="22"/>
      <c r="E11" s="27"/>
      <c r="F11" s="22"/>
      <c r="G11" s="27"/>
      <c r="H11" s="22"/>
      <c r="I11" s="27"/>
    </row>
    <row r="12" spans="2:9">
      <c r="B12" s="21" t="s">
        <v>65</v>
      </c>
      <c r="C12" s="22"/>
      <c r="D12" s="22"/>
      <c r="E12" s="27"/>
      <c r="F12" s="22"/>
      <c r="G12" s="27"/>
      <c r="H12" s="22"/>
      <c r="I12" s="27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 xr3:uid="{85D5C41F-068E-5C55-9968-509E7C2A5619}">
      <pane ySplit="8" topLeftCell="A9" activePane="bottomLeft" state="frozen"/>
      <selection pane="bottomLeft" activeCell="C7" sqref="C7:D8"/>
    </sheetView>
  </sheetViews>
  <sheetFormatPr defaultRowHeight="13.5"/>
  <cols>
    <col min="1" max="1" width="2.875" customWidth="1"/>
    <col min="2" max="18" width="6.625" customWidth="1"/>
    <col min="22" max="22" width="10.875" style="16" bestFit="1" customWidth="1"/>
  </cols>
  <sheetData>
    <row r="2" spans="2:21" ht="15">
      <c r="B2" s="56" t="s">
        <v>10</v>
      </c>
      <c r="C2" s="56"/>
      <c r="D2" s="72"/>
      <c r="E2" s="72"/>
      <c r="F2" s="56" t="s">
        <v>12</v>
      </c>
      <c r="G2" s="56"/>
      <c r="H2" s="72" t="s">
        <v>68</v>
      </c>
      <c r="I2" s="72"/>
      <c r="J2" s="56" t="s">
        <v>14</v>
      </c>
      <c r="K2" s="56"/>
      <c r="L2" s="73">
        <f>C9</f>
        <v>1000000</v>
      </c>
      <c r="M2" s="72"/>
      <c r="N2" s="56" t="s">
        <v>15</v>
      </c>
      <c r="O2" s="56"/>
      <c r="P2" s="73" t="e">
        <f>C108+R108</f>
        <v>#VALUE!</v>
      </c>
      <c r="Q2" s="72"/>
      <c r="R2" s="1"/>
      <c r="S2" s="1"/>
      <c r="T2" s="1"/>
    </row>
    <row r="3" spans="2:21" ht="57" customHeight="1">
      <c r="B3" s="56" t="s">
        <v>16</v>
      </c>
      <c r="C3" s="56"/>
      <c r="D3" s="74" t="s">
        <v>69</v>
      </c>
      <c r="E3" s="74"/>
      <c r="F3" s="74"/>
      <c r="G3" s="74"/>
      <c r="H3" s="74"/>
      <c r="I3" s="74"/>
      <c r="J3" s="56" t="s">
        <v>18</v>
      </c>
      <c r="K3" s="56"/>
      <c r="L3" s="74" t="s">
        <v>70</v>
      </c>
      <c r="M3" s="75"/>
      <c r="N3" s="75"/>
      <c r="O3" s="75"/>
      <c r="P3" s="75"/>
      <c r="Q3" s="75"/>
      <c r="R3" s="1"/>
      <c r="S3" s="1"/>
    </row>
    <row r="4" spans="2:21" ht="15">
      <c r="B4" s="56" t="s">
        <v>20</v>
      </c>
      <c r="C4" s="56"/>
      <c r="D4" s="70">
        <f>SUM($R$9:$S$993)</f>
        <v>153684.21052631587</v>
      </c>
      <c r="E4" s="70"/>
      <c r="F4" s="56" t="s">
        <v>21</v>
      </c>
      <c r="G4" s="56"/>
      <c r="H4" s="71">
        <f>SUM($T$9:$U$108)</f>
        <v>292.00000000000017</v>
      </c>
      <c r="I4" s="72"/>
      <c r="J4" s="53" t="s">
        <v>71</v>
      </c>
      <c r="K4" s="53"/>
      <c r="L4" s="73">
        <f>MAX($C$9:$D$990)-C9</f>
        <v>153684.21052631596</v>
      </c>
      <c r="M4" s="73"/>
      <c r="N4" s="53" t="s">
        <v>72</v>
      </c>
      <c r="O4" s="53"/>
      <c r="P4" s="70">
        <f>MIN($C$9:$D$990)-C9</f>
        <v>0</v>
      </c>
      <c r="Q4" s="70"/>
      <c r="R4" s="1"/>
      <c r="S4" s="1"/>
      <c r="T4" s="1"/>
    </row>
    <row r="5" spans="2:21" ht="15">
      <c r="B5" s="33" t="s">
        <v>23</v>
      </c>
      <c r="C5" s="36">
        <f>COUNTIF($R$9:$R$990,"&gt;0")</f>
        <v>1</v>
      </c>
      <c r="D5" s="34" t="s">
        <v>24</v>
      </c>
      <c r="E5" s="12">
        <f>COUNTIF($R$9:$R$990,"&lt;0")</f>
        <v>0</v>
      </c>
      <c r="F5" s="34" t="s">
        <v>25</v>
      </c>
      <c r="G5" s="36">
        <f>COUNTIF($R$9:$R$990,"=0")</f>
        <v>0</v>
      </c>
      <c r="H5" s="34" t="s">
        <v>26</v>
      </c>
      <c r="I5" s="32">
        <f>C5/SUM(C5,E5,G5)</f>
        <v>1</v>
      </c>
      <c r="J5" s="55" t="s">
        <v>27</v>
      </c>
      <c r="K5" s="56"/>
      <c r="L5" s="57"/>
      <c r="M5" s="58"/>
      <c r="N5" s="14" t="s">
        <v>28</v>
      </c>
      <c r="O5" s="6"/>
      <c r="P5" s="57"/>
      <c r="Q5" s="58"/>
      <c r="R5" s="1"/>
      <c r="S5" s="1"/>
      <c r="T5" s="1"/>
    </row>
    <row r="6" spans="2:21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5"/>
      <c r="R6" s="1"/>
      <c r="S6" s="1"/>
      <c r="T6" s="1"/>
    </row>
    <row r="7" spans="2:21" ht="15">
      <c r="B7" s="59" t="s">
        <v>29</v>
      </c>
      <c r="C7" s="61" t="s">
        <v>30</v>
      </c>
      <c r="D7" s="62"/>
      <c r="E7" s="65" t="s">
        <v>31</v>
      </c>
      <c r="F7" s="66"/>
      <c r="G7" s="66"/>
      <c r="H7" s="66"/>
      <c r="I7" s="49"/>
      <c r="J7" s="67" t="s">
        <v>32</v>
      </c>
      <c r="K7" s="68"/>
      <c r="L7" s="51"/>
      <c r="M7" s="69" t="s">
        <v>33</v>
      </c>
      <c r="N7" s="44" t="s">
        <v>34</v>
      </c>
      <c r="O7" s="45"/>
      <c r="P7" s="45"/>
      <c r="Q7" s="46"/>
      <c r="R7" s="47" t="s">
        <v>35</v>
      </c>
      <c r="S7" s="47"/>
      <c r="T7" s="47"/>
      <c r="U7" s="47"/>
    </row>
    <row r="8" spans="2:21" ht="15">
      <c r="B8" s="60"/>
      <c r="C8" s="63"/>
      <c r="D8" s="64"/>
      <c r="E8" s="15" t="s">
        <v>36</v>
      </c>
      <c r="F8" s="15" t="s">
        <v>37</v>
      </c>
      <c r="G8" s="15" t="s">
        <v>38</v>
      </c>
      <c r="H8" s="48" t="s">
        <v>39</v>
      </c>
      <c r="I8" s="49"/>
      <c r="J8" s="2" t="s">
        <v>40</v>
      </c>
      <c r="K8" s="50" t="s">
        <v>41</v>
      </c>
      <c r="L8" s="51"/>
      <c r="M8" s="69"/>
      <c r="N8" s="3" t="s">
        <v>36</v>
      </c>
      <c r="O8" s="3" t="s">
        <v>37</v>
      </c>
      <c r="P8" s="52" t="s">
        <v>39</v>
      </c>
      <c r="Q8" s="46"/>
      <c r="R8" s="47" t="s">
        <v>42</v>
      </c>
      <c r="S8" s="47"/>
      <c r="T8" s="47" t="s">
        <v>40</v>
      </c>
      <c r="U8" s="47"/>
    </row>
    <row r="9" spans="2:21" ht="15">
      <c r="B9" s="31">
        <v>1</v>
      </c>
      <c r="C9" s="37">
        <v>1000000</v>
      </c>
      <c r="D9" s="37"/>
      <c r="E9" s="31">
        <v>2001</v>
      </c>
      <c r="F9" s="5">
        <v>42111</v>
      </c>
      <c r="G9" s="31" t="s">
        <v>44</v>
      </c>
      <c r="H9" s="38">
        <v>105.33</v>
      </c>
      <c r="I9" s="38"/>
      <c r="J9" s="31">
        <v>57</v>
      </c>
      <c r="K9" s="37">
        <f t="shared" ref="K9:K72" si="0">IF(F9="","",C9*0.03)</f>
        <v>30000</v>
      </c>
      <c r="L9" s="37"/>
      <c r="M9" s="4">
        <f>IF(J9="","",(K9/J9)/1000)</f>
        <v>0.52631578947368418</v>
      </c>
      <c r="N9" s="31">
        <v>2001</v>
      </c>
      <c r="O9" s="5">
        <v>42111</v>
      </c>
      <c r="P9" s="38">
        <v>108.25</v>
      </c>
      <c r="Q9" s="38"/>
      <c r="R9" s="41">
        <f>IF(O9="","",(IF(G9="売",H9-P9,P9-H9))*M9*100000)</f>
        <v>153684.21052631587</v>
      </c>
      <c r="S9" s="41"/>
      <c r="T9" s="42">
        <f>IF(O9="","",IF(R9&lt;0,J9*(-1),IF(G9="買",(P9-H9)*100,(H9-P9)*100)))</f>
        <v>292.00000000000017</v>
      </c>
      <c r="U9" s="42"/>
    </row>
    <row r="10" spans="2:21" ht="15">
      <c r="B10" s="31">
        <v>2</v>
      </c>
      <c r="C10" s="37">
        <f t="shared" ref="C10:C73" si="1">IF(R9="","",C9+R9)</f>
        <v>1153684.210526316</v>
      </c>
      <c r="D10" s="37"/>
      <c r="E10" s="31"/>
      <c r="F10" s="5"/>
      <c r="G10" s="31" t="s">
        <v>44</v>
      </c>
      <c r="H10" s="38"/>
      <c r="I10" s="38"/>
      <c r="J10" s="31"/>
      <c r="K10" s="37" t="str">
        <f t="shared" si="0"/>
        <v/>
      </c>
      <c r="L10" s="37"/>
      <c r="M10" s="4" t="str">
        <f t="shared" ref="M10:M73" si="2">IF(J10="","",(K10/J10)/1000)</f>
        <v/>
      </c>
      <c r="N10" s="31"/>
      <c r="O10" s="5"/>
      <c r="P10" s="38"/>
      <c r="Q10" s="38"/>
      <c r="R10" s="41" t="str">
        <f t="shared" ref="R10:R73" si="3">IF(O10="","",(IF(G10="売",H10-P10,P10-H10))*M10*100000)</f>
        <v/>
      </c>
      <c r="S10" s="41"/>
      <c r="T10" s="42" t="str">
        <f t="shared" ref="T10:T73" si="4">IF(O10="","",IF(R10&lt;0,J10*(-1),IF(G10="買",(P10-H10)*100,(H10-P10)*100)))</f>
        <v/>
      </c>
      <c r="U10" s="42"/>
    </row>
    <row r="11" spans="2:21" ht="15">
      <c r="B11" s="31">
        <v>3</v>
      </c>
      <c r="C11" s="37" t="str">
        <f t="shared" si="1"/>
        <v/>
      </c>
      <c r="D11" s="37"/>
      <c r="E11" s="31"/>
      <c r="F11" s="5"/>
      <c r="G11" s="31" t="s">
        <v>44</v>
      </c>
      <c r="H11" s="38"/>
      <c r="I11" s="38"/>
      <c r="J11" s="31"/>
      <c r="K11" s="37" t="str">
        <f t="shared" si="0"/>
        <v/>
      </c>
      <c r="L11" s="37"/>
      <c r="M11" s="4" t="str">
        <f t="shared" si="2"/>
        <v/>
      </c>
      <c r="N11" s="31"/>
      <c r="O11" s="5"/>
      <c r="P11" s="38"/>
      <c r="Q11" s="38"/>
      <c r="R11" s="41" t="str">
        <f t="shared" si="3"/>
        <v/>
      </c>
      <c r="S11" s="41"/>
      <c r="T11" s="42" t="str">
        <f t="shared" si="4"/>
        <v/>
      </c>
      <c r="U11" s="42"/>
    </row>
    <row r="12" spans="2:21" ht="15">
      <c r="B12" s="31">
        <v>4</v>
      </c>
      <c r="C12" s="37" t="str">
        <f t="shared" si="1"/>
        <v/>
      </c>
      <c r="D12" s="37"/>
      <c r="E12" s="31"/>
      <c r="F12" s="5"/>
      <c r="G12" s="31" t="s">
        <v>45</v>
      </c>
      <c r="H12" s="38"/>
      <c r="I12" s="38"/>
      <c r="J12" s="31"/>
      <c r="K12" s="37" t="str">
        <f t="shared" si="0"/>
        <v/>
      </c>
      <c r="L12" s="37"/>
      <c r="M12" s="4" t="str">
        <f t="shared" si="2"/>
        <v/>
      </c>
      <c r="N12" s="31"/>
      <c r="O12" s="5"/>
      <c r="P12" s="38"/>
      <c r="Q12" s="38"/>
      <c r="R12" s="41" t="str">
        <f t="shared" si="3"/>
        <v/>
      </c>
      <c r="S12" s="41"/>
      <c r="T12" s="42" t="str">
        <f t="shared" si="4"/>
        <v/>
      </c>
      <c r="U12" s="42"/>
    </row>
    <row r="13" spans="2:21" ht="15">
      <c r="B13" s="31">
        <v>5</v>
      </c>
      <c r="C13" s="37" t="str">
        <f t="shared" si="1"/>
        <v/>
      </c>
      <c r="D13" s="37"/>
      <c r="E13" s="31"/>
      <c r="F13" s="5"/>
      <c r="G13" s="31" t="s">
        <v>45</v>
      </c>
      <c r="H13" s="38"/>
      <c r="I13" s="38"/>
      <c r="J13" s="31"/>
      <c r="K13" s="37" t="str">
        <f t="shared" si="0"/>
        <v/>
      </c>
      <c r="L13" s="37"/>
      <c r="M13" s="4" t="str">
        <f t="shared" si="2"/>
        <v/>
      </c>
      <c r="N13" s="31"/>
      <c r="O13" s="5"/>
      <c r="P13" s="38"/>
      <c r="Q13" s="38"/>
      <c r="R13" s="41" t="str">
        <f t="shared" si="3"/>
        <v/>
      </c>
      <c r="S13" s="41"/>
      <c r="T13" s="42" t="str">
        <f t="shared" si="4"/>
        <v/>
      </c>
      <c r="U13" s="42"/>
    </row>
    <row r="14" spans="2:21" ht="15">
      <c r="B14" s="31">
        <v>6</v>
      </c>
      <c r="C14" s="37" t="str">
        <f t="shared" si="1"/>
        <v/>
      </c>
      <c r="D14" s="37"/>
      <c r="E14" s="31"/>
      <c r="F14" s="5"/>
      <c r="G14" s="31" t="s">
        <v>44</v>
      </c>
      <c r="H14" s="38"/>
      <c r="I14" s="38"/>
      <c r="J14" s="31"/>
      <c r="K14" s="37" t="str">
        <f t="shared" si="0"/>
        <v/>
      </c>
      <c r="L14" s="37"/>
      <c r="M14" s="4" t="str">
        <f t="shared" si="2"/>
        <v/>
      </c>
      <c r="N14" s="31"/>
      <c r="O14" s="5"/>
      <c r="P14" s="38"/>
      <c r="Q14" s="38"/>
      <c r="R14" s="41" t="str">
        <f t="shared" si="3"/>
        <v/>
      </c>
      <c r="S14" s="41"/>
      <c r="T14" s="42" t="str">
        <f t="shared" si="4"/>
        <v/>
      </c>
      <c r="U14" s="42"/>
    </row>
    <row r="15" spans="2:21" ht="15">
      <c r="B15" s="31">
        <v>7</v>
      </c>
      <c r="C15" s="37" t="str">
        <f t="shared" si="1"/>
        <v/>
      </c>
      <c r="D15" s="37"/>
      <c r="E15" s="31"/>
      <c r="F15" s="5"/>
      <c r="G15" s="31" t="s">
        <v>44</v>
      </c>
      <c r="H15" s="38"/>
      <c r="I15" s="38"/>
      <c r="J15" s="31"/>
      <c r="K15" s="37" t="str">
        <f t="shared" si="0"/>
        <v/>
      </c>
      <c r="L15" s="37"/>
      <c r="M15" s="4" t="str">
        <f t="shared" si="2"/>
        <v/>
      </c>
      <c r="N15" s="31"/>
      <c r="O15" s="5"/>
      <c r="P15" s="38"/>
      <c r="Q15" s="38"/>
      <c r="R15" s="41" t="str">
        <f t="shared" si="3"/>
        <v/>
      </c>
      <c r="S15" s="41"/>
      <c r="T15" s="42" t="str">
        <f t="shared" si="4"/>
        <v/>
      </c>
      <c r="U15" s="42"/>
    </row>
    <row r="16" spans="2:21" ht="15">
      <c r="B16" s="31">
        <v>8</v>
      </c>
      <c r="C16" s="37" t="str">
        <f t="shared" si="1"/>
        <v/>
      </c>
      <c r="D16" s="37"/>
      <c r="E16" s="31"/>
      <c r="F16" s="5"/>
      <c r="G16" s="31" t="s">
        <v>44</v>
      </c>
      <c r="H16" s="38"/>
      <c r="I16" s="38"/>
      <c r="J16" s="31"/>
      <c r="K16" s="37" t="str">
        <f t="shared" si="0"/>
        <v/>
      </c>
      <c r="L16" s="37"/>
      <c r="M16" s="4" t="str">
        <f t="shared" si="2"/>
        <v/>
      </c>
      <c r="N16" s="31"/>
      <c r="O16" s="5"/>
      <c r="P16" s="38"/>
      <c r="Q16" s="38"/>
      <c r="R16" s="41" t="str">
        <f t="shared" si="3"/>
        <v/>
      </c>
      <c r="S16" s="41"/>
      <c r="T16" s="42" t="str">
        <f t="shared" si="4"/>
        <v/>
      </c>
      <c r="U16" s="42"/>
    </row>
    <row r="17" spans="2:21" ht="15">
      <c r="B17" s="31">
        <v>9</v>
      </c>
      <c r="C17" s="37" t="str">
        <f t="shared" si="1"/>
        <v/>
      </c>
      <c r="D17" s="37"/>
      <c r="E17" s="31"/>
      <c r="F17" s="5"/>
      <c r="G17" s="31" t="s">
        <v>44</v>
      </c>
      <c r="H17" s="38"/>
      <c r="I17" s="38"/>
      <c r="J17" s="31"/>
      <c r="K17" s="37" t="str">
        <f t="shared" si="0"/>
        <v/>
      </c>
      <c r="L17" s="37"/>
      <c r="M17" s="4" t="str">
        <f t="shared" si="2"/>
        <v/>
      </c>
      <c r="N17" s="31"/>
      <c r="O17" s="5"/>
      <c r="P17" s="38"/>
      <c r="Q17" s="38"/>
      <c r="R17" s="41" t="str">
        <f t="shared" si="3"/>
        <v/>
      </c>
      <c r="S17" s="41"/>
      <c r="T17" s="42" t="str">
        <f t="shared" si="4"/>
        <v/>
      </c>
      <c r="U17" s="42"/>
    </row>
    <row r="18" spans="2:21" ht="15">
      <c r="B18" s="31">
        <v>10</v>
      </c>
      <c r="C18" s="37" t="str">
        <f t="shared" si="1"/>
        <v/>
      </c>
      <c r="D18" s="37"/>
      <c r="E18" s="31"/>
      <c r="F18" s="5"/>
      <c r="G18" s="31" t="s">
        <v>44</v>
      </c>
      <c r="H18" s="38"/>
      <c r="I18" s="38"/>
      <c r="J18" s="31"/>
      <c r="K18" s="37" t="str">
        <f t="shared" si="0"/>
        <v/>
      </c>
      <c r="L18" s="37"/>
      <c r="M18" s="4" t="str">
        <f t="shared" si="2"/>
        <v/>
      </c>
      <c r="N18" s="31"/>
      <c r="O18" s="5"/>
      <c r="P18" s="38"/>
      <c r="Q18" s="38"/>
      <c r="R18" s="41" t="str">
        <f t="shared" si="3"/>
        <v/>
      </c>
      <c r="S18" s="41"/>
      <c r="T18" s="42" t="str">
        <f t="shared" si="4"/>
        <v/>
      </c>
      <c r="U18" s="42"/>
    </row>
    <row r="19" spans="2:21" ht="15">
      <c r="B19" s="31">
        <v>11</v>
      </c>
      <c r="C19" s="37" t="str">
        <f t="shared" si="1"/>
        <v/>
      </c>
      <c r="D19" s="37"/>
      <c r="E19" s="31"/>
      <c r="F19" s="5"/>
      <c r="G19" s="31" t="s">
        <v>44</v>
      </c>
      <c r="H19" s="38"/>
      <c r="I19" s="38"/>
      <c r="J19" s="31"/>
      <c r="K19" s="37" t="str">
        <f t="shared" si="0"/>
        <v/>
      </c>
      <c r="L19" s="37"/>
      <c r="M19" s="4" t="str">
        <f t="shared" si="2"/>
        <v/>
      </c>
      <c r="N19" s="31"/>
      <c r="O19" s="5"/>
      <c r="P19" s="38"/>
      <c r="Q19" s="38"/>
      <c r="R19" s="41" t="str">
        <f t="shared" si="3"/>
        <v/>
      </c>
      <c r="S19" s="41"/>
      <c r="T19" s="42" t="str">
        <f t="shared" si="4"/>
        <v/>
      </c>
      <c r="U19" s="42"/>
    </row>
    <row r="20" spans="2:21" ht="15">
      <c r="B20" s="31">
        <v>12</v>
      </c>
      <c r="C20" s="37" t="str">
        <f t="shared" si="1"/>
        <v/>
      </c>
      <c r="D20" s="37"/>
      <c r="E20" s="31"/>
      <c r="F20" s="5"/>
      <c r="G20" s="31" t="s">
        <v>44</v>
      </c>
      <c r="H20" s="38"/>
      <c r="I20" s="38"/>
      <c r="J20" s="31"/>
      <c r="K20" s="37" t="str">
        <f t="shared" si="0"/>
        <v/>
      </c>
      <c r="L20" s="37"/>
      <c r="M20" s="4" t="str">
        <f t="shared" si="2"/>
        <v/>
      </c>
      <c r="N20" s="31"/>
      <c r="O20" s="5"/>
      <c r="P20" s="38"/>
      <c r="Q20" s="38"/>
      <c r="R20" s="41" t="str">
        <f t="shared" si="3"/>
        <v/>
      </c>
      <c r="S20" s="41"/>
      <c r="T20" s="42" t="str">
        <f t="shared" si="4"/>
        <v/>
      </c>
      <c r="U20" s="42"/>
    </row>
    <row r="21" spans="2:21" ht="15">
      <c r="B21" s="31">
        <v>13</v>
      </c>
      <c r="C21" s="37" t="str">
        <f t="shared" si="1"/>
        <v/>
      </c>
      <c r="D21" s="37"/>
      <c r="E21" s="31"/>
      <c r="F21" s="5"/>
      <c r="G21" s="31" t="s">
        <v>44</v>
      </c>
      <c r="H21" s="38"/>
      <c r="I21" s="38"/>
      <c r="J21" s="31"/>
      <c r="K21" s="37" t="str">
        <f t="shared" si="0"/>
        <v/>
      </c>
      <c r="L21" s="37"/>
      <c r="M21" s="4" t="str">
        <f t="shared" si="2"/>
        <v/>
      </c>
      <c r="N21" s="31"/>
      <c r="O21" s="5"/>
      <c r="P21" s="38"/>
      <c r="Q21" s="38"/>
      <c r="R21" s="41" t="str">
        <f t="shared" si="3"/>
        <v/>
      </c>
      <c r="S21" s="41"/>
      <c r="T21" s="42" t="str">
        <f t="shared" si="4"/>
        <v/>
      </c>
      <c r="U21" s="42"/>
    </row>
    <row r="22" spans="2:21" ht="15">
      <c r="B22" s="31">
        <v>14</v>
      </c>
      <c r="C22" s="37" t="str">
        <f t="shared" si="1"/>
        <v/>
      </c>
      <c r="D22" s="37"/>
      <c r="E22" s="31"/>
      <c r="F22" s="5"/>
      <c r="G22" s="31" t="s">
        <v>45</v>
      </c>
      <c r="H22" s="38"/>
      <c r="I22" s="38"/>
      <c r="J22" s="31"/>
      <c r="K22" s="37" t="str">
        <f t="shared" si="0"/>
        <v/>
      </c>
      <c r="L22" s="37"/>
      <c r="M22" s="4" t="str">
        <f t="shared" si="2"/>
        <v/>
      </c>
      <c r="N22" s="31"/>
      <c r="O22" s="5"/>
      <c r="P22" s="38"/>
      <c r="Q22" s="38"/>
      <c r="R22" s="41" t="str">
        <f t="shared" si="3"/>
        <v/>
      </c>
      <c r="S22" s="41"/>
      <c r="T22" s="42" t="str">
        <f t="shared" si="4"/>
        <v/>
      </c>
      <c r="U22" s="42"/>
    </row>
    <row r="23" spans="2:21" ht="15">
      <c r="B23" s="31">
        <v>15</v>
      </c>
      <c r="C23" s="37" t="str">
        <f t="shared" si="1"/>
        <v/>
      </c>
      <c r="D23" s="37"/>
      <c r="E23" s="31"/>
      <c r="F23" s="5"/>
      <c r="G23" s="31" t="s">
        <v>44</v>
      </c>
      <c r="H23" s="38"/>
      <c r="I23" s="38"/>
      <c r="J23" s="31"/>
      <c r="K23" s="37" t="str">
        <f t="shared" si="0"/>
        <v/>
      </c>
      <c r="L23" s="37"/>
      <c r="M23" s="4" t="str">
        <f t="shared" si="2"/>
        <v/>
      </c>
      <c r="N23" s="31"/>
      <c r="O23" s="5"/>
      <c r="P23" s="38"/>
      <c r="Q23" s="38"/>
      <c r="R23" s="41" t="str">
        <f t="shared" si="3"/>
        <v/>
      </c>
      <c r="S23" s="41"/>
      <c r="T23" s="42" t="str">
        <f t="shared" si="4"/>
        <v/>
      </c>
      <c r="U23" s="42"/>
    </row>
    <row r="24" spans="2:21" ht="15">
      <c r="B24" s="31">
        <v>16</v>
      </c>
      <c r="C24" s="37" t="str">
        <f t="shared" si="1"/>
        <v/>
      </c>
      <c r="D24" s="37"/>
      <c r="E24" s="31"/>
      <c r="F24" s="5"/>
      <c r="G24" s="31" t="s">
        <v>44</v>
      </c>
      <c r="H24" s="38"/>
      <c r="I24" s="38"/>
      <c r="J24" s="31"/>
      <c r="K24" s="37" t="str">
        <f t="shared" si="0"/>
        <v/>
      </c>
      <c r="L24" s="37"/>
      <c r="M24" s="4" t="str">
        <f t="shared" si="2"/>
        <v/>
      </c>
      <c r="N24" s="31"/>
      <c r="O24" s="5"/>
      <c r="P24" s="38"/>
      <c r="Q24" s="38"/>
      <c r="R24" s="41" t="str">
        <f t="shared" si="3"/>
        <v/>
      </c>
      <c r="S24" s="41"/>
      <c r="T24" s="42" t="str">
        <f t="shared" si="4"/>
        <v/>
      </c>
      <c r="U24" s="42"/>
    </row>
    <row r="25" spans="2:21" ht="15">
      <c r="B25" s="31">
        <v>17</v>
      </c>
      <c r="C25" s="37" t="str">
        <f t="shared" si="1"/>
        <v/>
      </c>
      <c r="D25" s="37"/>
      <c r="E25" s="31"/>
      <c r="F25" s="5"/>
      <c r="G25" s="31" t="s">
        <v>44</v>
      </c>
      <c r="H25" s="38"/>
      <c r="I25" s="38"/>
      <c r="J25" s="31"/>
      <c r="K25" s="37" t="str">
        <f t="shared" si="0"/>
        <v/>
      </c>
      <c r="L25" s="37"/>
      <c r="M25" s="4" t="str">
        <f t="shared" si="2"/>
        <v/>
      </c>
      <c r="N25" s="31"/>
      <c r="O25" s="5"/>
      <c r="P25" s="38"/>
      <c r="Q25" s="38"/>
      <c r="R25" s="41" t="str">
        <f t="shared" si="3"/>
        <v/>
      </c>
      <c r="S25" s="41"/>
      <c r="T25" s="42" t="str">
        <f t="shared" si="4"/>
        <v/>
      </c>
      <c r="U25" s="42"/>
    </row>
    <row r="26" spans="2:21" ht="15">
      <c r="B26" s="31">
        <v>18</v>
      </c>
      <c r="C26" s="37" t="str">
        <f t="shared" si="1"/>
        <v/>
      </c>
      <c r="D26" s="37"/>
      <c r="E26" s="31"/>
      <c r="F26" s="5"/>
      <c r="G26" s="31" t="s">
        <v>44</v>
      </c>
      <c r="H26" s="38"/>
      <c r="I26" s="38"/>
      <c r="J26" s="31"/>
      <c r="K26" s="37" t="str">
        <f t="shared" si="0"/>
        <v/>
      </c>
      <c r="L26" s="37"/>
      <c r="M26" s="4" t="str">
        <f t="shared" si="2"/>
        <v/>
      </c>
      <c r="N26" s="31"/>
      <c r="O26" s="5"/>
      <c r="P26" s="38"/>
      <c r="Q26" s="38"/>
      <c r="R26" s="41" t="str">
        <f t="shared" si="3"/>
        <v/>
      </c>
      <c r="S26" s="41"/>
      <c r="T26" s="42" t="str">
        <f t="shared" si="4"/>
        <v/>
      </c>
      <c r="U26" s="42"/>
    </row>
    <row r="27" spans="2:21" ht="15">
      <c r="B27" s="31">
        <v>19</v>
      </c>
      <c r="C27" s="37" t="str">
        <f t="shared" si="1"/>
        <v/>
      </c>
      <c r="D27" s="37"/>
      <c r="E27" s="31"/>
      <c r="F27" s="5"/>
      <c r="G27" s="31" t="s">
        <v>45</v>
      </c>
      <c r="H27" s="38"/>
      <c r="I27" s="38"/>
      <c r="J27" s="31"/>
      <c r="K27" s="37" t="str">
        <f t="shared" si="0"/>
        <v/>
      </c>
      <c r="L27" s="37"/>
      <c r="M27" s="4" t="str">
        <f t="shared" si="2"/>
        <v/>
      </c>
      <c r="N27" s="31"/>
      <c r="O27" s="5"/>
      <c r="P27" s="38"/>
      <c r="Q27" s="38"/>
      <c r="R27" s="41" t="str">
        <f t="shared" si="3"/>
        <v/>
      </c>
      <c r="S27" s="41"/>
      <c r="T27" s="42" t="str">
        <f t="shared" si="4"/>
        <v/>
      </c>
      <c r="U27" s="42"/>
    </row>
    <row r="28" spans="2:21" ht="15">
      <c r="B28" s="31">
        <v>20</v>
      </c>
      <c r="C28" s="37" t="str">
        <f t="shared" si="1"/>
        <v/>
      </c>
      <c r="D28" s="37"/>
      <c r="E28" s="31"/>
      <c r="F28" s="5"/>
      <c r="G28" s="31" t="s">
        <v>44</v>
      </c>
      <c r="H28" s="38"/>
      <c r="I28" s="38"/>
      <c r="J28" s="31"/>
      <c r="K28" s="37" t="str">
        <f t="shared" si="0"/>
        <v/>
      </c>
      <c r="L28" s="37"/>
      <c r="M28" s="4" t="str">
        <f t="shared" si="2"/>
        <v/>
      </c>
      <c r="N28" s="31"/>
      <c r="O28" s="5"/>
      <c r="P28" s="38"/>
      <c r="Q28" s="38"/>
      <c r="R28" s="41" t="str">
        <f t="shared" si="3"/>
        <v/>
      </c>
      <c r="S28" s="41"/>
      <c r="T28" s="42" t="str">
        <f t="shared" si="4"/>
        <v/>
      </c>
      <c r="U28" s="42"/>
    </row>
    <row r="29" spans="2:21" ht="15">
      <c r="B29" s="31">
        <v>21</v>
      </c>
      <c r="C29" s="37" t="str">
        <f t="shared" si="1"/>
        <v/>
      </c>
      <c r="D29" s="37"/>
      <c r="E29" s="31"/>
      <c r="F29" s="5"/>
      <c r="G29" s="31" t="s">
        <v>45</v>
      </c>
      <c r="H29" s="38"/>
      <c r="I29" s="38"/>
      <c r="J29" s="31"/>
      <c r="K29" s="37" t="str">
        <f t="shared" si="0"/>
        <v/>
      </c>
      <c r="L29" s="37"/>
      <c r="M29" s="4" t="str">
        <f t="shared" si="2"/>
        <v/>
      </c>
      <c r="N29" s="31"/>
      <c r="O29" s="5"/>
      <c r="P29" s="38"/>
      <c r="Q29" s="38"/>
      <c r="R29" s="41" t="str">
        <f t="shared" si="3"/>
        <v/>
      </c>
      <c r="S29" s="41"/>
      <c r="T29" s="42" t="str">
        <f t="shared" si="4"/>
        <v/>
      </c>
      <c r="U29" s="42"/>
    </row>
    <row r="30" spans="2:21" ht="15">
      <c r="B30" s="31">
        <v>22</v>
      </c>
      <c r="C30" s="37" t="str">
        <f t="shared" si="1"/>
        <v/>
      </c>
      <c r="D30" s="37"/>
      <c r="E30" s="31"/>
      <c r="F30" s="5"/>
      <c r="G30" s="31" t="s">
        <v>45</v>
      </c>
      <c r="H30" s="38"/>
      <c r="I30" s="38"/>
      <c r="J30" s="31"/>
      <c r="K30" s="37" t="str">
        <f t="shared" si="0"/>
        <v/>
      </c>
      <c r="L30" s="37"/>
      <c r="M30" s="4" t="str">
        <f t="shared" si="2"/>
        <v/>
      </c>
      <c r="N30" s="31"/>
      <c r="O30" s="5"/>
      <c r="P30" s="38"/>
      <c r="Q30" s="38"/>
      <c r="R30" s="41" t="str">
        <f t="shared" si="3"/>
        <v/>
      </c>
      <c r="S30" s="41"/>
      <c r="T30" s="42" t="str">
        <f t="shared" si="4"/>
        <v/>
      </c>
      <c r="U30" s="42"/>
    </row>
    <row r="31" spans="2:21" ht="15">
      <c r="B31" s="31">
        <v>23</v>
      </c>
      <c r="C31" s="37" t="str">
        <f t="shared" si="1"/>
        <v/>
      </c>
      <c r="D31" s="37"/>
      <c r="E31" s="31"/>
      <c r="F31" s="5"/>
      <c r="G31" s="31" t="s">
        <v>45</v>
      </c>
      <c r="H31" s="38"/>
      <c r="I31" s="38"/>
      <c r="J31" s="31"/>
      <c r="K31" s="37" t="str">
        <f t="shared" si="0"/>
        <v/>
      </c>
      <c r="L31" s="37"/>
      <c r="M31" s="4" t="str">
        <f t="shared" si="2"/>
        <v/>
      </c>
      <c r="N31" s="31"/>
      <c r="O31" s="5"/>
      <c r="P31" s="38"/>
      <c r="Q31" s="38"/>
      <c r="R31" s="41" t="str">
        <f t="shared" si="3"/>
        <v/>
      </c>
      <c r="S31" s="41"/>
      <c r="T31" s="42" t="str">
        <f t="shared" si="4"/>
        <v/>
      </c>
      <c r="U31" s="42"/>
    </row>
    <row r="32" spans="2:21" ht="15">
      <c r="B32" s="31">
        <v>24</v>
      </c>
      <c r="C32" s="37" t="str">
        <f t="shared" si="1"/>
        <v/>
      </c>
      <c r="D32" s="37"/>
      <c r="E32" s="31"/>
      <c r="F32" s="5"/>
      <c r="G32" s="31" t="s">
        <v>45</v>
      </c>
      <c r="H32" s="38"/>
      <c r="I32" s="38"/>
      <c r="J32" s="31"/>
      <c r="K32" s="37" t="str">
        <f t="shared" si="0"/>
        <v/>
      </c>
      <c r="L32" s="37"/>
      <c r="M32" s="4" t="str">
        <f t="shared" si="2"/>
        <v/>
      </c>
      <c r="N32" s="31"/>
      <c r="O32" s="5"/>
      <c r="P32" s="38"/>
      <c r="Q32" s="38"/>
      <c r="R32" s="41" t="str">
        <f t="shared" si="3"/>
        <v/>
      </c>
      <c r="S32" s="41"/>
      <c r="T32" s="42" t="str">
        <f t="shared" si="4"/>
        <v/>
      </c>
      <c r="U32" s="42"/>
    </row>
    <row r="33" spans="2:21" ht="15">
      <c r="B33" s="31">
        <v>25</v>
      </c>
      <c r="C33" s="37" t="str">
        <f t="shared" si="1"/>
        <v/>
      </c>
      <c r="D33" s="37"/>
      <c r="E33" s="31"/>
      <c r="F33" s="5"/>
      <c r="G33" s="31" t="s">
        <v>44</v>
      </c>
      <c r="H33" s="38"/>
      <c r="I33" s="38"/>
      <c r="J33" s="31"/>
      <c r="K33" s="37" t="str">
        <f t="shared" si="0"/>
        <v/>
      </c>
      <c r="L33" s="37"/>
      <c r="M33" s="4" t="str">
        <f t="shared" si="2"/>
        <v/>
      </c>
      <c r="N33" s="31"/>
      <c r="O33" s="5"/>
      <c r="P33" s="38"/>
      <c r="Q33" s="38"/>
      <c r="R33" s="41" t="str">
        <f t="shared" si="3"/>
        <v/>
      </c>
      <c r="S33" s="41"/>
      <c r="T33" s="42" t="str">
        <f t="shared" si="4"/>
        <v/>
      </c>
      <c r="U33" s="42"/>
    </row>
    <row r="34" spans="2:21" ht="15">
      <c r="B34" s="31">
        <v>26</v>
      </c>
      <c r="C34" s="37" t="str">
        <f t="shared" si="1"/>
        <v/>
      </c>
      <c r="D34" s="37"/>
      <c r="E34" s="31"/>
      <c r="F34" s="5"/>
      <c r="G34" s="31" t="s">
        <v>45</v>
      </c>
      <c r="H34" s="38"/>
      <c r="I34" s="38"/>
      <c r="J34" s="31"/>
      <c r="K34" s="37" t="str">
        <f t="shared" si="0"/>
        <v/>
      </c>
      <c r="L34" s="37"/>
      <c r="M34" s="4" t="str">
        <f t="shared" si="2"/>
        <v/>
      </c>
      <c r="N34" s="31"/>
      <c r="O34" s="5"/>
      <c r="P34" s="38"/>
      <c r="Q34" s="38"/>
      <c r="R34" s="41" t="str">
        <f t="shared" si="3"/>
        <v/>
      </c>
      <c r="S34" s="41"/>
      <c r="T34" s="42" t="str">
        <f t="shared" si="4"/>
        <v/>
      </c>
      <c r="U34" s="42"/>
    </row>
    <row r="35" spans="2:21" ht="15">
      <c r="B35" s="31">
        <v>27</v>
      </c>
      <c r="C35" s="37" t="str">
        <f t="shared" si="1"/>
        <v/>
      </c>
      <c r="D35" s="37"/>
      <c r="E35" s="31"/>
      <c r="F35" s="5"/>
      <c r="G35" s="31" t="s">
        <v>45</v>
      </c>
      <c r="H35" s="38"/>
      <c r="I35" s="38"/>
      <c r="J35" s="31"/>
      <c r="K35" s="37" t="str">
        <f t="shared" si="0"/>
        <v/>
      </c>
      <c r="L35" s="37"/>
      <c r="M35" s="4" t="str">
        <f t="shared" si="2"/>
        <v/>
      </c>
      <c r="N35" s="31"/>
      <c r="O35" s="5"/>
      <c r="P35" s="38"/>
      <c r="Q35" s="38"/>
      <c r="R35" s="41" t="str">
        <f t="shared" si="3"/>
        <v/>
      </c>
      <c r="S35" s="41"/>
      <c r="T35" s="42" t="str">
        <f t="shared" si="4"/>
        <v/>
      </c>
      <c r="U35" s="42"/>
    </row>
    <row r="36" spans="2:21" ht="15">
      <c r="B36" s="31">
        <v>28</v>
      </c>
      <c r="C36" s="37" t="str">
        <f t="shared" si="1"/>
        <v/>
      </c>
      <c r="D36" s="37"/>
      <c r="E36" s="31"/>
      <c r="F36" s="5"/>
      <c r="G36" s="31" t="s">
        <v>45</v>
      </c>
      <c r="H36" s="38"/>
      <c r="I36" s="38"/>
      <c r="J36" s="31"/>
      <c r="K36" s="37" t="str">
        <f t="shared" si="0"/>
        <v/>
      </c>
      <c r="L36" s="37"/>
      <c r="M36" s="4" t="str">
        <f t="shared" si="2"/>
        <v/>
      </c>
      <c r="N36" s="31"/>
      <c r="O36" s="5"/>
      <c r="P36" s="38"/>
      <c r="Q36" s="38"/>
      <c r="R36" s="41" t="str">
        <f t="shared" si="3"/>
        <v/>
      </c>
      <c r="S36" s="41"/>
      <c r="T36" s="42" t="str">
        <f t="shared" si="4"/>
        <v/>
      </c>
      <c r="U36" s="42"/>
    </row>
    <row r="37" spans="2:21" ht="15">
      <c r="B37" s="31">
        <v>29</v>
      </c>
      <c r="C37" s="37" t="str">
        <f t="shared" si="1"/>
        <v/>
      </c>
      <c r="D37" s="37"/>
      <c r="E37" s="31"/>
      <c r="F37" s="5"/>
      <c r="G37" s="31" t="s">
        <v>45</v>
      </c>
      <c r="H37" s="38"/>
      <c r="I37" s="38"/>
      <c r="J37" s="31"/>
      <c r="K37" s="37" t="str">
        <f t="shared" si="0"/>
        <v/>
      </c>
      <c r="L37" s="37"/>
      <c r="M37" s="4" t="str">
        <f t="shared" si="2"/>
        <v/>
      </c>
      <c r="N37" s="31"/>
      <c r="O37" s="5"/>
      <c r="P37" s="38"/>
      <c r="Q37" s="38"/>
      <c r="R37" s="41" t="str">
        <f t="shared" si="3"/>
        <v/>
      </c>
      <c r="S37" s="41"/>
      <c r="T37" s="42" t="str">
        <f t="shared" si="4"/>
        <v/>
      </c>
      <c r="U37" s="42"/>
    </row>
    <row r="38" spans="2:21" ht="15">
      <c r="B38" s="31">
        <v>30</v>
      </c>
      <c r="C38" s="37" t="str">
        <f t="shared" si="1"/>
        <v/>
      </c>
      <c r="D38" s="37"/>
      <c r="E38" s="31"/>
      <c r="F38" s="5"/>
      <c r="G38" s="31" t="s">
        <v>44</v>
      </c>
      <c r="H38" s="38"/>
      <c r="I38" s="38"/>
      <c r="J38" s="31"/>
      <c r="K38" s="37" t="str">
        <f t="shared" si="0"/>
        <v/>
      </c>
      <c r="L38" s="37"/>
      <c r="M38" s="4" t="str">
        <f t="shared" si="2"/>
        <v/>
      </c>
      <c r="N38" s="31"/>
      <c r="O38" s="5"/>
      <c r="P38" s="38"/>
      <c r="Q38" s="38"/>
      <c r="R38" s="41" t="str">
        <f t="shared" si="3"/>
        <v/>
      </c>
      <c r="S38" s="41"/>
      <c r="T38" s="42" t="str">
        <f t="shared" si="4"/>
        <v/>
      </c>
      <c r="U38" s="42"/>
    </row>
    <row r="39" spans="2:21" ht="15">
      <c r="B39" s="31">
        <v>31</v>
      </c>
      <c r="C39" s="37" t="str">
        <f t="shared" si="1"/>
        <v/>
      </c>
      <c r="D39" s="37"/>
      <c r="E39" s="31"/>
      <c r="F39" s="5"/>
      <c r="G39" s="31" t="s">
        <v>44</v>
      </c>
      <c r="H39" s="38"/>
      <c r="I39" s="38"/>
      <c r="J39" s="31"/>
      <c r="K39" s="37" t="str">
        <f t="shared" si="0"/>
        <v/>
      </c>
      <c r="L39" s="37"/>
      <c r="M39" s="4" t="str">
        <f t="shared" si="2"/>
        <v/>
      </c>
      <c r="N39" s="31"/>
      <c r="O39" s="5"/>
      <c r="P39" s="38"/>
      <c r="Q39" s="38"/>
      <c r="R39" s="41" t="str">
        <f t="shared" si="3"/>
        <v/>
      </c>
      <c r="S39" s="41"/>
      <c r="T39" s="42" t="str">
        <f t="shared" si="4"/>
        <v/>
      </c>
      <c r="U39" s="42"/>
    </row>
    <row r="40" spans="2:21" ht="15">
      <c r="B40" s="31">
        <v>32</v>
      </c>
      <c r="C40" s="37" t="str">
        <f t="shared" si="1"/>
        <v/>
      </c>
      <c r="D40" s="37"/>
      <c r="E40" s="31"/>
      <c r="F40" s="5"/>
      <c r="G40" s="31" t="s">
        <v>44</v>
      </c>
      <c r="H40" s="38"/>
      <c r="I40" s="38"/>
      <c r="J40" s="31"/>
      <c r="K40" s="37" t="str">
        <f t="shared" si="0"/>
        <v/>
      </c>
      <c r="L40" s="37"/>
      <c r="M40" s="4" t="str">
        <f t="shared" si="2"/>
        <v/>
      </c>
      <c r="N40" s="31"/>
      <c r="O40" s="5"/>
      <c r="P40" s="38"/>
      <c r="Q40" s="38"/>
      <c r="R40" s="41" t="str">
        <f t="shared" si="3"/>
        <v/>
      </c>
      <c r="S40" s="41"/>
      <c r="T40" s="42" t="str">
        <f t="shared" si="4"/>
        <v/>
      </c>
      <c r="U40" s="42"/>
    </row>
    <row r="41" spans="2:21" ht="15">
      <c r="B41" s="31">
        <v>33</v>
      </c>
      <c r="C41" s="37" t="str">
        <f t="shared" si="1"/>
        <v/>
      </c>
      <c r="D41" s="37"/>
      <c r="E41" s="31"/>
      <c r="F41" s="5"/>
      <c r="G41" s="31" t="s">
        <v>45</v>
      </c>
      <c r="H41" s="38"/>
      <c r="I41" s="38"/>
      <c r="J41" s="31"/>
      <c r="K41" s="37" t="str">
        <f t="shared" si="0"/>
        <v/>
      </c>
      <c r="L41" s="37"/>
      <c r="M41" s="4" t="str">
        <f t="shared" si="2"/>
        <v/>
      </c>
      <c r="N41" s="31"/>
      <c r="O41" s="5"/>
      <c r="P41" s="38"/>
      <c r="Q41" s="38"/>
      <c r="R41" s="41" t="str">
        <f t="shared" si="3"/>
        <v/>
      </c>
      <c r="S41" s="41"/>
      <c r="T41" s="42" t="str">
        <f t="shared" si="4"/>
        <v/>
      </c>
      <c r="U41" s="42"/>
    </row>
    <row r="42" spans="2:21" ht="15">
      <c r="B42" s="31">
        <v>34</v>
      </c>
      <c r="C42" s="37" t="str">
        <f t="shared" si="1"/>
        <v/>
      </c>
      <c r="D42" s="37"/>
      <c r="E42" s="31"/>
      <c r="F42" s="5"/>
      <c r="G42" s="31" t="s">
        <v>44</v>
      </c>
      <c r="H42" s="38"/>
      <c r="I42" s="38"/>
      <c r="J42" s="31"/>
      <c r="K42" s="37" t="str">
        <f t="shared" si="0"/>
        <v/>
      </c>
      <c r="L42" s="37"/>
      <c r="M42" s="4" t="str">
        <f t="shared" si="2"/>
        <v/>
      </c>
      <c r="N42" s="31"/>
      <c r="O42" s="5"/>
      <c r="P42" s="38"/>
      <c r="Q42" s="38"/>
      <c r="R42" s="41" t="str">
        <f t="shared" si="3"/>
        <v/>
      </c>
      <c r="S42" s="41"/>
      <c r="T42" s="42" t="str">
        <f t="shared" si="4"/>
        <v/>
      </c>
      <c r="U42" s="42"/>
    </row>
    <row r="43" spans="2:21" ht="15">
      <c r="B43" s="31">
        <v>35</v>
      </c>
      <c r="C43" s="37" t="str">
        <f t="shared" si="1"/>
        <v/>
      </c>
      <c r="D43" s="37"/>
      <c r="E43" s="31"/>
      <c r="F43" s="5"/>
      <c r="G43" s="31" t="s">
        <v>45</v>
      </c>
      <c r="H43" s="38"/>
      <c r="I43" s="38"/>
      <c r="J43" s="31"/>
      <c r="K43" s="37" t="str">
        <f t="shared" si="0"/>
        <v/>
      </c>
      <c r="L43" s="37"/>
      <c r="M43" s="4" t="str">
        <f t="shared" si="2"/>
        <v/>
      </c>
      <c r="N43" s="31"/>
      <c r="O43" s="5"/>
      <c r="P43" s="38"/>
      <c r="Q43" s="38"/>
      <c r="R43" s="41" t="str">
        <f t="shared" si="3"/>
        <v/>
      </c>
      <c r="S43" s="41"/>
      <c r="T43" s="42" t="str">
        <f t="shared" si="4"/>
        <v/>
      </c>
      <c r="U43" s="42"/>
    </row>
    <row r="44" spans="2:21" ht="15">
      <c r="B44" s="31">
        <v>36</v>
      </c>
      <c r="C44" s="37" t="str">
        <f t="shared" si="1"/>
        <v/>
      </c>
      <c r="D44" s="37"/>
      <c r="E44" s="31"/>
      <c r="F44" s="5"/>
      <c r="G44" s="31" t="s">
        <v>44</v>
      </c>
      <c r="H44" s="38"/>
      <c r="I44" s="38"/>
      <c r="J44" s="31"/>
      <c r="K44" s="37" t="str">
        <f t="shared" si="0"/>
        <v/>
      </c>
      <c r="L44" s="37"/>
      <c r="M44" s="4" t="str">
        <f t="shared" si="2"/>
        <v/>
      </c>
      <c r="N44" s="31"/>
      <c r="O44" s="5"/>
      <c r="P44" s="38"/>
      <c r="Q44" s="38"/>
      <c r="R44" s="41" t="str">
        <f t="shared" si="3"/>
        <v/>
      </c>
      <c r="S44" s="41"/>
      <c r="T44" s="42" t="str">
        <f t="shared" si="4"/>
        <v/>
      </c>
      <c r="U44" s="42"/>
    </row>
    <row r="45" spans="2:21" ht="15">
      <c r="B45" s="31">
        <v>37</v>
      </c>
      <c r="C45" s="37" t="str">
        <f t="shared" si="1"/>
        <v/>
      </c>
      <c r="D45" s="37"/>
      <c r="E45" s="31"/>
      <c r="F45" s="5"/>
      <c r="G45" s="31" t="s">
        <v>45</v>
      </c>
      <c r="H45" s="38"/>
      <c r="I45" s="38"/>
      <c r="J45" s="31"/>
      <c r="K45" s="37" t="str">
        <f t="shared" si="0"/>
        <v/>
      </c>
      <c r="L45" s="37"/>
      <c r="M45" s="4" t="str">
        <f t="shared" si="2"/>
        <v/>
      </c>
      <c r="N45" s="31"/>
      <c r="O45" s="5"/>
      <c r="P45" s="38"/>
      <c r="Q45" s="38"/>
      <c r="R45" s="41" t="str">
        <f t="shared" si="3"/>
        <v/>
      </c>
      <c r="S45" s="41"/>
      <c r="T45" s="42" t="str">
        <f t="shared" si="4"/>
        <v/>
      </c>
      <c r="U45" s="42"/>
    </row>
    <row r="46" spans="2:21" ht="15">
      <c r="B46" s="31">
        <v>38</v>
      </c>
      <c r="C46" s="37" t="str">
        <f t="shared" si="1"/>
        <v/>
      </c>
      <c r="D46" s="37"/>
      <c r="E46" s="31"/>
      <c r="F46" s="5"/>
      <c r="G46" s="31" t="s">
        <v>44</v>
      </c>
      <c r="H46" s="38"/>
      <c r="I46" s="38"/>
      <c r="J46" s="31"/>
      <c r="K46" s="37" t="str">
        <f t="shared" si="0"/>
        <v/>
      </c>
      <c r="L46" s="37"/>
      <c r="M46" s="4" t="str">
        <f t="shared" si="2"/>
        <v/>
      </c>
      <c r="N46" s="31"/>
      <c r="O46" s="5"/>
      <c r="P46" s="38"/>
      <c r="Q46" s="38"/>
      <c r="R46" s="41" t="str">
        <f t="shared" si="3"/>
        <v/>
      </c>
      <c r="S46" s="41"/>
      <c r="T46" s="42" t="str">
        <f t="shared" si="4"/>
        <v/>
      </c>
      <c r="U46" s="42"/>
    </row>
    <row r="47" spans="2:21" ht="15">
      <c r="B47" s="31">
        <v>39</v>
      </c>
      <c r="C47" s="37" t="str">
        <f t="shared" si="1"/>
        <v/>
      </c>
      <c r="D47" s="37"/>
      <c r="E47" s="31"/>
      <c r="F47" s="5"/>
      <c r="G47" s="31" t="s">
        <v>44</v>
      </c>
      <c r="H47" s="38"/>
      <c r="I47" s="38"/>
      <c r="J47" s="31"/>
      <c r="K47" s="37" t="str">
        <f t="shared" si="0"/>
        <v/>
      </c>
      <c r="L47" s="37"/>
      <c r="M47" s="4" t="str">
        <f t="shared" si="2"/>
        <v/>
      </c>
      <c r="N47" s="31"/>
      <c r="O47" s="5"/>
      <c r="P47" s="38"/>
      <c r="Q47" s="38"/>
      <c r="R47" s="41" t="str">
        <f t="shared" si="3"/>
        <v/>
      </c>
      <c r="S47" s="41"/>
      <c r="T47" s="42" t="str">
        <f t="shared" si="4"/>
        <v/>
      </c>
      <c r="U47" s="42"/>
    </row>
    <row r="48" spans="2:21" ht="15">
      <c r="B48" s="31">
        <v>40</v>
      </c>
      <c r="C48" s="37" t="str">
        <f t="shared" si="1"/>
        <v/>
      </c>
      <c r="D48" s="37"/>
      <c r="E48" s="31"/>
      <c r="F48" s="5"/>
      <c r="G48" s="31" t="s">
        <v>73</v>
      </c>
      <c r="H48" s="38"/>
      <c r="I48" s="38"/>
      <c r="J48" s="31"/>
      <c r="K48" s="37" t="str">
        <f t="shared" si="0"/>
        <v/>
      </c>
      <c r="L48" s="37"/>
      <c r="M48" s="4" t="str">
        <f t="shared" si="2"/>
        <v/>
      </c>
      <c r="N48" s="31"/>
      <c r="O48" s="5"/>
      <c r="P48" s="38"/>
      <c r="Q48" s="38"/>
      <c r="R48" s="41" t="str">
        <f t="shared" si="3"/>
        <v/>
      </c>
      <c r="S48" s="41"/>
      <c r="T48" s="42" t="str">
        <f t="shared" si="4"/>
        <v/>
      </c>
      <c r="U48" s="42"/>
    </row>
    <row r="49" spans="2:21" ht="15">
      <c r="B49" s="31">
        <v>41</v>
      </c>
      <c r="C49" s="37" t="str">
        <f t="shared" si="1"/>
        <v/>
      </c>
      <c r="D49" s="37"/>
      <c r="E49" s="31"/>
      <c r="F49" s="5"/>
      <c r="G49" s="31" t="s">
        <v>44</v>
      </c>
      <c r="H49" s="38"/>
      <c r="I49" s="38"/>
      <c r="J49" s="31"/>
      <c r="K49" s="37" t="str">
        <f t="shared" si="0"/>
        <v/>
      </c>
      <c r="L49" s="37"/>
      <c r="M49" s="4" t="str">
        <f t="shared" si="2"/>
        <v/>
      </c>
      <c r="N49" s="31"/>
      <c r="O49" s="5"/>
      <c r="P49" s="38"/>
      <c r="Q49" s="38"/>
      <c r="R49" s="41" t="str">
        <f t="shared" si="3"/>
        <v/>
      </c>
      <c r="S49" s="41"/>
      <c r="T49" s="42" t="str">
        <f t="shared" si="4"/>
        <v/>
      </c>
      <c r="U49" s="42"/>
    </row>
    <row r="50" spans="2:21" ht="15">
      <c r="B50" s="31">
        <v>42</v>
      </c>
      <c r="C50" s="37" t="str">
        <f t="shared" si="1"/>
        <v/>
      </c>
      <c r="D50" s="37"/>
      <c r="E50" s="31"/>
      <c r="F50" s="5"/>
      <c r="G50" s="31" t="s">
        <v>44</v>
      </c>
      <c r="H50" s="38"/>
      <c r="I50" s="38"/>
      <c r="J50" s="31"/>
      <c r="K50" s="37" t="str">
        <f t="shared" si="0"/>
        <v/>
      </c>
      <c r="L50" s="37"/>
      <c r="M50" s="4" t="str">
        <f t="shared" si="2"/>
        <v/>
      </c>
      <c r="N50" s="31"/>
      <c r="O50" s="5"/>
      <c r="P50" s="38"/>
      <c r="Q50" s="38"/>
      <c r="R50" s="41" t="str">
        <f t="shared" si="3"/>
        <v/>
      </c>
      <c r="S50" s="41"/>
      <c r="T50" s="42" t="str">
        <f t="shared" si="4"/>
        <v/>
      </c>
      <c r="U50" s="42"/>
    </row>
    <row r="51" spans="2:21" ht="15">
      <c r="B51" s="31">
        <v>43</v>
      </c>
      <c r="C51" s="37" t="str">
        <f t="shared" si="1"/>
        <v/>
      </c>
      <c r="D51" s="37"/>
      <c r="E51" s="31"/>
      <c r="F51" s="5"/>
      <c r="G51" s="31" t="s">
        <v>45</v>
      </c>
      <c r="H51" s="38"/>
      <c r="I51" s="38"/>
      <c r="J51" s="31"/>
      <c r="K51" s="37" t="str">
        <f t="shared" si="0"/>
        <v/>
      </c>
      <c r="L51" s="37"/>
      <c r="M51" s="4" t="str">
        <f t="shared" si="2"/>
        <v/>
      </c>
      <c r="N51" s="31"/>
      <c r="O51" s="5"/>
      <c r="P51" s="38"/>
      <c r="Q51" s="38"/>
      <c r="R51" s="41" t="str">
        <f t="shared" si="3"/>
        <v/>
      </c>
      <c r="S51" s="41"/>
      <c r="T51" s="42" t="str">
        <f t="shared" si="4"/>
        <v/>
      </c>
      <c r="U51" s="42"/>
    </row>
    <row r="52" spans="2:21" ht="15">
      <c r="B52" s="31">
        <v>44</v>
      </c>
      <c r="C52" s="37" t="str">
        <f t="shared" si="1"/>
        <v/>
      </c>
      <c r="D52" s="37"/>
      <c r="E52" s="31"/>
      <c r="F52" s="5"/>
      <c r="G52" s="31" t="s">
        <v>45</v>
      </c>
      <c r="H52" s="38"/>
      <c r="I52" s="38"/>
      <c r="J52" s="31"/>
      <c r="K52" s="37" t="str">
        <f t="shared" si="0"/>
        <v/>
      </c>
      <c r="L52" s="37"/>
      <c r="M52" s="4" t="str">
        <f t="shared" si="2"/>
        <v/>
      </c>
      <c r="N52" s="31"/>
      <c r="O52" s="5"/>
      <c r="P52" s="38"/>
      <c r="Q52" s="38"/>
      <c r="R52" s="41" t="str">
        <f t="shared" si="3"/>
        <v/>
      </c>
      <c r="S52" s="41"/>
      <c r="T52" s="42" t="str">
        <f t="shared" si="4"/>
        <v/>
      </c>
      <c r="U52" s="42"/>
    </row>
    <row r="53" spans="2:21" ht="15">
      <c r="B53" s="31">
        <v>45</v>
      </c>
      <c r="C53" s="37" t="str">
        <f t="shared" si="1"/>
        <v/>
      </c>
      <c r="D53" s="37"/>
      <c r="E53" s="31"/>
      <c r="F53" s="5"/>
      <c r="G53" s="31" t="s">
        <v>44</v>
      </c>
      <c r="H53" s="38"/>
      <c r="I53" s="38"/>
      <c r="J53" s="31"/>
      <c r="K53" s="37" t="str">
        <f t="shared" si="0"/>
        <v/>
      </c>
      <c r="L53" s="37"/>
      <c r="M53" s="4" t="str">
        <f t="shared" si="2"/>
        <v/>
      </c>
      <c r="N53" s="31"/>
      <c r="O53" s="5"/>
      <c r="P53" s="38"/>
      <c r="Q53" s="38"/>
      <c r="R53" s="41" t="str">
        <f t="shared" si="3"/>
        <v/>
      </c>
      <c r="S53" s="41"/>
      <c r="T53" s="42" t="str">
        <f t="shared" si="4"/>
        <v/>
      </c>
      <c r="U53" s="42"/>
    </row>
    <row r="54" spans="2:21" ht="15">
      <c r="B54" s="31">
        <v>46</v>
      </c>
      <c r="C54" s="37" t="str">
        <f t="shared" si="1"/>
        <v/>
      </c>
      <c r="D54" s="37"/>
      <c r="E54" s="31"/>
      <c r="F54" s="5"/>
      <c r="G54" s="31" t="s">
        <v>44</v>
      </c>
      <c r="H54" s="38"/>
      <c r="I54" s="38"/>
      <c r="J54" s="31"/>
      <c r="K54" s="37" t="str">
        <f t="shared" si="0"/>
        <v/>
      </c>
      <c r="L54" s="37"/>
      <c r="M54" s="4" t="str">
        <f t="shared" si="2"/>
        <v/>
      </c>
      <c r="N54" s="31"/>
      <c r="O54" s="5"/>
      <c r="P54" s="38"/>
      <c r="Q54" s="38"/>
      <c r="R54" s="41" t="str">
        <f t="shared" si="3"/>
        <v/>
      </c>
      <c r="S54" s="41"/>
      <c r="T54" s="42" t="str">
        <f t="shared" si="4"/>
        <v/>
      </c>
      <c r="U54" s="42"/>
    </row>
    <row r="55" spans="2:21" ht="15">
      <c r="B55" s="31">
        <v>47</v>
      </c>
      <c r="C55" s="37" t="str">
        <f t="shared" si="1"/>
        <v/>
      </c>
      <c r="D55" s="37"/>
      <c r="E55" s="31"/>
      <c r="F55" s="5"/>
      <c r="G55" s="31" t="s">
        <v>45</v>
      </c>
      <c r="H55" s="38"/>
      <c r="I55" s="38"/>
      <c r="J55" s="31"/>
      <c r="K55" s="37" t="str">
        <f t="shared" si="0"/>
        <v/>
      </c>
      <c r="L55" s="37"/>
      <c r="M55" s="4" t="str">
        <f t="shared" si="2"/>
        <v/>
      </c>
      <c r="N55" s="31"/>
      <c r="O55" s="5"/>
      <c r="P55" s="38"/>
      <c r="Q55" s="38"/>
      <c r="R55" s="41" t="str">
        <f t="shared" si="3"/>
        <v/>
      </c>
      <c r="S55" s="41"/>
      <c r="T55" s="42" t="str">
        <f t="shared" si="4"/>
        <v/>
      </c>
      <c r="U55" s="42"/>
    </row>
    <row r="56" spans="2:21" ht="15">
      <c r="B56" s="31">
        <v>48</v>
      </c>
      <c r="C56" s="37" t="str">
        <f t="shared" si="1"/>
        <v/>
      </c>
      <c r="D56" s="37"/>
      <c r="E56" s="31"/>
      <c r="F56" s="5"/>
      <c r="G56" s="31" t="s">
        <v>45</v>
      </c>
      <c r="H56" s="38"/>
      <c r="I56" s="38"/>
      <c r="J56" s="31"/>
      <c r="K56" s="37" t="str">
        <f t="shared" si="0"/>
        <v/>
      </c>
      <c r="L56" s="37"/>
      <c r="M56" s="4" t="str">
        <f t="shared" si="2"/>
        <v/>
      </c>
      <c r="N56" s="31"/>
      <c r="O56" s="5"/>
      <c r="P56" s="38"/>
      <c r="Q56" s="38"/>
      <c r="R56" s="41" t="str">
        <f t="shared" si="3"/>
        <v/>
      </c>
      <c r="S56" s="41"/>
      <c r="T56" s="42" t="str">
        <f t="shared" si="4"/>
        <v/>
      </c>
      <c r="U56" s="42"/>
    </row>
    <row r="57" spans="2:21" ht="15">
      <c r="B57" s="31">
        <v>49</v>
      </c>
      <c r="C57" s="37" t="str">
        <f t="shared" si="1"/>
        <v/>
      </c>
      <c r="D57" s="37"/>
      <c r="E57" s="31"/>
      <c r="F57" s="5"/>
      <c r="G57" s="31" t="s">
        <v>45</v>
      </c>
      <c r="H57" s="38"/>
      <c r="I57" s="38"/>
      <c r="J57" s="31"/>
      <c r="K57" s="37" t="str">
        <f t="shared" si="0"/>
        <v/>
      </c>
      <c r="L57" s="37"/>
      <c r="M57" s="4" t="str">
        <f t="shared" si="2"/>
        <v/>
      </c>
      <c r="N57" s="31"/>
      <c r="O57" s="5"/>
      <c r="P57" s="38"/>
      <c r="Q57" s="38"/>
      <c r="R57" s="41" t="str">
        <f t="shared" si="3"/>
        <v/>
      </c>
      <c r="S57" s="41"/>
      <c r="T57" s="42" t="str">
        <f t="shared" si="4"/>
        <v/>
      </c>
      <c r="U57" s="42"/>
    </row>
    <row r="58" spans="2:21" ht="15">
      <c r="B58" s="31">
        <v>50</v>
      </c>
      <c r="C58" s="37" t="str">
        <f t="shared" si="1"/>
        <v/>
      </c>
      <c r="D58" s="37"/>
      <c r="E58" s="31"/>
      <c r="F58" s="5"/>
      <c r="G58" s="31" t="s">
        <v>45</v>
      </c>
      <c r="H58" s="38"/>
      <c r="I58" s="38"/>
      <c r="J58" s="31"/>
      <c r="K58" s="37" t="str">
        <f t="shared" si="0"/>
        <v/>
      </c>
      <c r="L58" s="37"/>
      <c r="M58" s="4" t="str">
        <f t="shared" si="2"/>
        <v/>
      </c>
      <c r="N58" s="31"/>
      <c r="O58" s="5"/>
      <c r="P58" s="38"/>
      <c r="Q58" s="38"/>
      <c r="R58" s="41" t="str">
        <f t="shared" si="3"/>
        <v/>
      </c>
      <c r="S58" s="41"/>
      <c r="T58" s="42" t="str">
        <f t="shared" si="4"/>
        <v/>
      </c>
      <c r="U58" s="42"/>
    </row>
    <row r="59" spans="2:21" ht="15">
      <c r="B59" s="31">
        <v>51</v>
      </c>
      <c r="C59" s="37" t="str">
        <f t="shared" si="1"/>
        <v/>
      </c>
      <c r="D59" s="37"/>
      <c r="E59" s="31"/>
      <c r="F59" s="5"/>
      <c r="G59" s="31" t="s">
        <v>45</v>
      </c>
      <c r="H59" s="38"/>
      <c r="I59" s="38"/>
      <c r="J59" s="31"/>
      <c r="K59" s="37" t="str">
        <f t="shared" si="0"/>
        <v/>
      </c>
      <c r="L59" s="37"/>
      <c r="M59" s="4" t="str">
        <f t="shared" si="2"/>
        <v/>
      </c>
      <c r="N59" s="31"/>
      <c r="O59" s="5"/>
      <c r="P59" s="38"/>
      <c r="Q59" s="38"/>
      <c r="R59" s="41" t="str">
        <f t="shared" si="3"/>
        <v/>
      </c>
      <c r="S59" s="41"/>
      <c r="T59" s="42" t="str">
        <f t="shared" si="4"/>
        <v/>
      </c>
      <c r="U59" s="42"/>
    </row>
    <row r="60" spans="2:21" ht="15">
      <c r="B60" s="31">
        <v>52</v>
      </c>
      <c r="C60" s="37" t="str">
        <f t="shared" si="1"/>
        <v/>
      </c>
      <c r="D60" s="37"/>
      <c r="E60" s="31"/>
      <c r="F60" s="5"/>
      <c r="G60" s="31" t="s">
        <v>45</v>
      </c>
      <c r="H60" s="38"/>
      <c r="I60" s="38"/>
      <c r="J60" s="31"/>
      <c r="K60" s="37" t="str">
        <f t="shared" si="0"/>
        <v/>
      </c>
      <c r="L60" s="37"/>
      <c r="M60" s="4" t="str">
        <f t="shared" si="2"/>
        <v/>
      </c>
      <c r="N60" s="31"/>
      <c r="O60" s="5"/>
      <c r="P60" s="38"/>
      <c r="Q60" s="38"/>
      <c r="R60" s="41" t="str">
        <f t="shared" si="3"/>
        <v/>
      </c>
      <c r="S60" s="41"/>
      <c r="T60" s="42" t="str">
        <f t="shared" si="4"/>
        <v/>
      </c>
      <c r="U60" s="42"/>
    </row>
    <row r="61" spans="2:21" ht="15">
      <c r="B61" s="31">
        <v>53</v>
      </c>
      <c r="C61" s="37" t="str">
        <f t="shared" si="1"/>
        <v/>
      </c>
      <c r="D61" s="37"/>
      <c r="E61" s="31"/>
      <c r="F61" s="5"/>
      <c r="G61" s="31" t="s">
        <v>45</v>
      </c>
      <c r="H61" s="38"/>
      <c r="I61" s="38"/>
      <c r="J61" s="31"/>
      <c r="K61" s="37" t="str">
        <f t="shared" si="0"/>
        <v/>
      </c>
      <c r="L61" s="37"/>
      <c r="M61" s="4" t="str">
        <f t="shared" si="2"/>
        <v/>
      </c>
      <c r="N61" s="31"/>
      <c r="O61" s="5"/>
      <c r="P61" s="38"/>
      <c r="Q61" s="38"/>
      <c r="R61" s="41" t="str">
        <f t="shared" si="3"/>
        <v/>
      </c>
      <c r="S61" s="41"/>
      <c r="T61" s="42" t="str">
        <f t="shared" si="4"/>
        <v/>
      </c>
      <c r="U61" s="42"/>
    </row>
    <row r="62" spans="2:21" ht="15">
      <c r="B62" s="31">
        <v>54</v>
      </c>
      <c r="C62" s="37" t="str">
        <f t="shared" si="1"/>
        <v/>
      </c>
      <c r="D62" s="37"/>
      <c r="E62" s="31"/>
      <c r="F62" s="5"/>
      <c r="G62" s="31" t="s">
        <v>45</v>
      </c>
      <c r="H62" s="38"/>
      <c r="I62" s="38"/>
      <c r="J62" s="31"/>
      <c r="K62" s="37" t="str">
        <f t="shared" si="0"/>
        <v/>
      </c>
      <c r="L62" s="37"/>
      <c r="M62" s="4" t="str">
        <f t="shared" si="2"/>
        <v/>
      </c>
      <c r="N62" s="31"/>
      <c r="O62" s="5"/>
      <c r="P62" s="38"/>
      <c r="Q62" s="38"/>
      <c r="R62" s="41" t="str">
        <f t="shared" si="3"/>
        <v/>
      </c>
      <c r="S62" s="41"/>
      <c r="T62" s="42" t="str">
        <f t="shared" si="4"/>
        <v/>
      </c>
      <c r="U62" s="42"/>
    </row>
    <row r="63" spans="2:21" ht="15">
      <c r="B63" s="31">
        <v>55</v>
      </c>
      <c r="C63" s="37" t="str">
        <f t="shared" si="1"/>
        <v/>
      </c>
      <c r="D63" s="37"/>
      <c r="E63" s="31"/>
      <c r="F63" s="5"/>
      <c r="G63" s="31" t="s">
        <v>44</v>
      </c>
      <c r="H63" s="38"/>
      <c r="I63" s="38"/>
      <c r="J63" s="31"/>
      <c r="K63" s="37" t="str">
        <f t="shared" si="0"/>
        <v/>
      </c>
      <c r="L63" s="37"/>
      <c r="M63" s="4" t="str">
        <f t="shared" si="2"/>
        <v/>
      </c>
      <c r="N63" s="31"/>
      <c r="O63" s="5"/>
      <c r="P63" s="38"/>
      <c r="Q63" s="38"/>
      <c r="R63" s="41" t="str">
        <f t="shared" si="3"/>
        <v/>
      </c>
      <c r="S63" s="41"/>
      <c r="T63" s="42" t="str">
        <f t="shared" si="4"/>
        <v/>
      </c>
      <c r="U63" s="42"/>
    </row>
    <row r="64" spans="2:21" ht="15">
      <c r="B64" s="31">
        <v>56</v>
      </c>
      <c r="C64" s="37" t="str">
        <f t="shared" si="1"/>
        <v/>
      </c>
      <c r="D64" s="37"/>
      <c r="E64" s="31"/>
      <c r="F64" s="5"/>
      <c r="G64" s="31" t="s">
        <v>45</v>
      </c>
      <c r="H64" s="38"/>
      <c r="I64" s="38"/>
      <c r="J64" s="31"/>
      <c r="K64" s="37" t="str">
        <f t="shared" si="0"/>
        <v/>
      </c>
      <c r="L64" s="37"/>
      <c r="M64" s="4" t="str">
        <f t="shared" si="2"/>
        <v/>
      </c>
      <c r="N64" s="31"/>
      <c r="O64" s="5"/>
      <c r="P64" s="38"/>
      <c r="Q64" s="38"/>
      <c r="R64" s="41" t="str">
        <f t="shared" si="3"/>
        <v/>
      </c>
      <c r="S64" s="41"/>
      <c r="T64" s="42" t="str">
        <f t="shared" si="4"/>
        <v/>
      </c>
      <c r="U64" s="42"/>
    </row>
    <row r="65" spans="2:21" ht="15">
      <c r="B65" s="31">
        <v>57</v>
      </c>
      <c r="C65" s="37" t="str">
        <f t="shared" si="1"/>
        <v/>
      </c>
      <c r="D65" s="37"/>
      <c r="E65" s="31"/>
      <c r="F65" s="5"/>
      <c r="G65" s="31" t="s">
        <v>45</v>
      </c>
      <c r="H65" s="38"/>
      <c r="I65" s="38"/>
      <c r="J65" s="31"/>
      <c r="K65" s="37" t="str">
        <f t="shared" si="0"/>
        <v/>
      </c>
      <c r="L65" s="37"/>
      <c r="M65" s="4" t="str">
        <f t="shared" si="2"/>
        <v/>
      </c>
      <c r="N65" s="31"/>
      <c r="O65" s="5"/>
      <c r="P65" s="38"/>
      <c r="Q65" s="38"/>
      <c r="R65" s="41" t="str">
        <f t="shared" si="3"/>
        <v/>
      </c>
      <c r="S65" s="41"/>
      <c r="T65" s="42" t="str">
        <f t="shared" si="4"/>
        <v/>
      </c>
      <c r="U65" s="42"/>
    </row>
    <row r="66" spans="2:21" ht="15">
      <c r="B66" s="31">
        <v>58</v>
      </c>
      <c r="C66" s="37" t="str">
        <f t="shared" si="1"/>
        <v/>
      </c>
      <c r="D66" s="37"/>
      <c r="E66" s="31"/>
      <c r="F66" s="5"/>
      <c r="G66" s="31" t="s">
        <v>45</v>
      </c>
      <c r="H66" s="38"/>
      <c r="I66" s="38"/>
      <c r="J66" s="31"/>
      <c r="K66" s="37" t="str">
        <f t="shared" si="0"/>
        <v/>
      </c>
      <c r="L66" s="37"/>
      <c r="M66" s="4" t="str">
        <f t="shared" si="2"/>
        <v/>
      </c>
      <c r="N66" s="31"/>
      <c r="O66" s="5"/>
      <c r="P66" s="38"/>
      <c r="Q66" s="38"/>
      <c r="R66" s="41" t="str">
        <f t="shared" si="3"/>
        <v/>
      </c>
      <c r="S66" s="41"/>
      <c r="T66" s="42" t="str">
        <f t="shared" si="4"/>
        <v/>
      </c>
      <c r="U66" s="42"/>
    </row>
    <row r="67" spans="2:21" ht="15">
      <c r="B67" s="31">
        <v>59</v>
      </c>
      <c r="C67" s="37" t="str">
        <f t="shared" si="1"/>
        <v/>
      </c>
      <c r="D67" s="37"/>
      <c r="E67" s="31"/>
      <c r="F67" s="5"/>
      <c r="G67" s="31" t="s">
        <v>45</v>
      </c>
      <c r="H67" s="38"/>
      <c r="I67" s="38"/>
      <c r="J67" s="31"/>
      <c r="K67" s="37" t="str">
        <f t="shared" si="0"/>
        <v/>
      </c>
      <c r="L67" s="37"/>
      <c r="M67" s="4" t="str">
        <f t="shared" si="2"/>
        <v/>
      </c>
      <c r="N67" s="31"/>
      <c r="O67" s="5"/>
      <c r="P67" s="38"/>
      <c r="Q67" s="38"/>
      <c r="R67" s="41" t="str">
        <f t="shared" si="3"/>
        <v/>
      </c>
      <c r="S67" s="41"/>
      <c r="T67" s="42" t="str">
        <f t="shared" si="4"/>
        <v/>
      </c>
      <c r="U67" s="42"/>
    </row>
    <row r="68" spans="2:21" ht="15">
      <c r="B68" s="31">
        <v>60</v>
      </c>
      <c r="C68" s="37" t="str">
        <f t="shared" si="1"/>
        <v/>
      </c>
      <c r="D68" s="37"/>
      <c r="E68" s="31"/>
      <c r="F68" s="5"/>
      <c r="G68" s="31" t="s">
        <v>44</v>
      </c>
      <c r="H68" s="38"/>
      <c r="I68" s="38"/>
      <c r="J68" s="31"/>
      <c r="K68" s="37" t="str">
        <f t="shared" si="0"/>
        <v/>
      </c>
      <c r="L68" s="37"/>
      <c r="M68" s="4" t="str">
        <f t="shared" si="2"/>
        <v/>
      </c>
      <c r="N68" s="31"/>
      <c r="O68" s="5"/>
      <c r="P68" s="38"/>
      <c r="Q68" s="38"/>
      <c r="R68" s="41" t="str">
        <f t="shared" si="3"/>
        <v/>
      </c>
      <c r="S68" s="41"/>
      <c r="T68" s="42" t="str">
        <f t="shared" si="4"/>
        <v/>
      </c>
      <c r="U68" s="42"/>
    </row>
    <row r="69" spans="2:21" ht="15">
      <c r="B69" s="31">
        <v>61</v>
      </c>
      <c r="C69" s="37" t="str">
        <f t="shared" si="1"/>
        <v/>
      </c>
      <c r="D69" s="37"/>
      <c r="E69" s="31"/>
      <c r="F69" s="5"/>
      <c r="G69" s="31" t="s">
        <v>44</v>
      </c>
      <c r="H69" s="38"/>
      <c r="I69" s="38"/>
      <c r="J69" s="31"/>
      <c r="K69" s="37" t="str">
        <f t="shared" si="0"/>
        <v/>
      </c>
      <c r="L69" s="37"/>
      <c r="M69" s="4" t="str">
        <f t="shared" si="2"/>
        <v/>
      </c>
      <c r="N69" s="31"/>
      <c r="O69" s="5"/>
      <c r="P69" s="38"/>
      <c r="Q69" s="38"/>
      <c r="R69" s="41" t="str">
        <f t="shared" si="3"/>
        <v/>
      </c>
      <c r="S69" s="41"/>
      <c r="T69" s="42" t="str">
        <f t="shared" si="4"/>
        <v/>
      </c>
      <c r="U69" s="42"/>
    </row>
    <row r="70" spans="2:21" ht="15">
      <c r="B70" s="31">
        <v>62</v>
      </c>
      <c r="C70" s="37" t="str">
        <f t="shared" si="1"/>
        <v/>
      </c>
      <c r="D70" s="37"/>
      <c r="E70" s="31"/>
      <c r="F70" s="5"/>
      <c r="G70" s="31" t="s">
        <v>45</v>
      </c>
      <c r="H70" s="38"/>
      <c r="I70" s="38"/>
      <c r="J70" s="31"/>
      <c r="K70" s="37" t="str">
        <f t="shared" si="0"/>
        <v/>
      </c>
      <c r="L70" s="37"/>
      <c r="M70" s="4" t="str">
        <f t="shared" si="2"/>
        <v/>
      </c>
      <c r="N70" s="31"/>
      <c r="O70" s="5"/>
      <c r="P70" s="38"/>
      <c r="Q70" s="38"/>
      <c r="R70" s="41" t="str">
        <f t="shared" si="3"/>
        <v/>
      </c>
      <c r="S70" s="41"/>
      <c r="T70" s="42" t="str">
        <f t="shared" si="4"/>
        <v/>
      </c>
      <c r="U70" s="42"/>
    </row>
    <row r="71" spans="2:21" ht="15">
      <c r="B71" s="31">
        <v>63</v>
      </c>
      <c r="C71" s="37" t="str">
        <f t="shared" si="1"/>
        <v/>
      </c>
      <c r="D71" s="37"/>
      <c r="E71" s="31"/>
      <c r="F71" s="5"/>
      <c r="G71" s="31" t="s">
        <v>44</v>
      </c>
      <c r="H71" s="38"/>
      <c r="I71" s="38"/>
      <c r="J71" s="31"/>
      <c r="K71" s="37" t="str">
        <f t="shared" si="0"/>
        <v/>
      </c>
      <c r="L71" s="37"/>
      <c r="M71" s="4" t="str">
        <f t="shared" si="2"/>
        <v/>
      </c>
      <c r="N71" s="31"/>
      <c r="O71" s="5"/>
      <c r="P71" s="38"/>
      <c r="Q71" s="38"/>
      <c r="R71" s="41" t="str">
        <f t="shared" si="3"/>
        <v/>
      </c>
      <c r="S71" s="41"/>
      <c r="T71" s="42" t="str">
        <f t="shared" si="4"/>
        <v/>
      </c>
      <c r="U71" s="42"/>
    </row>
    <row r="72" spans="2:21" ht="15">
      <c r="B72" s="31">
        <v>64</v>
      </c>
      <c r="C72" s="37" t="str">
        <f t="shared" si="1"/>
        <v/>
      </c>
      <c r="D72" s="37"/>
      <c r="E72" s="31"/>
      <c r="F72" s="5"/>
      <c r="G72" s="31" t="s">
        <v>45</v>
      </c>
      <c r="H72" s="38"/>
      <c r="I72" s="38"/>
      <c r="J72" s="31"/>
      <c r="K72" s="37" t="str">
        <f t="shared" si="0"/>
        <v/>
      </c>
      <c r="L72" s="37"/>
      <c r="M72" s="4" t="str">
        <f t="shared" si="2"/>
        <v/>
      </c>
      <c r="N72" s="31"/>
      <c r="O72" s="5"/>
      <c r="P72" s="38"/>
      <c r="Q72" s="38"/>
      <c r="R72" s="41" t="str">
        <f t="shared" si="3"/>
        <v/>
      </c>
      <c r="S72" s="41"/>
      <c r="T72" s="42" t="str">
        <f t="shared" si="4"/>
        <v/>
      </c>
      <c r="U72" s="42"/>
    </row>
    <row r="73" spans="2:21" ht="15">
      <c r="B73" s="31">
        <v>65</v>
      </c>
      <c r="C73" s="37" t="str">
        <f t="shared" si="1"/>
        <v/>
      </c>
      <c r="D73" s="37"/>
      <c r="E73" s="31"/>
      <c r="F73" s="5"/>
      <c r="G73" s="31" t="s">
        <v>44</v>
      </c>
      <c r="H73" s="38"/>
      <c r="I73" s="38"/>
      <c r="J73" s="31"/>
      <c r="K73" s="37" t="str">
        <f t="shared" ref="K73:K108" si="5">IF(F73="","",C73*0.03)</f>
        <v/>
      </c>
      <c r="L73" s="37"/>
      <c r="M73" s="4" t="str">
        <f t="shared" si="2"/>
        <v/>
      </c>
      <c r="N73" s="31"/>
      <c r="O73" s="5"/>
      <c r="P73" s="38"/>
      <c r="Q73" s="38"/>
      <c r="R73" s="41" t="str">
        <f t="shared" si="3"/>
        <v/>
      </c>
      <c r="S73" s="41"/>
      <c r="T73" s="42" t="str">
        <f t="shared" si="4"/>
        <v/>
      </c>
      <c r="U73" s="42"/>
    </row>
    <row r="74" spans="2:21" ht="15">
      <c r="B74" s="31">
        <v>66</v>
      </c>
      <c r="C74" s="37" t="str">
        <f t="shared" ref="C74:C108" si="6">IF(R73="","",C73+R73)</f>
        <v/>
      </c>
      <c r="D74" s="37"/>
      <c r="E74" s="31"/>
      <c r="F74" s="5"/>
      <c r="G74" s="31" t="s">
        <v>44</v>
      </c>
      <c r="H74" s="38"/>
      <c r="I74" s="38"/>
      <c r="J74" s="31"/>
      <c r="K74" s="37" t="str">
        <f t="shared" si="5"/>
        <v/>
      </c>
      <c r="L74" s="37"/>
      <c r="M74" s="4" t="str">
        <f t="shared" ref="M74:M108" si="7">IF(J74="","",(K74/J74)/1000)</f>
        <v/>
      </c>
      <c r="N74" s="31"/>
      <c r="O74" s="5"/>
      <c r="P74" s="38"/>
      <c r="Q74" s="38"/>
      <c r="R74" s="41" t="str">
        <f t="shared" ref="R74:R108" si="8">IF(O74="","",(IF(G74="売",H74-P74,P74-H74))*M74*100000)</f>
        <v/>
      </c>
      <c r="S74" s="41"/>
      <c r="T74" s="42" t="str">
        <f t="shared" ref="T74:T108" si="9">IF(O74="","",IF(R74&lt;0,J74*(-1),IF(G74="買",(P74-H74)*100,(H74-P74)*100)))</f>
        <v/>
      </c>
      <c r="U74" s="42"/>
    </row>
    <row r="75" spans="2:21" ht="15">
      <c r="B75" s="31">
        <v>67</v>
      </c>
      <c r="C75" s="37" t="str">
        <f t="shared" si="6"/>
        <v/>
      </c>
      <c r="D75" s="37"/>
      <c r="E75" s="31"/>
      <c r="F75" s="5"/>
      <c r="G75" s="31" t="s">
        <v>45</v>
      </c>
      <c r="H75" s="38"/>
      <c r="I75" s="38"/>
      <c r="J75" s="31"/>
      <c r="K75" s="37" t="str">
        <f t="shared" si="5"/>
        <v/>
      </c>
      <c r="L75" s="37"/>
      <c r="M75" s="4" t="str">
        <f t="shared" si="7"/>
        <v/>
      </c>
      <c r="N75" s="31"/>
      <c r="O75" s="5"/>
      <c r="P75" s="38"/>
      <c r="Q75" s="38"/>
      <c r="R75" s="41" t="str">
        <f t="shared" si="8"/>
        <v/>
      </c>
      <c r="S75" s="41"/>
      <c r="T75" s="42" t="str">
        <f t="shared" si="9"/>
        <v/>
      </c>
      <c r="U75" s="42"/>
    </row>
    <row r="76" spans="2:21" ht="15">
      <c r="B76" s="31">
        <v>68</v>
      </c>
      <c r="C76" s="37" t="str">
        <f t="shared" si="6"/>
        <v/>
      </c>
      <c r="D76" s="37"/>
      <c r="E76" s="31"/>
      <c r="F76" s="5"/>
      <c r="G76" s="31" t="s">
        <v>45</v>
      </c>
      <c r="H76" s="38"/>
      <c r="I76" s="38"/>
      <c r="J76" s="31"/>
      <c r="K76" s="37" t="str">
        <f t="shared" si="5"/>
        <v/>
      </c>
      <c r="L76" s="37"/>
      <c r="M76" s="4" t="str">
        <f t="shared" si="7"/>
        <v/>
      </c>
      <c r="N76" s="31"/>
      <c r="O76" s="5"/>
      <c r="P76" s="38"/>
      <c r="Q76" s="38"/>
      <c r="R76" s="41" t="str">
        <f t="shared" si="8"/>
        <v/>
      </c>
      <c r="S76" s="41"/>
      <c r="T76" s="42" t="str">
        <f t="shared" si="9"/>
        <v/>
      </c>
      <c r="U76" s="42"/>
    </row>
    <row r="77" spans="2:21" ht="15">
      <c r="B77" s="31">
        <v>69</v>
      </c>
      <c r="C77" s="37" t="str">
        <f t="shared" si="6"/>
        <v/>
      </c>
      <c r="D77" s="37"/>
      <c r="E77" s="31"/>
      <c r="F77" s="5"/>
      <c r="G77" s="31" t="s">
        <v>45</v>
      </c>
      <c r="H77" s="38"/>
      <c r="I77" s="38"/>
      <c r="J77" s="31"/>
      <c r="K77" s="37" t="str">
        <f t="shared" si="5"/>
        <v/>
      </c>
      <c r="L77" s="37"/>
      <c r="M77" s="4" t="str">
        <f t="shared" si="7"/>
        <v/>
      </c>
      <c r="N77" s="31"/>
      <c r="O77" s="5"/>
      <c r="P77" s="38"/>
      <c r="Q77" s="38"/>
      <c r="R77" s="41" t="str">
        <f t="shared" si="8"/>
        <v/>
      </c>
      <c r="S77" s="41"/>
      <c r="T77" s="42" t="str">
        <f t="shared" si="9"/>
        <v/>
      </c>
      <c r="U77" s="42"/>
    </row>
    <row r="78" spans="2:21" ht="15">
      <c r="B78" s="31">
        <v>70</v>
      </c>
      <c r="C78" s="37" t="str">
        <f t="shared" si="6"/>
        <v/>
      </c>
      <c r="D78" s="37"/>
      <c r="E78" s="31"/>
      <c r="F78" s="5"/>
      <c r="G78" s="31" t="s">
        <v>44</v>
      </c>
      <c r="H78" s="38"/>
      <c r="I78" s="38"/>
      <c r="J78" s="31"/>
      <c r="K78" s="37" t="str">
        <f t="shared" si="5"/>
        <v/>
      </c>
      <c r="L78" s="37"/>
      <c r="M78" s="4" t="str">
        <f t="shared" si="7"/>
        <v/>
      </c>
      <c r="N78" s="31"/>
      <c r="O78" s="5"/>
      <c r="P78" s="38"/>
      <c r="Q78" s="38"/>
      <c r="R78" s="41" t="str">
        <f t="shared" si="8"/>
        <v/>
      </c>
      <c r="S78" s="41"/>
      <c r="T78" s="42" t="str">
        <f t="shared" si="9"/>
        <v/>
      </c>
      <c r="U78" s="42"/>
    </row>
    <row r="79" spans="2:21" ht="15">
      <c r="B79" s="31">
        <v>71</v>
      </c>
      <c r="C79" s="37" t="str">
        <f t="shared" si="6"/>
        <v/>
      </c>
      <c r="D79" s="37"/>
      <c r="E79" s="31"/>
      <c r="F79" s="5"/>
      <c r="G79" s="31" t="s">
        <v>45</v>
      </c>
      <c r="H79" s="38"/>
      <c r="I79" s="38"/>
      <c r="J79" s="31"/>
      <c r="K79" s="37" t="str">
        <f t="shared" si="5"/>
        <v/>
      </c>
      <c r="L79" s="37"/>
      <c r="M79" s="4" t="str">
        <f t="shared" si="7"/>
        <v/>
      </c>
      <c r="N79" s="31"/>
      <c r="O79" s="5"/>
      <c r="P79" s="38"/>
      <c r="Q79" s="38"/>
      <c r="R79" s="41" t="str">
        <f t="shared" si="8"/>
        <v/>
      </c>
      <c r="S79" s="41"/>
      <c r="T79" s="42" t="str">
        <f t="shared" si="9"/>
        <v/>
      </c>
      <c r="U79" s="42"/>
    </row>
    <row r="80" spans="2:21" ht="15">
      <c r="B80" s="31">
        <v>72</v>
      </c>
      <c r="C80" s="37" t="str">
        <f t="shared" si="6"/>
        <v/>
      </c>
      <c r="D80" s="37"/>
      <c r="E80" s="31"/>
      <c r="F80" s="5"/>
      <c r="G80" s="31" t="s">
        <v>44</v>
      </c>
      <c r="H80" s="38"/>
      <c r="I80" s="38"/>
      <c r="J80" s="31"/>
      <c r="K80" s="37" t="str">
        <f t="shared" si="5"/>
        <v/>
      </c>
      <c r="L80" s="37"/>
      <c r="M80" s="4" t="str">
        <f t="shared" si="7"/>
        <v/>
      </c>
      <c r="N80" s="31"/>
      <c r="O80" s="5"/>
      <c r="P80" s="38"/>
      <c r="Q80" s="38"/>
      <c r="R80" s="41" t="str">
        <f t="shared" si="8"/>
        <v/>
      </c>
      <c r="S80" s="41"/>
      <c r="T80" s="42" t="str">
        <f t="shared" si="9"/>
        <v/>
      </c>
      <c r="U80" s="42"/>
    </row>
    <row r="81" spans="2:21" ht="15">
      <c r="B81" s="31">
        <v>73</v>
      </c>
      <c r="C81" s="37" t="str">
        <f t="shared" si="6"/>
        <v/>
      </c>
      <c r="D81" s="37"/>
      <c r="E81" s="31"/>
      <c r="F81" s="5"/>
      <c r="G81" s="31" t="s">
        <v>45</v>
      </c>
      <c r="H81" s="38"/>
      <c r="I81" s="38"/>
      <c r="J81" s="31"/>
      <c r="K81" s="37" t="str">
        <f t="shared" si="5"/>
        <v/>
      </c>
      <c r="L81" s="37"/>
      <c r="M81" s="4" t="str">
        <f t="shared" si="7"/>
        <v/>
      </c>
      <c r="N81" s="31"/>
      <c r="O81" s="5"/>
      <c r="P81" s="38"/>
      <c r="Q81" s="38"/>
      <c r="R81" s="41" t="str">
        <f t="shared" si="8"/>
        <v/>
      </c>
      <c r="S81" s="41"/>
      <c r="T81" s="42" t="str">
        <f t="shared" si="9"/>
        <v/>
      </c>
      <c r="U81" s="42"/>
    </row>
    <row r="82" spans="2:21" ht="15">
      <c r="B82" s="31">
        <v>74</v>
      </c>
      <c r="C82" s="37" t="str">
        <f t="shared" si="6"/>
        <v/>
      </c>
      <c r="D82" s="37"/>
      <c r="E82" s="31"/>
      <c r="F82" s="5"/>
      <c r="G82" s="31" t="s">
        <v>45</v>
      </c>
      <c r="H82" s="38"/>
      <c r="I82" s="38"/>
      <c r="J82" s="31"/>
      <c r="K82" s="37" t="str">
        <f t="shared" si="5"/>
        <v/>
      </c>
      <c r="L82" s="37"/>
      <c r="M82" s="4" t="str">
        <f t="shared" si="7"/>
        <v/>
      </c>
      <c r="N82" s="31"/>
      <c r="O82" s="5"/>
      <c r="P82" s="38"/>
      <c r="Q82" s="38"/>
      <c r="R82" s="41" t="str">
        <f t="shared" si="8"/>
        <v/>
      </c>
      <c r="S82" s="41"/>
      <c r="T82" s="42" t="str">
        <f t="shared" si="9"/>
        <v/>
      </c>
      <c r="U82" s="42"/>
    </row>
    <row r="83" spans="2:21" ht="15">
      <c r="B83" s="31">
        <v>75</v>
      </c>
      <c r="C83" s="37" t="str">
        <f t="shared" si="6"/>
        <v/>
      </c>
      <c r="D83" s="37"/>
      <c r="E83" s="31"/>
      <c r="F83" s="5"/>
      <c r="G83" s="31" t="s">
        <v>45</v>
      </c>
      <c r="H83" s="38"/>
      <c r="I83" s="38"/>
      <c r="J83" s="31"/>
      <c r="K83" s="37" t="str">
        <f t="shared" si="5"/>
        <v/>
      </c>
      <c r="L83" s="37"/>
      <c r="M83" s="4" t="str">
        <f t="shared" si="7"/>
        <v/>
      </c>
      <c r="N83" s="31"/>
      <c r="O83" s="5"/>
      <c r="P83" s="38"/>
      <c r="Q83" s="38"/>
      <c r="R83" s="41" t="str">
        <f t="shared" si="8"/>
        <v/>
      </c>
      <c r="S83" s="41"/>
      <c r="T83" s="42" t="str">
        <f t="shared" si="9"/>
        <v/>
      </c>
      <c r="U83" s="42"/>
    </row>
    <row r="84" spans="2:21" ht="15">
      <c r="B84" s="31">
        <v>76</v>
      </c>
      <c r="C84" s="37" t="str">
        <f t="shared" si="6"/>
        <v/>
      </c>
      <c r="D84" s="37"/>
      <c r="E84" s="31"/>
      <c r="F84" s="5"/>
      <c r="G84" s="31" t="s">
        <v>45</v>
      </c>
      <c r="H84" s="38"/>
      <c r="I84" s="38"/>
      <c r="J84" s="31"/>
      <c r="K84" s="37" t="str">
        <f t="shared" si="5"/>
        <v/>
      </c>
      <c r="L84" s="37"/>
      <c r="M84" s="4" t="str">
        <f t="shared" si="7"/>
        <v/>
      </c>
      <c r="N84" s="31"/>
      <c r="O84" s="5"/>
      <c r="P84" s="38"/>
      <c r="Q84" s="38"/>
      <c r="R84" s="41" t="str">
        <f t="shared" si="8"/>
        <v/>
      </c>
      <c r="S84" s="41"/>
      <c r="T84" s="42" t="str">
        <f t="shared" si="9"/>
        <v/>
      </c>
      <c r="U84" s="42"/>
    </row>
    <row r="85" spans="2:21" ht="15">
      <c r="B85" s="31">
        <v>77</v>
      </c>
      <c r="C85" s="37" t="str">
        <f t="shared" si="6"/>
        <v/>
      </c>
      <c r="D85" s="37"/>
      <c r="E85" s="31"/>
      <c r="F85" s="5"/>
      <c r="G85" s="31" t="s">
        <v>44</v>
      </c>
      <c r="H85" s="38"/>
      <c r="I85" s="38"/>
      <c r="J85" s="31"/>
      <c r="K85" s="37" t="str">
        <f t="shared" si="5"/>
        <v/>
      </c>
      <c r="L85" s="37"/>
      <c r="M85" s="4" t="str">
        <f t="shared" si="7"/>
        <v/>
      </c>
      <c r="N85" s="31"/>
      <c r="O85" s="5"/>
      <c r="P85" s="38"/>
      <c r="Q85" s="38"/>
      <c r="R85" s="41" t="str">
        <f t="shared" si="8"/>
        <v/>
      </c>
      <c r="S85" s="41"/>
      <c r="T85" s="42" t="str">
        <f t="shared" si="9"/>
        <v/>
      </c>
      <c r="U85" s="42"/>
    </row>
    <row r="86" spans="2:21" ht="15">
      <c r="B86" s="31">
        <v>78</v>
      </c>
      <c r="C86" s="37" t="str">
        <f t="shared" si="6"/>
        <v/>
      </c>
      <c r="D86" s="37"/>
      <c r="E86" s="31"/>
      <c r="F86" s="5"/>
      <c r="G86" s="31" t="s">
        <v>45</v>
      </c>
      <c r="H86" s="38"/>
      <c r="I86" s="38"/>
      <c r="J86" s="31"/>
      <c r="K86" s="37" t="str">
        <f t="shared" si="5"/>
        <v/>
      </c>
      <c r="L86" s="37"/>
      <c r="M86" s="4" t="str">
        <f t="shared" si="7"/>
        <v/>
      </c>
      <c r="N86" s="31"/>
      <c r="O86" s="5"/>
      <c r="P86" s="38"/>
      <c r="Q86" s="38"/>
      <c r="R86" s="41" t="str">
        <f t="shared" si="8"/>
        <v/>
      </c>
      <c r="S86" s="41"/>
      <c r="T86" s="42" t="str">
        <f t="shared" si="9"/>
        <v/>
      </c>
      <c r="U86" s="42"/>
    </row>
    <row r="87" spans="2:21" ht="15">
      <c r="B87" s="31">
        <v>79</v>
      </c>
      <c r="C87" s="37" t="str">
        <f t="shared" si="6"/>
        <v/>
      </c>
      <c r="D87" s="37"/>
      <c r="E87" s="31"/>
      <c r="F87" s="5"/>
      <c r="G87" s="31" t="s">
        <v>44</v>
      </c>
      <c r="H87" s="38"/>
      <c r="I87" s="38"/>
      <c r="J87" s="31"/>
      <c r="K87" s="37" t="str">
        <f t="shared" si="5"/>
        <v/>
      </c>
      <c r="L87" s="37"/>
      <c r="M87" s="4" t="str">
        <f t="shared" si="7"/>
        <v/>
      </c>
      <c r="N87" s="31"/>
      <c r="O87" s="5"/>
      <c r="P87" s="38"/>
      <c r="Q87" s="38"/>
      <c r="R87" s="41" t="str">
        <f t="shared" si="8"/>
        <v/>
      </c>
      <c r="S87" s="41"/>
      <c r="T87" s="42" t="str">
        <f t="shared" si="9"/>
        <v/>
      </c>
      <c r="U87" s="42"/>
    </row>
    <row r="88" spans="2:21" ht="15">
      <c r="B88" s="31">
        <v>80</v>
      </c>
      <c r="C88" s="37" t="str">
        <f t="shared" si="6"/>
        <v/>
      </c>
      <c r="D88" s="37"/>
      <c r="E88" s="31"/>
      <c r="F88" s="5"/>
      <c r="G88" s="31" t="s">
        <v>44</v>
      </c>
      <c r="H88" s="38"/>
      <c r="I88" s="38"/>
      <c r="J88" s="31"/>
      <c r="K88" s="37" t="str">
        <f t="shared" si="5"/>
        <v/>
      </c>
      <c r="L88" s="37"/>
      <c r="M88" s="4" t="str">
        <f t="shared" si="7"/>
        <v/>
      </c>
      <c r="N88" s="31"/>
      <c r="O88" s="5"/>
      <c r="P88" s="38"/>
      <c r="Q88" s="38"/>
      <c r="R88" s="41" t="str">
        <f t="shared" si="8"/>
        <v/>
      </c>
      <c r="S88" s="41"/>
      <c r="T88" s="42" t="str">
        <f t="shared" si="9"/>
        <v/>
      </c>
      <c r="U88" s="42"/>
    </row>
    <row r="89" spans="2:21" ht="15">
      <c r="B89" s="31">
        <v>81</v>
      </c>
      <c r="C89" s="37" t="str">
        <f t="shared" si="6"/>
        <v/>
      </c>
      <c r="D89" s="37"/>
      <c r="E89" s="31"/>
      <c r="F89" s="5"/>
      <c r="G89" s="31" t="s">
        <v>44</v>
      </c>
      <c r="H89" s="38"/>
      <c r="I89" s="38"/>
      <c r="J89" s="31"/>
      <c r="K89" s="37" t="str">
        <f t="shared" si="5"/>
        <v/>
      </c>
      <c r="L89" s="37"/>
      <c r="M89" s="4" t="str">
        <f t="shared" si="7"/>
        <v/>
      </c>
      <c r="N89" s="31"/>
      <c r="O89" s="5"/>
      <c r="P89" s="38"/>
      <c r="Q89" s="38"/>
      <c r="R89" s="41" t="str">
        <f t="shared" si="8"/>
        <v/>
      </c>
      <c r="S89" s="41"/>
      <c r="T89" s="42" t="str">
        <f t="shared" si="9"/>
        <v/>
      </c>
      <c r="U89" s="42"/>
    </row>
    <row r="90" spans="2:21" ht="15">
      <c r="B90" s="31">
        <v>82</v>
      </c>
      <c r="C90" s="37" t="str">
        <f t="shared" si="6"/>
        <v/>
      </c>
      <c r="D90" s="37"/>
      <c r="E90" s="31"/>
      <c r="F90" s="5"/>
      <c r="G90" s="31" t="s">
        <v>44</v>
      </c>
      <c r="H90" s="38"/>
      <c r="I90" s="38"/>
      <c r="J90" s="31"/>
      <c r="K90" s="37" t="str">
        <f t="shared" si="5"/>
        <v/>
      </c>
      <c r="L90" s="37"/>
      <c r="M90" s="4" t="str">
        <f t="shared" si="7"/>
        <v/>
      </c>
      <c r="N90" s="31"/>
      <c r="O90" s="5"/>
      <c r="P90" s="38"/>
      <c r="Q90" s="38"/>
      <c r="R90" s="41" t="str">
        <f t="shared" si="8"/>
        <v/>
      </c>
      <c r="S90" s="41"/>
      <c r="T90" s="42" t="str">
        <f t="shared" si="9"/>
        <v/>
      </c>
      <c r="U90" s="42"/>
    </row>
    <row r="91" spans="2:21" ht="15">
      <c r="B91" s="31">
        <v>83</v>
      </c>
      <c r="C91" s="37" t="str">
        <f t="shared" si="6"/>
        <v/>
      </c>
      <c r="D91" s="37"/>
      <c r="E91" s="31"/>
      <c r="F91" s="5"/>
      <c r="G91" s="31" t="s">
        <v>44</v>
      </c>
      <c r="H91" s="38"/>
      <c r="I91" s="38"/>
      <c r="J91" s="31"/>
      <c r="K91" s="37" t="str">
        <f t="shared" si="5"/>
        <v/>
      </c>
      <c r="L91" s="37"/>
      <c r="M91" s="4" t="str">
        <f t="shared" si="7"/>
        <v/>
      </c>
      <c r="N91" s="31"/>
      <c r="O91" s="5"/>
      <c r="P91" s="38"/>
      <c r="Q91" s="38"/>
      <c r="R91" s="41" t="str">
        <f t="shared" si="8"/>
        <v/>
      </c>
      <c r="S91" s="41"/>
      <c r="T91" s="42" t="str">
        <f t="shared" si="9"/>
        <v/>
      </c>
      <c r="U91" s="42"/>
    </row>
    <row r="92" spans="2:21" ht="15">
      <c r="B92" s="31">
        <v>84</v>
      </c>
      <c r="C92" s="37" t="str">
        <f t="shared" si="6"/>
        <v/>
      </c>
      <c r="D92" s="37"/>
      <c r="E92" s="31"/>
      <c r="F92" s="5"/>
      <c r="G92" s="31" t="s">
        <v>45</v>
      </c>
      <c r="H92" s="38"/>
      <c r="I92" s="38"/>
      <c r="J92" s="31"/>
      <c r="K92" s="37" t="str">
        <f t="shared" si="5"/>
        <v/>
      </c>
      <c r="L92" s="37"/>
      <c r="M92" s="4" t="str">
        <f t="shared" si="7"/>
        <v/>
      </c>
      <c r="N92" s="31"/>
      <c r="O92" s="5"/>
      <c r="P92" s="38"/>
      <c r="Q92" s="38"/>
      <c r="R92" s="41" t="str">
        <f t="shared" si="8"/>
        <v/>
      </c>
      <c r="S92" s="41"/>
      <c r="T92" s="42" t="str">
        <f t="shared" si="9"/>
        <v/>
      </c>
      <c r="U92" s="42"/>
    </row>
    <row r="93" spans="2:21" ht="15">
      <c r="B93" s="31">
        <v>85</v>
      </c>
      <c r="C93" s="37" t="str">
        <f t="shared" si="6"/>
        <v/>
      </c>
      <c r="D93" s="37"/>
      <c r="E93" s="31"/>
      <c r="F93" s="5"/>
      <c r="G93" s="31" t="s">
        <v>44</v>
      </c>
      <c r="H93" s="38"/>
      <c r="I93" s="38"/>
      <c r="J93" s="31"/>
      <c r="K93" s="37" t="str">
        <f t="shared" si="5"/>
        <v/>
      </c>
      <c r="L93" s="37"/>
      <c r="M93" s="4" t="str">
        <f t="shared" si="7"/>
        <v/>
      </c>
      <c r="N93" s="31"/>
      <c r="O93" s="5"/>
      <c r="P93" s="38"/>
      <c r="Q93" s="38"/>
      <c r="R93" s="41" t="str">
        <f t="shared" si="8"/>
        <v/>
      </c>
      <c r="S93" s="41"/>
      <c r="T93" s="42" t="str">
        <f t="shared" si="9"/>
        <v/>
      </c>
      <c r="U93" s="42"/>
    </row>
    <row r="94" spans="2:21" ht="15">
      <c r="B94" s="31">
        <v>86</v>
      </c>
      <c r="C94" s="37" t="str">
        <f t="shared" si="6"/>
        <v/>
      </c>
      <c r="D94" s="37"/>
      <c r="E94" s="31"/>
      <c r="F94" s="5"/>
      <c r="G94" s="31" t="s">
        <v>45</v>
      </c>
      <c r="H94" s="38"/>
      <c r="I94" s="38"/>
      <c r="J94" s="31"/>
      <c r="K94" s="37" t="str">
        <f t="shared" si="5"/>
        <v/>
      </c>
      <c r="L94" s="37"/>
      <c r="M94" s="4" t="str">
        <f t="shared" si="7"/>
        <v/>
      </c>
      <c r="N94" s="31"/>
      <c r="O94" s="5"/>
      <c r="P94" s="38"/>
      <c r="Q94" s="38"/>
      <c r="R94" s="41" t="str">
        <f t="shared" si="8"/>
        <v/>
      </c>
      <c r="S94" s="41"/>
      <c r="T94" s="42" t="str">
        <f t="shared" si="9"/>
        <v/>
      </c>
      <c r="U94" s="42"/>
    </row>
    <row r="95" spans="2:21" ht="15">
      <c r="B95" s="31">
        <v>87</v>
      </c>
      <c r="C95" s="37" t="str">
        <f t="shared" si="6"/>
        <v/>
      </c>
      <c r="D95" s="37"/>
      <c r="E95" s="31"/>
      <c r="F95" s="5"/>
      <c r="G95" s="31" t="s">
        <v>44</v>
      </c>
      <c r="H95" s="38"/>
      <c r="I95" s="38"/>
      <c r="J95" s="31"/>
      <c r="K95" s="37" t="str">
        <f t="shared" si="5"/>
        <v/>
      </c>
      <c r="L95" s="37"/>
      <c r="M95" s="4" t="str">
        <f t="shared" si="7"/>
        <v/>
      </c>
      <c r="N95" s="31"/>
      <c r="O95" s="5"/>
      <c r="P95" s="38"/>
      <c r="Q95" s="38"/>
      <c r="R95" s="41" t="str">
        <f t="shared" si="8"/>
        <v/>
      </c>
      <c r="S95" s="41"/>
      <c r="T95" s="42" t="str">
        <f t="shared" si="9"/>
        <v/>
      </c>
      <c r="U95" s="42"/>
    </row>
    <row r="96" spans="2:21" ht="15">
      <c r="B96" s="31">
        <v>88</v>
      </c>
      <c r="C96" s="37" t="str">
        <f t="shared" si="6"/>
        <v/>
      </c>
      <c r="D96" s="37"/>
      <c r="E96" s="31"/>
      <c r="F96" s="5"/>
      <c r="G96" s="31" t="s">
        <v>45</v>
      </c>
      <c r="H96" s="38"/>
      <c r="I96" s="38"/>
      <c r="J96" s="31"/>
      <c r="K96" s="37" t="str">
        <f t="shared" si="5"/>
        <v/>
      </c>
      <c r="L96" s="37"/>
      <c r="M96" s="4" t="str">
        <f t="shared" si="7"/>
        <v/>
      </c>
      <c r="N96" s="31"/>
      <c r="O96" s="5"/>
      <c r="P96" s="38"/>
      <c r="Q96" s="38"/>
      <c r="R96" s="41" t="str">
        <f t="shared" si="8"/>
        <v/>
      </c>
      <c r="S96" s="41"/>
      <c r="T96" s="42" t="str">
        <f t="shared" si="9"/>
        <v/>
      </c>
      <c r="U96" s="42"/>
    </row>
    <row r="97" spans="2:21" ht="15">
      <c r="B97" s="31">
        <v>89</v>
      </c>
      <c r="C97" s="37" t="str">
        <f t="shared" si="6"/>
        <v/>
      </c>
      <c r="D97" s="37"/>
      <c r="E97" s="31"/>
      <c r="F97" s="5"/>
      <c r="G97" s="31" t="s">
        <v>44</v>
      </c>
      <c r="H97" s="38"/>
      <c r="I97" s="38"/>
      <c r="J97" s="31"/>
      <c r="K97" s="37" t="str">
        <f t="shared" si="5"/>
        <v/>
      </c>
      <c r="L97" s="37"/>
      <c r="M97" s="4" t="str">
        <f t="shared" si="7"/>
        <v/>
      </c>
      <c r="N97" s="31"/>
      <c r="O97" s="5"/>
      <c r="P97" s="38"/>
      <c r="Q97" s="38"/>
      <c r="R97" s="41" t="str">
        <f t="shared" si="8"/>
        <v/>
      </c>
      <c r="S97" s="41"/>
      <c r="T97" s="42" t="str">
        <f t="shared" si="9"/>
        <v/>
      </c>
      <c r="U97" s="42"/>
    </row>
    <row r="98" spans="2:21" ht="15">
      <c r="B98" s="31">
        <v>90</v>
      </c>
      <c r="C98" s="37" t="str">
        <f t="shared" si="6"/>
        <v/>
      </c>
      <c r="D98" s="37"/>
      <c r="E98" s="31"/>
      <c r="F98" s="5"/>
      <c r="G98" s="31" t="s">
        <v>45</v>
      </c>
      <c r="H98" s="38"/>
      <c r="I98" s="38"/>
      <c r="J98" s="31"/>
      <c r="K98" s="37" t="str">
        <f t="shared" si="5"/>
        <v/>
      </c>
      <c r="L98" s="37"/>
      <c r="M98" s="4" t="str">
        <f t="shared" si="7"/>
        <v/>
      </c>
      <c r="N98" s="31"/>
      <c r="O98" s="5"/>
      <c r="P98" s="38"/>
      <c r="Q98" s="38"/>
      <c r="R98" s="41" t="str">
        <f t="shared" si="8"/>
        <v/>
      </c>
      <c r="S98" s="41"/>
      <c r="T98" s="42" t="str">
        <f t="shared" si="9"/>
        <v/>
      </c>
      <c r="U98" s="42"/>
    </row>
    <row r="99" spans="2:21" ht="15">
      <c r="B99" s="31">
        <v>91</v>
      </c>
      <c r="C99" s="37" t="str">
        <f t="shared" si="6"/>
        <v/>
      </c>
      <c r="D99" s="37"/>
      <c r="E99" s="31"/>
      <c r="F99" s="5"/>
      <c r="G99" s="31" t="s">
        <v>44</v>
      </c>
      <c r="H99" s="38"/>
      <c r="I99" s="38"/>
      <c r="J99" s="31"/>
      <c r="K99" s="37" t="str">
        <f t="shared" si="5"/>
        <v/>
      </c>
      <c r="L99" s="37"/>
      <c r="M99" s="4" t="str">
        <f t="shared" si="7"/>
        <v/>
      </c>
      <c r="N99" s="31"/>
      <c r="O99" s="5"/>
      <c r="P99" s="38"/>
      <c r="Q99" s="38"/>
      <c r="R99" s="41" t="str">
        <f t="shared" si="8"/>
        <v/>
      </c>
      <c r="S99" s="41"/>
      <c r="T99" s="42" t="str">
        <f t="shared" si="9"/>
        <v/>
      </c>
      <c r="U99" s="42"/>
    </row>
    <row r="100" spans="2:21" ht="15">
      <c r="B100" s="31">
        <v>92</v>
      </c>
      <c r="C100" s="37" t="str">
        <f t="shared" si="6"/>
        <v/>
      </c>
      <c r="D100" s="37"/>
      <c r="E100" s="31"/>
      <c r="F100" s="5"/>
      <c r="G100" s="31" t="s">
        <v>44</v>
      </c>
      <c r="H100" s="38"/>
      <c r="I100" s="38"/>
      <c r="J100" s="31"/>
      <c r="K100" s="37" t="str">
        <f t="shared" si="5"/>
        <v/>
      </c>
      <c r="L100" s="37"/>
      <c r="M100" s="4" t="str">
        <f t="shared" si="7"/>
        <v/>
      </c>
      <c r="N100" s="31"/>
      <c r="O100" s="5"/>
      <c r="P100" s="38"/>
      <c r="Q100" s="38"/>
      <c r="R100" s="41" t="str">
        <f t="shared" si="8"/>
        <v/>
      </c>
      <c r="S100" s="41"/>
      <c r="T100" s="42" t="str">
        <f t="shared" si="9"/>
        <v/>
      </c>
      <c r="U100" s="42"/>
    </row>
    <row r="101" spans="2:21" ht="15">
      <c r="B101" s="31">
        <v>93</v>
      </c>
      <c r="C101" s="37" t="str">
        <f t="shared" si="6"/>
        <v/>
      </c>
      <c r="D101" s="37"/>
      <c r="E101" s="31"/>
      <c r="F101" s="5"/>
      <c r="G101" s="31" t="s">
        <v>45</v>
      </c>
      <c r="H101" s="38"/>
      <c r="I101" s="38"/>
      <c r="J101" s="31"/>
      <c r="K101" s="37" t="str">
        <f t="shared" si="5"/>
        <v/>
      </c>
      <c r="L101" s="37"/>
      <c r="M101" s="4" t="str">
        <f t="shared" si="7"/>
        <v/>
      </c>
      <c r="N101" s="31"/>
      <c r="O101" s="5"/>
      <c r="P101" s="38"/>
      <c r="Q101" s="38"/>
      <c r="R101" s="41" t="str">
        <f t="shared" si="8"/>
        <v/>
      </c>
      <c r="S101" s="41"/>
      <c r="T101" s="42" t="str">
        <f t="shared" si="9"/>
        <v/>
      </c>
      <c r="U101" s="42"/>
    </row>
    <row r="102" spans="2:21" ht="15">
      <c r="B102" s="31">
        <v>94</v>
      </c>
      <c r="C102" s="37" t="str">
        <f t="shared" si="6"/>
        <v/>
      </c>
      <c r="D102" s="37"/>
      <c r="E102" s="31"/>
      <c r="F102" s="5"/>
      <c r="G102" s="31" t="s">
        <v>45</v>
      </c>
      <c r="H102" s="38"/>
      <c r="I102" s="38"/>
      <c r="J102" s="31"/>
      <c r="K102" s="37" t="str">
        <f t="shared" si="5"/>
        <v/>
      </c>
      <c r="L102" s="37"/>
      <c r="M102" s="4" t="str">
        <f t="shared" si="7"/>
        <v/>
      </c>
      <c r="N102" s="31"/>
      <c r="O102" s="5"/>
      <c r="P102" s="38"/>
      <c r="Q102" s="38"/>
      <c r="R102" s="41" t="str">
        <f t="shared" si="8"/>
        <v/>
      </c>
      <c r="S102" s="41"/>
      <c r="T102" s="42" t="str">
        <f t="shared" si="9"/>
        <v/>
      </c>
      <c r="U102" s="42"/>
    </row>
    <row r="103" spans="2:21" ht="15">
      <c r="B103" s="31">
        <v>95</v>
      </c>
      <c r="C103" s="37" t="str">
        <f t="shared" si="6"/>
        <v/>
      </c>
      <c r="D103" s="37"/>
      <c r="E103" s="31"/>
      <c r="F103" s="5"/>
      <c r="G103" s="31" t="s">
        <v>45</v>
      </c>
      <c r="H103" s="38"/>
      <c r="I103" s="38"/>
      <c r="J103" s="31"/>
      <c r="K103" s="37" t="str">
        <f t="shared" si="5"/>
        <v/>
      </c>
      <c r="L103" s="37"/>
      <c r="M103" s="4" t="str">
        <f t="shared" si="7"/>
        <v/>
      </c>
      <c r="N103" s="31"/>
      <c r="O103" s="5"/>
      <c r="P103" s="38"/>
      <c r="Q103" s="38"/>
      <c r="R103" s="41" t="str">
        <f t="shared" si="8"/>
        <v/>
      </c>
      <c r="S103" s="41"/>
      <c r="T103" s="42" t="str">
        <f t="shared" si="9"/>
        <v/>
      </c>
      <c r="U103" s="42"/>
    </row>
    <row r="104" spans="2:21" ht="15">
      <c r="B104" s="31">
        <v>96</v>
      </c>
      <c r="C104" s="37" t="str">
        <f t="shared" si="6"/>
        <v/>
      </c>
      <c r="D104" s="37"/>
      <c r="E104" s="31"/>
      <c r="F104" s="5"/>
      <c r="G104" s="31" t="s">
        <v>44</v>
      </c>
      <c r="H104" s="38"/>
      <c r="I104" s="38"/>
      <c r="J104" s="31"/>
      <c r="K104" s="37" t="str">
        <f t="shared" si="5"/>
        <v/>
      </c>
      <c r="L104" s="37"/>
      <c r="M104" s="4" t="str">
        <f t="shared" si="7"/>
        <v/>
      </c>
      <c r="N104" s="31"/>
      <c r="O104" s="5"/>
      <c r="P104" s="38"/>
      <c r="Q104" s="38"/>
      <c r="R104" s="41" t="str">
        <f t="shared" si="8"/>
        <v/>
      </c>
      <c r="S104" s="41"/>
      <c r="T104" s="42" t="str">
        <f t="shared" si="9"/>
        <v/>
      </c>
      <c r="U104" s="42"/>
    </row>
    <row r="105" spans="2:21" ht="15">
      <c r="B105" s="31">
        <v>97</v>
      </c>
      <c r="C105" s="37" t="str">
        <f t="shared" si="6"/>
        <v/>
      </c>
      <c r="D105" s="37"/>
      <c r="E105" s="31"/>
      <c r="F105" s="5"/>
      <c r="G105" s="31" t="s">
        <v>45</v>
      </c>
      <c r="H105" s="38"/>
      <c r="I105" s="38"/>
      <c r="J105" s="31"/>
      <c r="K105" s="37" t="str">
        <f t="shared" si="5"/>
        <v/>
      </c>
      <c r="L105" s="37"/>
      <c r="M105" s="4" t="str">
        <f t="shared" si="7"/>
        <v/>
      </c>
      <c r="N105" s="31"/>
      <c r="O105" s="5"/>
      <c r="P105" s="38"/>
      <c r="Q105" s="38"/>
      <c r="R105" s="41" t="str">
        <f t="shared" si="8"/>
        <v/>
      </c>
      <c r="S105" s="41"/>
      <c r="T105" s="42" t="str">
        <f t="shared" si="9"/>
        <v/>
      </c>
      <c r="U105" s="42"/>
    </row>
    <row r="106" spans="2:21" ht="15">
      <c r="B106" s="31">
        <v>98</v>
      </c>
      <c r="C106" s="37" t="str">
        <f t="shared" si="6"/>
        <v/>
      </c>
      <c r="D106" s="37"/>
      <c r="E106" s="31"/>
      <c r="F106" s="5"/>
      <c r="G106" s="31" t="s">
        <v>44</v>
      </c>
      <c r="H106" s="38"/>
      <c r="I106" s="38"/>
      <c r="J106" s="31"/>
      <c r="K106" s="37" t="str">
        <f t="shared" si="5"/>
        <v/>
      </c>
      <c r="L106" s="37"/>
      <c r="M106" s="4" t="str">
        <f t="shared" si="7"/>
        <v/>
      </c>
      <c r="N106" s="31"/>
      <c r="O106" s="5"/>
      <c r="P106" s="38"/>
      <c r="Q106" s="38"/>
      <c r="R106" s="41" t="str">
        <f t="shared" si="8"/>
        <v/>
      </c>
      <c r="S106" s="41"/>
      <c r="T106" s="42" t="str">
        <f t="shared" si="9"/>
        <v/>
      </c>
      <c r="U106" s="42"/>
    </row>
    <row r="107" spans="2:21" ht="15">
      <c r="B107" s="31">
        <v>99</v>
      </c>
      <c r="C107" s="37" t="str">
        <f t="shared" si="6"/>
        <v/>
      </c>
      <c r="D107" s="37"/>
      <c r="E107" s="31"/>
      <c r="F107" s="5"/>
      <c r="G107" s="31" t="s">
        <v>44</v>
      </c>
      <c r="H107" s="38"/>
      <c r="I107" s="38"/>
      <c r="J107" s="31"/>
      <c r="K107" s="37" t="str">
        <f t="shared" si="5"/>
        <v/>
      </c>
      <c r="L107" s="37"/>
      <c r="M107" s="4" t="str">
        <f t="shared" si="7"/>
        <v/>
      </c>
      <c r="N107" s="31"/>
      <c r="O107" s="5"/>
      <c r="P107" s="38"/>
      <c r="Q107" s="38"/>
      <c r="R107" s="41" t="str">
        <f t="shared" si="8"/>
        <v/>
      </c>
      <c r="S107" s="41"/>
      <c r="T107" s="42" t="str">
        <f t="shared" si="9"/>
        <v/>
      </c>
      <c r="U107" s="42"/>
    </row>
    <row r="108" spans="2:21" ht="15">
      <c r="B108" s="31">
        <v>100</v>
      </c>
      <c r="C108" s="37" t="str">
        <f t="shared" si="6"/>
        <v/>
      </c>
      <c r="D108" s="37"/>
      <c r="E108" s="31"/>
      <c r="F108" s="5"/>
      <c r="G108" s="31" t="s">
        <v>45</v>
      </c>
      <c r="H108" s="38"/>
      <c r="I108" s="38"/>
      <c r="J108" s="31"/>
      <c r="K108" s="37" t="str">
        <f t="shared" si="5"/>
        <v/>
      </c>
      <c r="L108" s="37"/>
      <c r="M108" s="4" t="str">
        <f t="shared" si="7"/>
        <v/>
      </c>
      <c r="N108" s="31"/>
      <c r="O108" s="5"/>
      <c r="P108" s="38"/>
      <c r="Q108" s="38"/>
      <c r="R108" s="41" t="str">
        <f t="shared" si="8"/>
        <v/>
      </c>
      <c r="S108" s="41"/>
      <c r="T108" s="42" t="str">
        <f t="shared" si="9"/>
        <v/>
      </c>
      <c r="U108" s="42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E61C-1BCE-4715-A176-128E0AE6446F}">
  <dimension ref="B2:AG109"/>
  <sheetViews>
    <sheetView zoomScale="115" zoomScaleNormal="115" workbookViewId="0" xr3:uid="{2288E1EB-9856-5B3C-9948-B5C4FBBA849C}">
      <pane ySplit="8" topLeftCell="E100" activePane="bottomLeft" state="frozen"/>
      <selection pane="bottomLeft" activeCell="Q111" sqref="Q111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33" ht="15">
      <c r="B2" s="56" t="s">
        <v>10</v>
      </c>
      <c r="C2" s="56"/>
      <c r="D2" s="76" t="s">
        <v>11</v>
      </c>
      <c r="E2" s="76"/>
      <c r="F2" s="56" t="s">
        <v>12</v>
      </c>
      <c r="G2" s="56"/>
      <c r="H2" s="72" t="s">
        <v>13</v>
      </c>
      <c r="I2" s="72"/>
      <c r="J2" s="56" t="s">
        <v>14</v>
      </c>
      <c r="K2" s="56"/>
      <c r="L2" s="77">
        <v>100000</v>
      </c>
      <c r="M2" s="76"/>
      <c r="N2" s="56" t="s">
        <v>15</v>
      </c>
      <c r="O2" s="56"/>
      <c r="P2" s="73">
        <f>SUM(L2,D4)</f>
        <v>184947.69515561534</v>
      </c>
      <c r="Q2" s="72"/>
      <c r="R2" s="1"/>
      <c r="S2" s="1"/>
      <c r="T2" s="1"/>
    </row>
    <row r="3" spans="2:33" ht="57" customHeight="1">
      <c r="B3" s="56" t="s">
        <v>16</v>
      </c>
      <c r="C3" s="56"/>
      <c r="D3" s="74" t="s">
        <v>17</v>
      </c>
      <c r="E3" s="74"/>
      <c r="F3" s="74"/>
      <c r="G3" s="74"/>
      <c r="H3" s="74"/>
      <c r="I3" s="74"/>
      <c r="J3" s="56" t="s">
        <v>18</v>
      </c>
      <c r="K3" s="56"/>
      <c r="L3" s="74" t="s">
        <v>19</v>
      </c>
      <c r="M3" s="75"/>
      <c r="N3" s="75"/>
      <c r="O3" s="75"/>
      <c r="P3" s="75"/>
      <c r="Q3" s="75"/>
      <c r="R3" s="1"/>
      <c r="S3" s="1"/>
    </row>
    <row r="4" spans="2:33" ht="15">
      <c r="B4" s="56" t="s">
        <v>20</v>
      </c>
      <c r="C4" s="56"/>
      <c r="D4" s="70">
        <f>SUM($R$9:$S$993)</f>
        <v>84947.695155615336</v>
      </c>
      <c r="E4" s="70"/>
      <c r="F4" s="56" t="s">
        <v>21</v>
      </c>
      <c r="G4" s="56"/>
      <c r="H4" s="71">
        <f>SUM($T$9:$U$108)</f>
        <v>57.799999999987868</v>
      </c>
      <c r="I4" s="72"/>
      <c r="J4" s="53"/>
      <c r="K4" s="53"/>
      <c r="L4" s="73"/>
      <c r="M4" s="73"/>
      <c r="N4" s="53" t="s">
        <v>22</v>
      </c>
      <c r="O4" s="53"/>
      <c r="P4" s="54">
        <f>MAX(Y:Y)</f>
        <v>0.21625664056231653</v>
      </c>
      <c r="Q4" s="54"/>
      <c r="R4" s="1"/>
      <c r="S4" s="1"/>
      <c r="T4" s="1"/>
    </row>
    <row r="5" spans="2:33" ht="15">
      <c r="B5" s="33" t="s">
        <v>23</v>
      </c>
      <c r="C5" s="36">
        <f>COUNTIF($R$9:$R$990,"&gt;0")</f>
        <v>18</v>
      </c>
      <c r="D5" s="34" t="s">
        <v>24</v>
      </c>
      <c r="E5" s="12">
        <f>COUNTIF($R$9:$R$990,"&lt;0")</f>
        <v>30</v>
      </c>
      <c r="F5" s="34" t="s">
        <v>25</v>
      </c>
      <c r="G5" s="36">
        <f>COUNTIF($R$9:$R$990,"=0")</f>
        <v>52</v>
      </c>
      <c r="H5" s="34" t="s">
        <v>26</v>
      </c>
      <c r="I5" s="32">
        <f>C5/SUM(C5,E5,G5)</f>
        <v>0.18</v>
      </c>
      <c r="J5" s="55" t="s">
        <v>27</v>
      </c>
      <c r="K5" s="56"/>
      <c r="L5" s="57">
        <f>MAX(V9:V993)</f>
        <v>1</v>
      </c>
      <c r="M5" s="58"/>
      <c r="N5" s="14" t="s">
        <v>28</v>
      </c>
      <c r="O5" s="6"/>
      <c r="P5" s="57">
        <f>MAX(W9:W993)</f>
        <v>4</v>
      </c>
      <c r="Q5" s="58"/>
      <c r="R5" s="1"/>
      <c r="S5" s="1"/>
      <c r="T5" s="1"/>
    </row>
    <row r="6" spans="2:33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5"/>
      <c r="R6" s="1"/>
      <c r="S6" s="1"/>
      <c r="T6" s="1"/>
    </row>
    <row r="7" spans="2:33" ht="15">
      <c r="B7" s="59" t="s">
        <v>29</v>
      </c>
      <c r="C7" s="61" t="s">
        <v>30</v>
      </c>
      <c r="D7" s="62"/>
      <c r="E7" s="65" t="s">
        <v>31</v>
      </c>
      <c r="F7" s="66"/>
      <c r="G7" s="66"/>
      <c r="H7" s="66"/>
      <c r="I7" s="49"/>
      <c r="J7" s="67" t="s">
        <v>32</v>
      </c>
      <c r="K7" s="68"/>
      <c r="L7" s="51"/>
      <c r="M7" s="69" t="s">
        <v>33</v>
      </c>
      <c r="N7" s="44" t="s">
        <v>34</v>
      </c>
      <c r="O7" s="45"/>
      <c r="P7" s="45"/>
      <c r="Q7" s="46"/>
      <c r="R7" s="47" t="s">
        <v>35</v>
      </c>
      <c r="S7" s="47"/>
      <c r="T7" s="47"/>
      <c r="U7" s="47"/>
    </row>
    <row r="8" spans="2:33" ht="15">
      <c r="B8" s="60"/>
      <c r="C8" s="63"/>
      <c r="D8" s="64"/>
      <c r="E8" s="15" t="s">
        <v>36</v>
      </c>
      <c r="F8" s="15" t="s">
        <v>37</v>
      </c>
      <c r="G8" s="15" t="s">
        <v>38</v>
      </c>
      <c r="H8" s="48" t="s">
        <v>39</v>
      </c>
      <c r="I8" s="49"/>
      <c r="J8" s="2" t="s">
        <v>40</v>
      </c>
      <c r="K8" s="50" t="s">
        <v>41</v>
      </c>
      <c r="L8" s="51"/>
      <c r="M8" s="69"/>
      <c r="N8" s="3" t="s">
        <v>36</v>
      </c>
      <c r="O8" s="3" t="s">
        <v>37</v>
      </c>
      <c r="P8" s="52" t="s">
        <v>39</v>
      </c>
      <c r="Q8" s="46"/>
      <c r="R8" s="47" t="s">
        <v>42</v>
      </c>
      <c r="S8" s="47"/>
      <c r="T8" s="47" t="s">
        <v>40</v>
      </c>
      <c r="U8" s="47"/>
      <c r="Y8" t="s">
        <v>43</v>
      </c>
      <c r="AB8">
        <v>-0.61799999999999999</v>
      </c>
      <c r="AC8">
        <v>-1</v>
      </c>
      <c r="AD8">
        <v>-1.27</v>
      </c>
      <c r="AE8">
        <v>-1.5</v>
      </c>
      <c r="AF8">
        <v>-2</v>
      </c>
      <c r="AG8">
        <v>-3</v>
      </c>
    </row>
    <row r="9" spans="2:33" ht="15">
      <c r="B9" s="31">
        <v>1</v>
      </c>
      <c r="C9" s="37">
        <f>L2</f>
        <v>100000</v>
      </c>
      <c r="D9" s="37"/>
      <c r="E9" s="31">
        <v>2015</v>
      </c>
      <c r="F9" s="5">
        <v>43470</v>
      </c>
      <c r="G9" s="31" t="s">
        <v>44</v>
      </c>
      <c r="H9" s="38">
        <v>1.1959</v>
      </c>
      <c r="I9" s="38"/>
      <c r="J9" s="31">
        <v>20</v>
      </c>
      <c r="K9" s="37">
        <f>IF(J9="","",C9*0.03)</f>
        <v>3000</v>
      </c>
      <c r="L9" s="37"/>
      <c r="M9" s="4">
        <f>IF(J9="","",(K9/J9)/LOOKUP(RIGHT($D$2,3),定数!$A$6:$A$13,定数!$B$6:$B$13))</f>
        <v>1.25</v>
      </c>
      <c r="N9" s="31">
        <v>2015</v>
      </c>
      <c r="O9" s="5">
        <v>43470</v>
      </c>
      <c r="P9" s="38">
        <v>1.19693</v>
      </c>
      <c r="Q9" s="38"/>
      <c r="R9" s="41">
        <f>IF(P9="","",T9*M9*LOOKUP(RIGHT($D$2,3),定数!$A$6:$A$13,定数!$B$6:$B$13))</f>
        <v>0</v>
      </c>
      <c r="S9" s="41"/>
      <c r="T9" s="42">
        <v>0</v>
      </c>
      <c r="U9" s="42"/>
      <c r="V9" s="1">
        <f>IF(T9&lt;&gt;"",IF(T9&gt;0,1+V8,0),"")</f>
        <v>0</v>
      </c>
      <c r="W9">
        <f>IF(T9&lt;&gt;"",IF(T9&lt;0,1+W8,0),"")</f>
        <v>0</v>
      </c>
      <c r="AB9">
        <v>1.19693</v>
      </c>
    </row>
    <row r="10" spans="2:33" ht="15">
      <c r="B10" s="31">
        <v>2</v>
      </c>
      <c r="C10" s="37">
        <f t="shared" ref="C10:C73" si="0">IF(R9="","",C9+R9)</f>
        <v>100000</v>
      </c>
      <c r="D10" s="37"/>
      <c r="E10" s="31"/>
      <c r="F10" s="5">
        <v>43472</v>
      </c>
      <c r="G10" s="31" t="s">
        <v>44</v>
      </c>
      <c r="H10" s="38">
        <v>1.1887300000000001</v>
      </c>
      <c r="I10" s="38"/>
      <c r="J10" s="31">
        <v>33.700000000000003</v>
      </c>
      <c r="K10" s="39">
        <f>IF(J10="","",C10*0.03)</f>
        <v>3000</v>
      </c>
      <c r="L10" s="40"/>
      <c r="M10" s="4">
        <f>IF(J10="","",(K10/J10)/LOOKUP(RIGHT($D$2,3),定数!$A$6:$A$13,定数!$B$6:$B$13))</f>
        <v>0.74183976261127593</v>
      </c>
      <c r="N10" s="31"/>
      <c r="O10" s="5"/>
      <c r="P10" s="38">
        <v>1.18536</v>
      </c>
      <c r="Q10" s="38"/>
      <c r="R10" s="41">
        <f>IF(P10="","",T10*M10*LOOKUP(RIGHT($D$2,3),定数!$A$6:$A$13,定数!$B$6:$B$13))</f>
        <v>-3000.000000000085</v>
      </c>
      <c r="S10" s="41"/>
      <c r="T10" s="42">
        <f>IF(P10="","",IF(G10="買",(P10-H10),(H10-P10))*IF(RIGHT($D$2,3)="JPY",100,10000))</f>
        <v>-33.700000000000955</v>
      </c>
      <c r="U10" s="42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100000</v>
      </c>
    </row>
    <row r="11" spans="2:33" ht="15">
      <c r="B11" s="31">
        <v>3</v>
      </c>
      <c r="C11" s="37">
        <f t="shared" si="0"/>
        <v>96999.999999999913</v>
      </c>
      <c r="D11" s="37"/>
      <c r="E11" s="31"/>
      <c r="F11" s="5">
        <v>43477</v>
      </c>
      <c r="G11" s="31" t="s">
        <v>45</v>
      </c>
      <c r="H11" s="38">
        <v>1.18489</v>
      </c>
      <c r="I11" s="38"/>
      <c r="J11" s="31">
        <v>8.8000000000000007</v>
      </c>
      <c r="K11" s="39">
        <f t="shared" ref="K11:K74" si="3">IF(J11="","",C11*0.03)</f>
        <v>2909.9999999999973</v>
      </c>
      <c r="L11" s="40"/>
      <c r="M11" s="4">
        <f>IF(J11="","",(K11/J11)/LOOKUP(RIGHT($D$2,3),定数!$A$6:$A$13,定数!$B$6:$B$13))</f>
        <v>2.7556818181818152</v>
      </c>
      <c r="N11" s="31"/>
      <c r="O11" s="5"/>
      <c r="P11" s="38">
        <v>1.18225</v>
      </c>
      <c r="Q11" s="38"/>
      <c r="R11" s="41">
        <f>IF(P11="","",T11*M11*LOOKUP(RIGHT($D$2,3),定数!$A$6:$A$13,定数!$B$6:$B$13))</f>
        <v>8729.9999999999091</v>
      </c>
      <c r="S11" s="41"/>
      <c r="T11" s="42">
        <f>IF(P11="","",IF(G11="買",(P11-H11),(H11-P11))*IF(RIGHT($D$2,3)="JPY",100,10000))</f>
        <v>26.399999999999757</v>
      </c>
      <c r="U11" s="42"/>
      <c r="V11" s="16">
        <f t="shared" si="1"/>
        <v>1</v>
      </c>
      <c r="W11">
        <f t="shared" si="2"/>
        <v>0</v>
      </c>
      <c r="X11" s="29">
        <f>IF(C11&lt;&gt;"",MAX(X10,C11),"")</f>
        <v>100000</v>
      </c>
      <c r="Y11" s="30">
        <f>IF(X11&lt;&gt;"",1-(C11/X11),"")</f>
        <v>3.0000000000000915E-2</v>
      </c>
      <c r="AB11">
        <v>1.18435</v>
      </c>
      <c r="AC11">
        <v>1.18401</v>
      </c>
      <c r="AD11">
        <v>1.18377</v>
      </c>
      <c r="AE11">
        <v>1.18357</v>
      </c>
      <c r="AF11">
        <v>1.18313</v>
      </c>
      <c r="AG11">
        <v>1.18225</v>
      </c>
    </row>
    <row r="12" spans="2:33" ht="15">
      <c r="B12" s="31">
        <v>4</v>
      </c>
      <c r="C12" s="37">
        <f t="shared" si="0"/>
        <v>105729.99999999983</v>
      </c>
      <c r="D12" s="37"/>
      <c r="E12" s="31"/>
      <c r="F12" s="5">
        <v>43478</v>
      </c>
      <c r="G12" s="31" t="s">
        <v>45</v>
      </c>
      <c r="H12" s="38">
        <v>1.1829799999999999</v>
      </c>
      <c r="I12" s="38"/>
      <c r="J12" s="31">
        <v>4.4000000000000004</v>
      </c>
      <c r="K12" s="39">
        <f t="shared" si="3"/>
        <v>3171.8999999999946</v>
      </c>
      <c r="L12" s="40"/>
      <c r="M12" s="4">
        <f>IF(J12="","",(K12/J12)/LOOKUP(RIGHT($D$2,3),定数!$A$6:$A$13,定数!$B$6:$B$13))</f>
        <v>6.0073863636363534</v>
      </c>
      <c r="N12" s="31"/>
      <c r="O12" s="5"/>
      <c r="P12" s="38">
        <v>1.18242</v>
      </c>
      <c r="Q12" s="38"/>
      <c r="R12" s="41">
        <f>IF(P12="","",T12*M12*LOOKUP(RIGHT($D$2,3),定数!$A$6:$A$13,定数!$B$6:$B$13))</f>
        <v>0</v>
      </c>
      <c r="S12" s="41"/>
      <c r="T12" s="42">
        <v>0</v>
      </c>
      <c r="U12" s="42"/>
      <c r="V12" s="16">
        <f t="shared" si="1"/>
        <v>0</v>
      </c>
      <c r="W12">
        <f t="shared" si="2"/>
        <v>0</v>
      </c>
      <c r="X12" s="29">
        <f t="shared" ref="X12:X75" si="4">IF(C12&lt;&gt;"",MAX(X11,C12),"")</f>
        <v>105729.99999999983</v>
      </c>
      <c r="Y12" s="30">
        <f t="shared" ref="Y12:Y75" si="5">IF(X12&lt;&gt;"",1-(C12/X12),"")</f>
        <v>0</v>
      </c>
      <c r="AA12">
        <v>15</v>
      </c>
      <c r="AB12">
        <v>1.1827099999999999</v>
      </c>
      <c r="AC12">
        <v>1.1825399999999999</v>
      </c>
      <c r="AD12">
        <v>1.18242</v>
      </c>
    </row>
    <row r="13" spans="2:33" ht="15">
      <c r="B13" s="31">
        <v>5</v>
      </c>
      <c r="C13" s="37">
        <f t="shared" si="0"/>
        <v>105729.99999999983</v>
      </c>
      <c r="D13" s="37"/>
      <c r="E13" s="31"/>
      <c r="F13" s="5">
        <v>43479</v>
      </c>
      <c r="G13" s="31" t="s">
        <v>45</v>
      </c>
      <c r="H13" s="38">
        <v>1.17425</v>
      </c>
      <c r="I13" s="38"/>
      <c r="J13" s="31">
        <v>16.600000000000001</v>
      </c>
      <c r="K13" s="39">
        <f t="shared" si="3"/>
        <v>3171.8999999999946</v>
      </c>
      <c r="L13" s="40"/>
      <c r="M13" s="4">
        <f>IF(J13="","",(K13/J13)/LOOKUP(RIGHT($D$2,3),定数!$A$6:$A$13,定数!$B$6:$B$13))</f>
        <v>1.5923192771084309</v>
      </c>
      <c r="N13" s="31"/>
      <c r="O13" s="5"/>
      <c r="P13" s="38">
        <v>1.17591</v>
      </c>
      <c r="Q13" s="38"/>
      <c r="R13" s="41">
        <f>IF(P13="","",T13*M13*LOOKUP(RIGHT($D$2,3),定数!$A$6:$A$13,定数!$B$6:$B$13))</f>
        <v>-3171.8999999999842</v>
      </c>
      <c r="S13" s="41"/>
      <c r="T13" s="42">
        <f t="shared" ref="T13:T76" si="6">IF(P13="","",IF(G13="買",(P13-H13),(H13-P13))*IF(RIGHT($D$2,3)="JPY",100,10000))</f>
        <v>-16.599999999999948</v>
      </c>
      <c r="U13" s="42"/>
      <c r="V13" s="16">
        <f t="shared" si="1"/>
        <v>0</v>
      </c>
      <c r="W13">
        <f t="shared" si="2"/>
        <v>1</v>
      </c>
      <c r="X13" s="29">
        <f t="shared" si="4"/>
        <v>105729.99999999983</v>
      </c>
      <c r="Y13" s="30">
        <f t="shared" si="5"/>
        <v>0</v>
      </c>
      <c r="AA13">
        <v>15</v>
      </c>
    </row>
    <row r="14" spans="2:33" ht="15">
      <c r="B14" s="31">
        <v>6</v>
      </c>
      <c r="C14" s="37">
        <f t="shared" si="0"/>
        <v>102558.09999999985</v>
      </c>
      <c r="D14" s="37"/>
      <c r="E14" s="31"/>
      <c r="F14" s="5">
        <v>43485</v>
      </c>
      <c r="G14" s="31" t="s">
        <v>45</v>
      </c>
      <c r="H14" s="38">
        <v>1.1601600000000001</v>
      </c>
      <c r="I14" s="38"/>
      <c r="J14" s="31">
        <v>6.3</v>
      </c>
      <c r="K14" s="39">
        <f t="shared" si="3"/>
        <v>3076.7429999999954</v>
      </c>
      <c r="L14" s="40"/>
      <c r="M14" s="4">
        <f>IF(J14="","",(K14/J14)/LOOKUP(RIGHT($D$2,3),定数!$A$6:$A$13,定数!$B$6:$B$13))</f>
        <v>4.069765873015867</v>
      </c>
      <c r="N14" s="31"/>
      <c r="O14" s="5"/>
      <c r="P14" s="38">
        <v>1.1582699999999999</v>
      </c>
      <c r="Q14" s="38"/>
      <c r="R14" s="41">
        <f>IF(P14="","",T14*M14*LOOKUP(RIGHT($D$2,3),定数!$A$6:$A$13,定数!$B$6:$B$13))</f>
        <v>9230.2290000008143</v>
      </c>
      <c r="S14" s="41"/>
      <c r="T14" s="42">
        <f t="shared" si="6"/>
        <v>18.900000000001693</v>
      </c>
      <c r="U14" s="42"/>
      <c r="V14" s="16">
        <f t="shared" si="1"/>
        <v>1</v>
      </c>
      <c r="W14">
        <f t="shared" si="2"/>
        <v>0</v>
      </c>
      <c r="X14" s="29">
        <f t="shared" si="4"/>
        <v>105729.99999999983</v>
      </c>
      <c r="Y14" s="30">
        <f t="shared" si="5"/>
        <v>2.9999999999999805E-2</v>
      </c>
      <c r="AB14">
        <v>1.15977</v>
      </c>
      <c r="AC14">
        <v>1.1595299999999999</v>
      </c>
      <c r="AD14">
        <v>1.1593599999999999</v>
      </c>
      <c r="AE14">
        <v>1.1592199999999999</v>
      </c>
      <c r="AF14">
        <v>1.1589</v>
      </c>
      <c r="AG14">
        <v>1.1582699999999999</v>
      </c>
    </row>
    <row r="15" spans="2:33" ht="15">
      <c r="B15" s="31">
        <v>7</v>
      </c>
      <c r="C15" s="37">
        <f t="shared" si="0"/>
        <v>111788.32900000067</v>
      </c>
      <c r="D15" s="37"/>
      <c r="E15" s="31"/>
      <c r="F15" s="5">
        <v>43485</v>
      </c>
      <c r="G15" s="31" t="s">
        <v>45</v>
      </c>
      <c r="H15" s="38">
        <v>1.1570100000000001</v>
      </c>
      <c r="I15" s="38"/>
      <c r="J15" s="31">
        <v>13.3</v>
      </c>
      <c r="K15" s="39">
        <f t="shared" si="3"/>
        <v>3353.6498700000197</v>
      </c>
      <c r="L15" s="40"/>
      <c r="M15" s="4">
        <f>IF(J15="","",(K15/J15)/LOOKUP(RIGHT($D$2,3),定数!$A$6:$A$13,定数!$B$6:$B$13))</f>
        <v>2.1012843796992602</v>
      </c>
      <c r="N15" s="31"/>
      <c r="O15" s="5"/>
      <c r="P15" s="38">
        <v>1.15435</v>
      </c>
      <c r="Q15" s="38"/>
      <c r="R15" s="41">
        <f>IF(P15="","",T15*M15*LOOKUP(RIGHT($D$2,3),定数!$A$6:$A$13,定数!$B$6:$B$13))</f>
        <v>0</v>
      </c>
      <c r="S15" s="41"/>
      <c r="T15" s="42">
        <v>0</v>
      </c>
      <c r="U15" s="42"/>
      <c r="V15" s="16">
        <f t="shared" si="1"/>
        <v>0</v>
      </c>
      <c r="W15">
        <f t="shared" si="2"/>
        <v>0</v>
      </c>
      <c r="X15" s="29">
        <f t="shared" si="4"/>
        <v>111788.32900000067</v>
      </c>
      <c r="Y15" s="30">
        <f t="shared" si="5"/>
        <v>0</v>
      </c>
      <c r="AB15">
        <v>1.1561900000000001</v>
      </c>
      <c r="AC15">
        <v>1.15568</v>
      </c>
      <c r="AD15">
        <v>1.1553199999999999</v>
      </c>
      <c r="AE15">
        <v>1.1550199999999999</v>
      </c>
      <c r="AF15">
        <v>1.15435</v>
      </c>
    </row>
    <row r="16" spans="2:33" ht="15">
      <c r="B16" s="31">
        <v>8</v>
      </c>
      <c r="C16" s="37">
        <f t="shared" si="0"/>
        <v>111788.32900000067</v>
      </c>
      <c r="D16" s="37"/>
      <c r="E16" s="31"/>
      <c r="F16" s="5">
        <v>43493</v>
      </c>
      <c r="G16" s="31" t="s">
        <v>45</v>
      </c>
      <c r="H16" s="38">
        <v>1.13463</v>
      </c>
      <c r="I16" s="38"/>
      <c r="J16" s="31">
        <v>21</v>
      </c>
      <c r="K16" s="39">
        <f t="shared" si="3"/>
        <v>3353.6498700000197</v>
      </c>
      <c r="L16" s="40"/>
      <c r="M16" s="4">
        <f>IF(J16="","",(K16/J16)/LOOKUP(RIGHT($D$2,3),定数!$A$6:$A$13,定数!$B$6:$B$13))</f>
        <v>1.3308134404761984</v>
      </c>
      <c r="N16" s="31"/>
      <c r="O16" s="5"/>
      <c r="P16" s="38">
        <v>1.1333299999999999</v>
      </c>
      <c r="Q16" s="38"/>
      <c r="R16" s="41">
        <f>IF(P16="","",T16*M16*LOOKUP(RIGHT($D$2,3),定数!$A$6:$A$13,定数!$B$6:$B$13))</f>
        <v>0</v>
      </c>
      <c r="S16" s="41"/>
      <c r="T16" s="42">
        <v>0</v>
      </c>
      <c r="U16" s="42"/>
      <c r="V16" s="16">
        <f t="shared" si="1"/>
        <v>0</v>
      </c>
      <c r="W16">
        <f t="shared" si="2"/>
        <v>0</v>
      </c>
      <c r="X16" s="29">
        <f t="shared" si="4"/>
        <v>111788.32900000067</v>
      </c>
      <c r="Y16" s="30">
        <f t="shared" si="5"/>
        <v>0</v>
      </c>
      <c r="AB16">
        <v>1.1333299999999999</v>
      </c>
    </row>
    <row r="17" spans="2:33" ht="15">
      <c r="B17" s="31">
        <v>9</v>
      </c>
      <c r="C17" s="37">
        <f t="shared" si="0"/>
        <v>111788.32900000067</v>
      </c>
      <c r="D17" s="37"/>
      <c r="E17" s="31"/>
      <c r="F17" s="5">
        <v>43494</v>
      </c>
      <c r="G17" s="31" t="s">
        <v>44</v>
      </c>
      <c r="H17" s="38">
        <v>1.1297900000000001</v>
      </c>
      <c r="I17" s="38"/>
      <c r="J17" s="31">
        <v>12.9</v>
      </c>
      <c r="K17" s="39">
        <f t="shared" si="3"/>
        <v>3353.6498700000197</v>
      </c>
      <c r="L17" s="40"/>
      <c r="M17" s="4">
        <f>IF(J17="","",(K17/J17)/LOOKUP(RIGHT($D$2,3),定数!$A$6:$A$13,定数!$B$6:$B$13))</f>
        <v>2.1664404844961367</v>
      </c>
      <c r="N17" s="31"/>
      <c r="O17" s="5"/>
      <c r="P17" s="38">
        <v>1.1317299999999999</v>
      </c>
      <c r="Q17" s="38"/>
      <c r="R17" s="41">
        <f>IF(P17="","",T17*M17*LOOKUP(RIGHT($D$2,3),定数!$A$6:$A$13,定数!$B$6:$B$13))</f>
        <v>0</v>
      </c>
      <c r="S17" s="41"/>
      <c r="T17" s="42">
        <v>0</v>
      </c>
      <c r="U17" s="42"/>
      <c r="V17" s="16">
        <f t="shared" si="1"/>
        <v>0</v>
      </c>
      <c r="W17">
        <f t="shared" si="2"/>
        <v>0</v>
      </c>
      <c r="X17" s="29">
        <f t="shared" si="4"/>
        <v>111788.32900000067</v>
      </c>
      <c r="Y17" s="30">
        <f t="shared" si="5"/>
        <v>0</v>
      </c>
      <c r="AA17">
        <v>15</v>
      </c>
      <c r="AB17">
        <v>1.13059</v>
      </c>
      <c r="AC17">
        <v>1.1310800000000001</v>
      </c>
      <c r="AD17">
        <v>1.1314299999999999</v>
      </c>
      <c r="AE17">
        <v>1.1317299999999999</v>
      </c>
    </row>
    <row r="18" spans="2:33" ht="15">
      <c r="B18" s="31">
        <v>10</v>
      </c>
      <c r="C18" s="37">
        <f t="shared" si="0"/>
        <v>111788.32900000067</v>
      </c>
      <c r="D18" s="37"/>
      <c r="E18" s="31"/>
      <c r="F18" s="5">
        <v>43498</v>
      </c>
      <c r="G18" s="31" t="s">
        <v>44</v>
      </c>
      <c r="H18" s="38">
        <v>1.13148</v>
      </c>
      <c r="I18" s="38"/>
      <c r="J18" s="31">
        <v>5.7</v>
      </c>
      <c r="K18" s="39">
        <f t="shared" si="3"/>
        <v>3353.6498700000197</v>
      </c>
      <c r="L18" s="40"/>
      <c r="M18" s="4">
        <f>IF(J18="","",(K18/J18)/LOOKUP(RIGHT($D$2,3),定数!$A$6:$A$13,定数!$B$6:$B$13))</f>
        <v>4.9029968859649404</v>
      </c>
      <c r="N18" s="31"/>
      <c r="O18" s="5"/>
      <c r="P18" s="38">
        <v>1.1323300000000001</v>
      </c>
      <c r="Q18" s="38"/>
      <c r="R18" s="41">
        <f>IF(P18="","",T18*M18*LOOKUP(RIGHT($D$2,3),定数!$A$6:$A$13,定数!$B$6:$B$13))</f>
        <v>0</v>
      </c>
      <c r="S18" s="41"/>
      <c r="T18" s="42">
        <v>0</v>
      </c>
      <c r="U18" s="42"/>
      <c r="V18" s="16">
        <f t="shared" si="1"/>
        <v>0</v>
      </c>
      <c r="W18">
        <f t="shared" si="2"/>
        <v>0</v>
      </c>
      <c r="X18" s="29">
        <f t="shared" si="4"/>
        <v>111788.32900000067</v>
      </c>
      <c r="Y18" s="30">
        <f t="shared" si="5"/>
        <v>0</v>
      </c>
      <c r="AA18">
        <v>15</v>
      </c>
      <c r="AB18">
        <v>1.1318299999999999</v>
      </c>
      <c r="AC18">
        <v>1.13205</v>
      </c>
      <c r="AD18">
        <v>1.1322000000000001</v>
      </c>
      <c r="AE18">
        <v>1.1323300000000001</v>
      </c>
    </row>
    <row r="19" spans="2:33" ht="15">
      <c r="B19" s="31">
        <v>11</v>
      </c>
      <c r="C19" s="37">
        <f t="shared" si="0"/>
        <v>111788.32900000067</v>
      </c>
      <c r="D19" s="37"/>
      <c r="E19" s="31"/>
      <c r="F19" s="5">
        <v>43500</v>
      </c>
      <c r="G19" s="31" t="s">
        <v>45</v>
      </c>
      <c r="H19" s="38">
        <v>1.14574</v>
      </c>
      <c r="I19" s="38"/>
      <c r="J19" s="31">
        <v>17.3</v>
      </c>
      <c r="K19" s="39">
        <f t="shared" si="3"/>
        <v>3353.6498700000197</v>
      </c>
      <c r="L19" s="40"/>
      <c r="M19" s="4">
        <f>IF(J19="","",(K19/J19)/LOOKUP(RIGHT($D$2,3),定数!$A$6:$A$13,定数!$B$6:$B$13))</f>
        <v>1.6154382803468301</v>
      </c>
      <c r="N19" s="31"/>
      <c r="O19" s="5"/>
      <c r="P19" s="38">
        <v>1.14747</v>
      </c>
      <c r="Q19" s="38"/>
      <c r="R19" s="41">
        <f>IF(P19="","",T19*M19*LOOKUP(RIGHT($D$2,3),定数!$A$6:$A$13,定数!$B$6:$B$13))</f>
        <v>-3353.649870000037</v>
      </c>
      <c r="S19" s="41"/>
      <c r="T19" s="42">
        <f t="shared" si="6"/>
        <v>-17.300000000000093</v>
      </c>
      <c r="U19" s="42"/>
      <c r="V19" s="16">
        <f t="shared" si="1"/>
        <v>0</v>
      </c>
      <c r="W19">
        <f t="shared" si="2"/>
        <v>1</v>
      </c>
      <c r="X19" s="29">
        <f t="shared" si="4"/>
        <v>111788.32900000067</v>
      </c>
      <c r="Y19" s="30">
        <f t="shared" si="5"/>
        <v>0</v>
      </c>
    </row>
    <row r="20" spans="2:33" ht="15">
      <c r="B20" s="31">
        <v>12</v>
      </c>
      <c r="C20" s="37">
        <f t="shared" si="0"/>
        <v>108434.67913000063</v>
      </c>
      <c r="D20" s="37"/>
      <c r="E20" s="31"/>
      <c r="F20" s="5">
        <v>43502</v>
      </c>
      <c r="G20" s="31" t="s">
        <v>45</v>
      </c>
      <c r="H20" s="38">
        <v>1.14605</v>
      </c>
      <c r="I20" s="38"/>
      <c r="J20" s="31">
        <v>5.5</v>
      </c>
      <c r="K20" s="39">
        <f t="shared" si="3"/>
        <v>3253.0403739000189</v>
      </c>
      <c r="L20" s="40"/>
      <c r="M20" s="4">
        <f>IF(J20="","",(K20/J20)/LOOKUP(RIGHT($D$2,3),定数!$A$6:$A$13,定数!$B$6:$B$13))</f>
        <v>4.9288490513636658</v>
      </c>
      <c r="N20" s="31"/>
      <c r="O20" s="5"/>
      <c r="P20" s="38">
        <v>1.1466000000000001</v>
      </c>
      <c r="Q20" s="38"/>
      <c r="R20" s="41">
        <f>IF(P20="","",T20*M20*LOOKUP(RIGHT($D$2,3),定数!$A$6:$A$13,定数!$B$6:$B$13))</f>
        <v>-3253.0403739003177</v>
      </c>
      <c r="S20" s="41"/>
      <c r="T20" s="42">
        <f t="shared" si="6"/>
        <v>-5.5000000000005045</v>
      </c>
      <c r="U20" s="42"/>
      <c r="V20" s="16">
        <f t="shared" si="1"/>
        <v>0</v>
      </c>
      <c r="W20">
        <f t="shared" si="2"/>
        <v>2</v>
      </c>
      <c r="X20" s="29">
        <f t="shared" si="4"/>
        <v>111788.32900000067</v>
      </c>
      <c r="Y20" s="30">
        <f t="shared" si="5"/>
        <v>3.0000000000000138E-2</v>
      </c>
    </row>
    <row r="21" spans="2:33" ht="15">
      <c r="B21" s="31">
        <v>13</v>
      </c>
      <c r="C21" s="37">
        <f t="shared" si="0"/>
        <v>105181.63875610031</v>
      </c>
      <c r="D21" s="37"/>
      <c r="E21" s="31"/>
      <c r="F21" s="5">
        <v>43513</v>
      </c>
      <c r="G21" s="31" t="s">
        <v>44</v>
      </c>
      <c r="H21" s="38">
        <v>1.1364799999999999</v>
      </c>
      <c r="I21" s="38"/>
      <c r="J21" s="31">
        <v>9</v>
      </c>
      <c r="K21" s="39">
        <f t="shared" si="3"/>
        <v>3155.449162683009</v>
      </c>
      <c r="L21" s="40"/>
      <c r="M21" s="4">
        <f>IF(J21="","",(K21/J21)/LOOKUP(RIGHT($D$2,3),定数!$A$6:$A$13,定数!$B$6:$B$13))</f>
        <v>2.9217121876694532</v>
      </c>
      <c r="N21" s="31"/>
      <c r="O21" s="5"/>
      <c r="P21" s="38">
        <v>1.13558</v>
      </c>
      <c r="Q21" s="38"/>
      <c r="R21" s="41">
        <f>IF(P21="","",T21*M21*LOOKUP(RIGHT($D$2,3),定数!$A$6:$A$13,定数!$B$6:$B$13))</f>
        <v>-3155.4491626826621</v>
      </c>
      <c r="S21" s="41"/>
      <c r="T21" s="42">
        <f t="shared" si="6"/>
        <v>-8.9999999999990088</v>
      </c>
      <c r="U21" s="42"/>
      <c r="V21" s="16">
        <f t="shared" si="1"/>
        <v>0</v>
      </c>
      <c r="W21">
        <f t="shared" si="2"/>
        <v>3</v>
      </c>
      <c r="X21" s="29">
        <f t="shared" si="4"/>
        <v>111788.32900000067</v>
      </c>
      <c r="Y21" s="30">
        <f t="shared" si="5"/>
        <v>5.9100000000002928E-2</v>
      </c>
      <c r="AA21">
        <v>15</v>
      </c>
    </row>
    <row r="22" spans="2:33" ht="15">
      <c r="B22" s="31">
        <v>14</v>
      </c>
      <c r="C22" s="37">
        <f t="shared" si="0"/>
        <v>102026.18959341764</v>
      </c>
      <c r="D22" s="37"/>
      <c r="E22" s="31"/>
      <c r="F22" s="5">
        <v>43514</v>
      </c>
      <c r="G22" s="31" t="s">
        <v>45</v>
      </c>
      <c r="H22" s="38">
        <v>1.1397299999999999</v>
      </c>
      <c r="I22" s="38"/>
      <c r="J22" s="31">
        <v>6.4</v>
      </c>
      <c r="K22" s="39">
        <f t="shared" si="3"/>
        <v>3060.7856878025291</v>
      </c>
      <c r="L22" s="40"/>
      <c r="M22" s="4">
        <f>IF(J22="","",(K22/J22)/LOOKUP(RIGHT($D$2,3),定数!$A$6:$A$13,定数!$B$6:$B$13))</f>
        <v>3.9853980309928763</v>
      </c>
      <c r="N22" s="31"/>
      <c r="O22" s="5"/>
      <c r="P22" s="38">
        <v>1.1403700000000001</v>
      </c>
      <c r="Q22" s="38"/>
      <c r="R22" s="41">
        <f>IF(P22="","",T22*M22*LOOKUP(RIGHT($D$2,3),定数!$A$6:$A$13,定数!$B$6:$B$13))</f>
        <v>-3060.7856878034663</v>
      </c>
      <c r="S22" s="41"/>
      <c r="T22" s="42">
        <f t="shared" si="6"/>
        <v>-6.4000000000019597</v>
      </c>
      <c r="U22" s="42"/>
      <c r="V22" s="16">
        <f t="shared" si="1"/>
        <v>0</v>
      </c>
      <c r="W22">
        <f t="shared" si="2"/>
        <v>4</v>
      </c>
      <c r="X22" s="29">
        <f t="shared" si="4"/>
        <v>111788.32900000067</v>
      </c>
      <c r="Y22" s="30">
        <f t="shared" si="5"/>
        <v>8.732699999999971E-2</v>
      </c>
    </row>
    <row r="23" spans="2:33" ht="15">
      <c r="B23" s="31">
        <v>15</v>
      </c>
      <c r="C23" s="37">
        <f t="shared" si="0"/>
        <v>98965.403905614177</v>
      </c>
      <c r="D23" s="37"/>
      <c r="E23" s="31"/>
      <c r="F23" s="5">
        <v>43522</v>
      </c>
      <c r="G23" s="31" t="s">
        <v>45</v>
      </c>
      <c r="H23" s="38">
        <v>1.13632</v>
      </c>
      <c r="I23" s="38"/>
      <c r="J23" s="31">
        <v>7.5</v>
      </c>
      <c r="K23" s="39">
        <f t="shared" si="3"/>
        <v>2968.9621171684253</v>
      </c>
      <c r="L23" s="40"/>
      <c r="M23" s="4">
        <f>IF(J23="","",(K23/J23)/LOOKUP(RIGHT($D$2,3),定数!$A$6:$A$13,定数!$B$6:$B$13))</f>
        <v>3.2988467968538062</v>
      </c>
      <c r="N23" s="31"/>
      <c r="O23" s="5"/>
      <c r="P23" s="38">
        <v>1.1348199999999999</v>
      </c>
      <c r="Q23" s="38"/>
      <c r="R23" s="41">
        <f>IF(P23="","",T23*M23*LOOKUP(RIGHT($D$2,3),定数!$A$6:$A$13,定数!$B$6:$B$13))</f>
        <v>0</v>
      </c>
      <c r="S23" s="41"/>
      <c r="T23" s="42">
        <v>0</v>
      </c>
      <c r="U23" s="42"/>
      <c r="V23" t="str">
        <f t="shared" ref="V23:W74" si="7">IF(S23&lt;&gt;"",IF(S23&lt;0,1+V22,0),"")</f>
        <v/>
      </c>
      <c r="W23">
        <f t="shared" si="2"/>
        <v>0</v>
      </c>
      <c r="X23" s="29">
        <f t="shared" si="4"/>
        <v>111788.32900000067</v>
      </c>
      <c r="Y23" s="30">
        <f t="shared" si="5"/>
        <v>0.11470719000000806</v>
      </c>
      <c r="AB23">
        <v>1.1358600000000001</v>
      </c>
      <c r="AC23">
        <v>1.13557</v>
      </c>
      <c r="AD23">
        <v>1.13537</v>
      </c>
      <c r="AE23">
        <v>1.1351899999999999</v>
      </c>
      <c r="AF23">
        <v>1.1348199999999999</v>
      </c>
    </row>
    <row r="24" spans="2:33" ht="15">
      <c r="B24" s="31">
        <v>16</v>
      </c>
      <c r="C24" s="37">
        <f t="shared" si="0"/>
        <v>98965.403905614177</v>
      </c>
      <c r="D24" s="37"/>
      <c r="E24" s="31"/>
      <c r="F24" s="5">
        <v>43523</v>
      </c>
      <c r="G24" s="31" t="s">
        <v>44</v>
      </c>
      <c r="H24" s="38">
        <v>1.1203700000000001</v>
      </c>
      <c r="I24" s="38"/>
      <c r="J24" s="31">
        <v>5.3</v>
      </c>
      <c r="K24" s="39">
        <f t="shared" si="3"/>
        <v>2968.9621171684253</v>
      </c>
      <c r="L24" s="40"/>
      <c r="M24" s="4">
        <f>IF(J24="","",(K24/J24)/LOOKUP(RIGHT($D$2,3),定数!$A$6:$A$13,定数!$B$6:$B$13))</f>
        <v>4.6681794295101025</v>
      </c>
      <c r="N24" s="31"/>
      <c r="O24" s="5"/>
      <c r="P24" s="38">
        <v>1.1214299999999999</v>
      </c>
      <c r="Q24" s="38"/>
      <c r="R24" s="41">
        <f>IF(P24="","",T24*M24*LOOKUP(RIGHT($D$2,3),定数!$A$6:$A$13,定数!$B$6:$B$13))</f>
        <v>0</v>
      </c>
      <c r="S24" s="41"/>
      <c r="T24" s="42">
        <v>0</v>
      </c>
      <c r="U24" s="42"/>
      <c r="V24" t="str">
        <f t="shared" si="7"/>
        <v/>
      </c>
      <c r="W24">
        <f t="shared" si="2"/>
        <v>0</v>
      </c>
      <c r="X24" s="29">
        <f t="shared" si="4"/>
        <v>111788.32900000067</v>
      </c>
      <c r="Y24" s="30">
        <f t="shared" si="5"/>
        <v>0.11470719000000806</v>
      </c>
      <c r="AB24">
        <v>1.1207</v>
      </c>
      <c r="AC24">
        <v>1.1209</v>
      </c>
      <c r="AD24">
        <v>1.12104</v>
      </c>
      <c r="AE24">
        <v>1.12117</v>
      </c>
      <c r="AF24">
        <v>1.1214299999999999</v>
      </c>
    </row>
    <row r="25" spans="2:33" ht="15">
      <c r="B25" s="31">
        <v>17</v>
      </c>
      <c r="C25" s="37">
        <f t="shared" si="0"/>
        <v>98965.403905614177</v>
      </c>
      <c r="D25" s="37"/>
      <c r="E25" s="31"/>
      <c r="F25" s="5">
        <v>43529</v>
      </c>
      <c r="G25" s="31" t="s">
        <v>44</v>
      </c>
      <c r="H25" s="38">
        <v>1.10799</v>
      </c>
      <c r="I25" s="38"/>
      <c r="J25" s="31">
        <v>8.3000000000000007</v>
      </c>
      <c r="K25" s="39">
        <f t="shared" si="3"/>
        <v>2968.9621171684253</v>
      </c>
      <c r="L25" s="40"/>
      <c r="M25" s="4">
        <f>IF(J25="","",(K25/J25)/LOOKUP(RIGHT($D$2,3),定数!$A$6:$A$13,定数!$B$6:$B$13))</f>
        <v>2.9808856598076554</v>
      </c>
      <c r="N25" s="31"/>
      <c r="O25" s="5"/>
      <c r="P25" s="38">
        <v>1.1071599999999999</v>
      </c>
      <c r="Q25" s="38"/>
      <c r="R25" s="41">
        <f>IF(P25="","",T25*M25*LOOKUP(RIGHT($D$2,3),定数!$A$6:$A$13,定数!$B$6:$B$13))</f>
        <v>-2968.9621171688127</v>
      </c>
      <c r="S25" s="41"/>
      <c r="T25" s="42">
        <f t="shared" si="6"/>
        <v>-8.3000000000010843</v>
      </c>
      <c r="U25" s="42"/>
      <c r="V25" t="str">
        <f t="shared" si="7"/>
        <v/>
      </c>
      <c r="W25">
        <f t="shared" si="2"/>
        <v>1</v>
      </c>
      <c r="X25" s="29">
        <f t="shared" si="4"/>
        <v>111788.32900000067</v>
      </c>
      <c r="Y25" s="30">
        <f t="shared" si="5"/>
        <v>0.11470719000000806</v>
      </c>
      <c r="AA25">
        <v>15</v>
      </c>
    </row>
    <row r="26" spans="2:33" ht="15">
      <c r="B26" s="31">
        <v>18</v>
      </c>
      <c r="C26" s="37">
        <f t="shared" si="0"/>
        <v>95996.441788445358</v>
      </c>
      <c r="D26" s="37"/>
      <c r="E26" s="31"/>
      <c r="F26" s="5">
        <v>43533</v>
      </c>
      <c r="G26" s="31" t="s">
        <v>44</v>
      </c>
      <c r="H26" s="38">
        <v>1.0843799999999999</v>
      </c>
      <c r="I26" s="38"/>
      <c r="J26" s="31">
        <v>3</v>
      </c>
      <c r="K26" s="39">
        <f t="shared" si="3"/>
        <v>2879.8932536533607</v>
      </c>
      <c r="L26" s="40"/>
      <c r="M26" s="4">
        <f>IF(J26="","",(K26/J26)/LOOKUP(RIGHT($D$2,3),定数!$A$6:$A$13,定数!$B$6:$B$13))</f>
        <v>7.9997034823704469</v>
      </c>
      <c r="N26" s="31"/>
      <c r="O26" s="5"/>
      <c r="P26" s="38">
        <v>1.08528</v>
      </c>
      <c r="Q26" s="38"/>
      <c r="R26" s="41">
        <f>IF(P26="","",T26*M26*LOOKUP(RIGHT($D$2,3),定数!$A$6:$A$13,定数!$B$6:$B$13))</f>
        <v>8639.6797609612622</v>
      </c>
      <c r="S26" s="41"/>
      <c r="T26" s="42">
        <f t="shared" si="6"/>
        <v>9.0000000000012292</v>
      </c>
      <c r="U26" s="42"/>
      <c r="V26" t="str">
        <f t="shared" si="7"/>
        <v/>
      </c>
      <c r="W26">
        <f t="shared" si="2"/>
        <v>0</v>
      </c>
      <c r="X26" s="29">
        <f t="shared" si="4"/>
        <v>111788.32900000067</v>
      </c>
      <c r="Y26" s="30">
        <f t="shared" si="5"/>
        <v>0.14126597430001131</v>
      </c>
      <c r="AA26">
        <v>15</v>
      </c>
      <c r="AB26">
        <v>1.08457</v>
      </c>
      <c r="AC26">
        <v>1.0846800000000001</v>
      </c>
      <c r="AD26">
        <v>1.0847599999999999</v>
      </c>
      <c r="AE26">
        <v>1.08483</v>
      </c>
      <c r="AF26">
        <v>1.0849800000000001</v>
      </c>
      <c r="AG26">
        <v>1.08528</v>
      </c>
    </row>
    <row r="27" spans="2:33" ht="15">
      <c r="B27" s="31">
        <v>19</v>
      </c>
      <c r="C27" s="37">
        <f t="shared" si="0"/>
        <v>104636.12154940661</v>
      </c>
      <c r="D27" s="37"/>
      <c r="E27" s="31"/>
      <c r="F27" s="5">
        <v>43534</v>
      </c>
      <c r="G27" s="31" t="s">
        <v>45</v>
      </c>
      <c r="H27" s="38">
        <v>1.0824400000000001</v>
      </c>
      <c r="I27" s="38"/>
      <c r="J27" s="31">
        <v>7.9</v>
      </c>
      <c r="K27" s="39">
        <f t="shared" si="3"/>
        <v>3139.0836464821982</v>
      </c>
      <c r="L27" s="40"/>
      <c r="M27" s="4">
        <f>IF(J27="","",(K27/J27)/LOOKUP(RIGHT($D$2,3),定数!$A$6:$A$13,定数!$B$6:$B$13))</f>
        <v>3.3112696692850192</v>
      </c>
      <c r="N27" s="31"/>
      <c r="O27" s="5"/>
      <c r="P27" s="38">
        <v>1.0800700000000001</v>
      </c>
      <c r="Q27" s="38"/>
      <c r="R27" s="41">
        <f>IF(P27="","",T27*M27*LOOKUP(RIGHT($D$2,3),定数!$A$6:$A$13,定数!$B$6:$B$13))</f>
        <v>9417.2509394465269</v>
      </c>
      <c r="S27" s="41"/>
      <c r="T27" s="42">
        <f t="shared" si="6"/>
        <v>23.699999999999832</v>
      </c>
      <c r="U27" s="42"/>
      <c r="V27" t="str">
        <f t="shared" si="7"/>
        <v/>
      </c>
      <c r="W27">
        <f t="shared" si="2"/>
        <v>0</v>
      </c>
      <c r="X27" s="29">
        <f t="shared" si="4"/>
        <v>111788.32900000067</v>
      </c>
      <c r="Y27" s="30">
        <f t="shared" si="5"/>
        <v>6.3979911987001925E-2</v>
      </c>
      <c r="AA27">
        <v>15</v>
      </c>
      <c r="AB27">
        <v>1.08195</v>
      </c>
      <c r="AC27">
        <v>1.08165</v>
      </c>
      <c r="AD27">
        <v>1.08144</v>
      </c>
      <c r="AE27">
        <v>1.0812600000000001</v>
      </c>
      <c r="AF27">
        <v>1.0808599999999999</v>
      </c>
      <c r="AG27">
        <v>1.0800700000000001</v>
      </c>
    </row>
    <row r="28" spans="2:33" ht="15">
      <c r="B28" s="31">
        <v>20</v>
      </c>
      <c r="C28" s="37">
        <f t="shared" si="0"/>
        <v>114053.37248885314</v>
      </c>
      <c r="D28" s="37"/>
      <c r="E28" s="31"/>
      <c r="F28" s="5">
        <v>43537</v>
      </c>
      <c r="G28" s="31" t="s">
        <v>45</v>
      </c>
      <c r="H28" s="38">
        <v>1.0609599999999999</v>
      </c>
      <c r="I28" s="38"/>
      <c r="J28" s="31">
        <v>7.9</v>
      </c>
      <c r="K28" s="39">
        <f t="shared" si="3"/>
        <v>3421.601174665594</v>
      </c>
      <c r="L28" s="40"/>
      <c r="M28" s="4">
        <f>IF(J28="","",(K28/J28)/LOOKUP(RIGHT($D$2,3),定数!$A$6:$A$13,定数!$B$6:$B$13))</f>
        <v>3.6092839395206684</v>
      </c>
      <c r="N28" s="31"/>
      <c r="O28" s="5"/>
      <c r="P28" s="38">
        <v>1.0585899999999999</v>
      </c>
      <c r="Q28" s="38"/>
      <c r="R28" s="41">
        <f>IF(P28="","",T28*M28*LOOKUP(RIGHT($D$2,3),定数!$A$6:$A$13,定数!$B$6:$B$13))</f>
        <v>10264.803523996708</v>
      </c>
      <c r="S28" s="41"/>
      <c r="T28" s="42">
        <f t="shared" si="6"/>
        <v>23.699999999999832</v>
      </c>
      <c r="U28" s="42"/>
      <c r="V28" t="str">
        <f t="shared" si="7"/>
        <v/>
      </c>
      <c r="W28">
        <f t="shared" si="2"/>
        <v>0</v>
      </c>
      <c r="X28" s="29">
        <f t="shared" si="4"/>
        <v>114053.37248885314</v>
      </c>
      <c r="Y28" s="30">
        <f t="shared" si="5"/>
        <v>0</v>
      </c>
      <c r="AB28">
        <v>1.06047</v>
      </c>
      <c r="AC28">
        <v>1.0601700000000001</v>
      </c>
      <c r="AD28">
        <v>1.05996</v>
      </c>
      <c r="AE28">
        <v>1.0597700000000001</v>
      </c>
      <c r="AF28">
        <v>1.05938</v>
      </c>
      <c r="AG28">
        <v>1.0585899999999999</v>
      </c>
    </row>
    <row r="29" spans="2:33" ht="15">
      <c r="B29" s="31">
        <v>21</v>
      </c>
      <c r="C29" s="37">
        <f t="shared" si="0"/>
        <v>124318.17601284986</v>
      </c>
      <c r="D29" s="37"/>
      <c r="E29" s="31"/>
      <c r="F29" s="5">
        <v>43543</v>
      </c>
      <c r="G29" s="31" t="s">
        <v>45</v>
      </c>
      <c r="H29" s="38">
        <v>1.0770299999999999</v>
      </c>
      <c r="I29" s="38"/>
      <c r="J29" s="31">
        <v>8.5</v>
      </c>
      <c r="K29" s="39">
        <f t="shared" si="3"/>
        <v>3729.5452803854955</v>
      </c>
      <c r="L29" s="40"/>
      <c r="M29" s="4">
        <f>IF(J29="","",(K29/J29)/LOOKUP(RIGHT($D$2,3),定数!$A$6:$A$13,定数!$B$6:$B$13))</f>
        <v>3.656416941554407</v>
      </c>
      <c r="N29" s="31"/>
      <c r="O29" s="5"/>
      <c r="P29" s="38">
        <v>1.0765</v>
      </c>
      <c r="Q29" s="38"/>
      <c r="R29" s="41">
        <f>IF(P29="","",T29*M29*LOOKUP(RIGHT($D$2,3),定数!$A$6:$A$13,定数!$B$6:$B$13))</f>
        <v>0</v>
      </c>
      <c r="S29" s="41"/>
      <c r="T29" s="42">
        <v>0</v>
      </c>
      <c r="U29" s="42"/>
      <c r="V29" t="str">
        <f t="shared" si="7"/>
        <v/>
      </c>
      <c r="W29">
        <f t="shared" si="2"/>
        <v>0</v>
      </c>
      <c r="X29" s="29">
        <f t="shared" si="4"/>
        <v>124318.17601284986</v>
      </c>
      <c r="Y29" s="30">
        <f t="shared" si="5"/>
        <v>0</v>
      </c>
      <c r="AB29">
        <v>1.0765</v>
      </c>
    </row>
    <row r="30" spans="2:33" ht="15">
      <c r="B30" s="31">
        <v>22</v>
      </c>
      <c r="C30" s="37">
        <f t="shared" si="0"/>
        <v>124318.17601284986</v>
      </c>
      <c r="D30" s="37"/>
      <c r="E30" s="31"/>
      <c r="F30" s="5">
        <v>43544</v>
      </c>
      <c r="G30" s="31" t="s">
        <v>44</v>
      </c>
      <c r="H30" s="38">
        <v>1.06717</v>
      </c>
      <c r="I30" s="38"/>
      <c r="J30" s="31">
        <v>10.5</v>
      </c>
      <c r="K30" s="39">
        <f t="shared" si="3"/>
        <v>3729.5452803854955</v>
      </c>
      <c r="L30" s="40"/>
      <c r="M30" s="4">
        <f>IF(J30="","",(K30/J30)/LOOKUP(RIGHT($D$2,3),定数!$A$6:$A$13,定数!$B$6:$B$13))</f>
        <v>2.9599565717345202</v>
      </c>
      <c r="N30" s="31"/>
      <c r="O30" s="5"/>
      <c r="P30" s="38">
        <v>1.0692699999999999</v>
      </c>
      <c r="Q30" s="38"/>
      <c r="R30" s="41">
        <f>IF(P30="","",T30*M30*LOOKUP(RIGHT($D$2,3),定数!$A$6:$A$13,定数!$B$6:$B$13))</f>
        <v>0</v>
      </c>
      <c r="S30" s="41"/>
      <c r="T30" s="42">
        <v>0</v>
      </c>
      <c r="U30" s="42"/>
      <c r="V30" t="str">
        <f t="shared" si="7"/>
        <v/>
      </c>
      <c r="W30">
        <f t="shared" si="2"/>
        <v>0</v>
      </c>
      <c r="X30" s="29">
        <f t="shared" si="4"/>
        <v>124318.17601284986</v>
      </c>
      <c r="Y30" s="30">
        <f t="shared" si="5"/>
        <v>0</v>
      </c>
      <c r="AB30">
        <v>1.06782</v>
      </c>
      <c r="AC30">
        <v>1.0682199999999999</v>
      </c>
      <c r="AD30">
        <v>1.0685</v>
      </c>
      <c r="AE30">
        <v>1.06874</v>
      </c>
      <c r="AF30">
        <v>1.0692699999999999</v>
      </c>
    </row>
    <row r="31" spans="2:33" ht="15">
      <c r="B31" s="31">
        <v>23</v>
      </c>
      <c r="C31" s="37">
        <f t="shared" si="0"/>
        <v>124318.17601284986</v>
      </c>
      <c r="D31" s="37"/>
      <c r="E31" s="31"/>
      <c r="F31" s="5">
        <v>43548</v>
      </c>
      <c r="G31" s="31" t="s">
        <v>45</v>
      </c>
      <c r="H31" s="38">
        <v>1.09413</v>
      </c>
      <c r="I31" s="38"/>
      <c r="J31" s="31">
        <v>9.1999999999999993</v>
      </c>
      <c r="K31" s="39">
        <f t="shared" si="3"/>
        <v>3729.5452803854955</v>
      </c>
      <c r="L31" s="40"/>
      <c r="M31" s="4">
        <f>IF(J31="","",(K31/J31)/LOOKUP(RIGHT($D$2,3),定数!$A$6:$A$13,定数!$B$6:$B$13))</f>
        <v>3.378211304697007</v>
      </c>
      <c r="N31" s="31"/>
      <c r="O31" s="5"/>
      <c r="P31" s="38">
        <v>1.0935600000000001</v>
      </c>
      <c r="Q31" s="38"/>
      <c r="R31" s="41">
        <f>IF(P31="","",T31*M31*LOOKUP(RIGHT($D$2,3),定数!$A$6:$A$13,定数!$B$6:$B$13))</f>
        <v>0</v>
      </c>
      <c r="S31" s="41"/>
      <c r="T31" s="42">
        <v>0</v>
      </c>
      <c r="U31" s="42"/>
      <c r="V31" t="str">
        <f t="shared" si="7"/>
        <v/>
      </c>
      <c r="W31">
        <f t="shared" si="2"/>
        <v>0</v>
      </c>
      <c r="X31" s="29">
        <f t="shared" si="4"/>
        <v>124318.17601284986</v>
      </c>
      <c r="Y31" s="30">
        <f t="shared" si="5"/>
        <v>0</v>
      </c>
      <c r="AA31">
        <v>15</v>
      </c>
      <c r="AB31">
        <v>1.0935600000000001</v>
      </c>
    </row>
    <row r="32" spans="2:33" ht="15">
      <c r="B32" s="31">
        <v>24</v>
      </c>
      <c r="C32" s="37">
        <f t="shared" si="0"/>
        <v>124318.17601284986</v>
      </c>
      <c r="D32" s="37"/>
      <c r="E32" s="31"/>
      <c r="F32" s="5">
        <v>43551</v>
      </c>
      <c r="G32" s="31" t="s">
        <v>44</v>
      </c>
      <c r="H32" s="38">
        <v>1.08904</v>
      </c>
      <c r="I32" s="38"/>
      <c r="J32" s="31">
        <v>14.3</v>
      </c>
      <c r="K32" s="39">
        <f t="shared" si="3"/>
        <v>3729.5452803854955</v>
      </c>
      <c r="L32" s="40"/>
      <c r="M32" s="4">
        <f>IF(J32="","",(K32/J32)/LOOKUP(RIGHT($D$2,3),定数!$A$6:$A$13,定数!$B$6:$B$13))</f>
        <v>2.1733946855393329</v>
      </c>
      <c r="N32" s="31"/>
      <c r="O32" s="5"/>
      <c r="P32" s="38">
        <v>1.08761</v>
      </c>
      <c r="Q32" s="38"/>
      <c r="R32" s="41">
        <f>IF(P32="","",T32*M32*LOOKUP(RIGHT($D$2,3),定数!$A$6:$A$13,定数!$B$6:$B$13))</f>
        <v>-3729.545280385606</v>
      </c>
      <c r="S32" s="41"/>
      <c r="T32" s="42">
        <f t="shared" si="6"/>
        <v>-14.300000000000423</v>
      </c>
      <c r="U32" s="42"/>
      <c r="V32" t="str">
        <f t="shared" si="7"/>
        <v/>
      </c>
      <c r="W32">
        <f t="shared" si="2"/>
        <v>1</v>
      </c>
      <c r="X32" s="29">
        <f t="shared" si="4"/>
        <v>124318.17601284986</v>
      </c>
      <c r="Y32" s="30">
        <f t="shared" si="5"/>
        <v>0</v>
      </c>
    </row>
    <row r="33" spans="2:33" ht="15">
      <c r="B33" s="31">
        <v>25</v>
      </c>
      <c r="C33" s="37">
        <f t="shared" si="0"/>
        <v>120588.63073246425</v>
      </c>
      <c r="D33" s="37"/>
      <c r="E33" s="31"/>
      <c r="F33" s="5">
        <v>43554</v>
      </c>
      <c r="G33" s="31" t="s">
        <v>45</v>
      </c>
      <c r="H33" s="38">
        <v>1.08731</v>
      </c>
      <c r="I33" s="38"/>
      <c r="J33" s="31">
        <v>10.199999999999999</v>
      </c>
      <c r="K33" s="39">
        <f t="shared" si="3"/>
        <v>3617.6589219739276</v>
      </c>
      <c r="L33" s="40"/>
      <c r="M33" s="4">
        <f>IF(J33="","",(K33/J33)/LOOKUP(RIGHT($D$2,3),定数!$A$6:$A$13,定数!$B$6:$B$13))</f>
        <v>2.9556036944231439</v>
      </c>
      <c r="N33" s="31"/>
      <c r="O33" s="5"/>
      <c r="P33" s="38">
        <v>1.0860099999999999</v>
      </c>
      <c r="Q33" s="38"/>
      <c r="R33" s="41">
        <f>IF(P33="","",T33*M33*LOOKUP(RIGHT($D$2,3),定数!$A$6:$A$13,定数!$B$6:$B$13))</f>
        <v>0</v>
      </c>
      <c r="S33" s="41"/>
      <c r="T33" s="42">
        <v>0</v>
      </c>
      <c r="U33" s="42"/>
      <c r="V33" t="str">
        <f t="shared" si="7"/>
        <v/>
      </c>
      <c r="W33">
        <f t="shared" si="2"/>
        <v>0</v>
      </c>
      <c r="X33" s="29">
        <f t="shared" si="4"/>
        <v>124318.17601284986</v>
      </c>
      <c r="Y33" s="30">
        <f t="shared" si="5"/>
        <v>3.0000000000000804E-2</v>
      </c>
      <c r="AB33">
        <v>1.0866800000000001</v>
      </c>
      <c r="AC33">
        <v>1.08629</v>
      </c>
      <c r="AD33">
        <v>1.0860099999999999</v>
      </c>
    </row>
    <row r="34" spans="2:33" ht="15">
      <c r="B34" s="31">
        <v>26</v>
      </c>
      <c r="C34" s="37">
        <f t="shared" si="0"/>
        <v>120588.63073246425</v>
      </c>
      <c r="D34" s="37"/>
      <c r="E34" s="31"/>
      <c r="F34" s="5">
        <v>43557</v>
      </c>
      <c r="G34" s="31" t="s">
        <v>45</v>
      </c>
      <c r="H34" s="38">
        <v>1.07544</v>
      </c>
      <c r="I34" s="38"/>
      <c r="J34" s="31">
        <v>13.4</v>
      </c>
      <c r="K34" s="39">
        <f t="shared" si="3"/>
        <v>3617.6589219739276</v>
      </c>
      <c r="L34" s="40"/>
      <c r="M34" s="4">
        <f>IF(J34="","",(K34/J34)/LOOKUP(RIGHT($D$2,3),定数!$A$6:$A$13,定数!$B$6:$B$13))</f>
        <v>2.2497878867997065</v>
      </c>
      <c r="N34" s="31"/>
      <c r="O34" s="5"/>
      <c r="P34" s="38">
        <v>1.0767800000000001</v>
      </c>
      <c r="Q34" s="38"/>
      <c r="R34" s="41">
        <f>IF(P34="","",T34*M34*LOOKUP(RIGHT($D$2,3),定数!$A$6:$A$13,定数!$B$6:$B$13))</f>
        <v>-3617.6589219742491</v>
      </c>
      <c r="S34" s="41"/>
      <c r="T34" s="42">
        <f t="shared" si="6"/>
        <v>-13.400000000001189</v>
      </c>
      <c r="U34" s="42"/>
      <c r="V34" t="str">
        <f t="shared" si="7"/>
        <v/>
      </c>
      <c r="W34">
        <f t="shared" si="2"/>
        <v>1</v>
      </c>
      <c r="X34" s="29">
        <f t="shared" si="4"/>
        <v>124318.17601284986</v>
      </c>
      <c r="Y34" s="30">
        <f t="shared" si="5"/>
        <v>3.0000000000000804E-2</v>
      </c>
    </row>
    <row r="35" spans="2:33" ht="15">
      <c r="B35" s="31">
        <v>27</v>
      </c>
      <c r="C35" s="37">
        <f t="shared" si="0"/>
        <v>116970.97181049001</v>
      </c>
      <c r="D35" s="37"/>
      <c r="E35" s="31"/>
      <c r="F35" s="5">
        <v>43557</v>
      </c>
      <c r="G35" s="31" t="s">
        <v>44</v>
      </c>
      <c r="H35" s="38">
        <v>1.0773200000000001</v>
      </c>
      <c r="I35" s="38"/>
      <c r="J35" s="31">
        <v>4</v>
      </c>
      <c r="K35" s="39">
        <f t="shared" si="3"/>
        <v>3509.1291543147004</v>
      </c>
      <c r="L35" s="40"/>
      <c r="M35" s="4">
        <f>IF(J35="","",(K35/J35)/LOOKUP(RIGHT($D$2,3),定数!$A$6:$A$13,定数!$B$6:$B$13))</f>
        <v>7.3106857381556258</v>
      </c>
      <c r="N35" s="31"/>
      <c r="O35" s="5"/>
      <c r="P35" s="38">
        <v>1.0785199999999999</v>
      </c>
      <c r="Q35" s="38"/>
      <c r="R35" s="41">
        <f>IF(P35="","",T35*M35*LOOKUP(RIGHT($D$2,3),定数!$A$6:$A$13,定数!$B$6:$B$13))</f>
        <v>10527.387462942941</v>
      </c>
      <c r="S35" s="41"/>
      <c r="T35" s="42">
        <f t="shared" si="6"/>
        <v>11.999999999998678</v>
      </c>
      <c r="U35" s="42"/>
      <c r="V35" t="str">
        <f t="shared" si="7"/>
        <v/>
      </c>
      <c r="W35">
        <f t="shared" si="2"/>
        <v>0</v>
      </c>
      <c r="X35" s="29">
        <f t="shared" si="4"/>
        <v>124318.17601284986</v>
      </c>
      <c r="Y35" s="30">
        <f t="shared" si="5"/>
        <v>5.9100000000003372E-2</v>
      </c>
      <c r="Z35" t="s">
        <v>46</v>
      </c>
      <c r="AA35">
        <v>15</v>
      </c>
      <c r="AB35">
        <v>1.0775699999999999</v>
      </c>
      <c r="AC35">
        <v>1.07772</v>
      </c>
      <c r="AD35">
        <v>1.0778300000000001</v>
      </c>
      <c r="AE35">
        <v>1.07792</v>
      </c>
      <c r="AF35">
        <v>1.07812</v>
      </c>
      <c r="AG35">
        <v>1.0785199999999999</v>
      </c>
    </row>
    <row r="36" spans="2:33" ht="15">
      <c r="B36" s="31">
        <v>28</v>
      </c>
      <c r="C36" s="37">
        <f t="shared" si="0"/>
        <v>127498.35927343296</v>
      </c>
      <c r="D36" s="37"/>
      <c r="E36" s="31"/>
      <c r="F36" s="5">
        <v>43558</v>
      </c>
      <c r="G36" s="31" t="s">
        <v>45</v>
      </c>
      <c r="H36" s="38">
        <v>1.0868500000000001</v>
      </c>
      <c r="I36" s="38"/>
      <c r="J36" s="31">
        <v>5.0999999999999996</v>
      </c>
      <c r="K36" s="39">
        <f t="shared" si="3"/>
        <v>3824.9507782029887</v>
      </c>
      <c r="L36" s="40"/>
      <c r="M36" s="4">
        <f>IF(J36="","",(K36/J36)/LOOKUP(RIGHT($D$2,3),定数!$A$6:$A$13,定数!$B$6:$B$13))</f>
        <v>6.2499195722271059</v>
      </c>
      <c r="N36" s="31"/>
      <c r="O36" s="5"/>
      <c r="P36" s="43">
        <v>1.0863400000000001</v>
      </c>
      <c r="Q36" s="38"/>
      <c r="R36" s="41">
        <f>IF(P36="","",T36*M36*LOOKUP(RIGHT($D$2,3),定数!$A$6:$A$13,定数!$B$6:$B$13))</f>
        <v>0</v>
      </c>
      <c r="S36" s="41"/>
      <c r="T36" s="42">
        <v>0</v>
      </c>
      <c r="U36" s="42"/>
      <c r="V36" t="str">
        <f t="shared" si="7"/>
        <v/>
      </c>
      <c r="W36">
        <f t="shared" si="2"/>
        <v>0</v>
      </c>
      <c r="X36" s="29">
        <f t="shared" si="4"/>
        <v>127498.35927343296</v>
      </c>
      <c r="Y36" s="30">
        <f t="shared" si="5"/>
        <v>0</v>
      </c>
      <c r="AA36">
        <v>15</v>
      </c>
      <c r="AB36">
        <v>1.08653</v>
      </c>
      <c r="AC36">
        <v>1.0863400000000001</v>
      </c>
    </row>
    <row r="37" spans="2:33" ht="15">
      <c r="B37" s="31">
        <v>29</v>
      </c>
      <c r="C37" s="37">
        <f t="shared" si="0"/>
        <v>127498.35927343296</v>
      </c>
      <c r="D37" s="37"/>
      <c r="E37" s="31"/>
      <c r="F37" s="5">
        <v>43561</v>
      </c>
      <c r="G37" s="31" t="s">
        <v>45</v>
      </c>
      <c r="H37" s="38">
        <v>1.09823</v>
      </c>
      <c r="I37" s="38"/>
      <c r="J37" s="31">
        <v>6.7</v>
      </c>
      <c r="K37" s="39">
        <f t="shared" si="3"/>
        <v>3824.9507782029887</v>
      </c>
      <c r="L37" s="40"/>
      <c r="M37" s="4">
        <f>IF(J37="","",(K37/J37)/LOOKUP(RIGHT($D$2,3),定数!$A$6:$A$13,定数!$B$6:$B$13))</f>
        <v>4.7574014654266019</v>
      </c>
      <c r="N37" s="31"/>
      <c r="O37" s="5"/>
      <c r="P37" s="38">
        <v>1.0973999999999999</v>
      </c>
      <c r="Q37" s="38"/>
      <c r="R37" s="41">
        <f>IF(P37="","",T37*M37*LOOKUP(RIGHT($D$2,3),定数!$A$6:$A$13,定数!$B$6:$B$13))</f>
        <v>0</v>
      </c>
      <c r="S37" s="41"/>
      <c r="T37" s="42">
        <v>0</v>
      </c>
      <c r="U37" s="42"/>
      <c r="V37" t="str">
        <f t="shared" si="7"/>
        <v/>
      </c>
      <c r="W37">
        <f t="shared" si="2"/>
        <v>0</v>
      </c>
      <c r="X37" s="29">
        <f t="shared" si="4"/>
        <v>127498.35927343296</v>
      </c>
      <c r="Y37" s="30">
        <f t="shared" si="5"/>
        <v>0</v>
      </c>
      <c r="AA37">
        <v>15</v>
      </c>
      <c r="AB37">
        <v>1.0978300000000001</v>
      </c>
      <c r="AC37">
        <v>1.09758</v>
      </c>
      <c r="AD37">
        <v>1.0973999999999999</v>
      </c>
    </row>
    <row r="38" spans="2:33" ht="15">
      <c r="B38" s="31">
        <v>30</v>
      </c>
      <c r="C38" s="37">
        <f t="shared" si="0"/>
        <v>127498.35927343296</v>
      </c>
      <c r="D38" s="37"/>
      <c r="E38" s="31"/>
      <c r="F38" s="5">
        <v>43565</v>
      </c>
      <c r="G38" s="31" t="s">
        <v>44</v>
      </c>
      <c r="H38" s="38">
        <v>1.06671</v>
      </c>
      <c r="I38" s="38"/>
      <c r="J38" s="31">
        <v>9.4</v>
      </c>
      <c r="K38" s="39">
        <f t="shared" si="3"/>
        <v>3824.9507782029887</v>
      </c>
      <c r="L38" s="40"/>
      <c r="M38" s="4">
        <f>IF(J38="","",(K38/J38)/LOOKUP(RIGHT($D$2,3),定数!$A$6:$A$13,定数!$B$6:$B$13))</f>
        <v>3.3909138104636423</v>
      </c>
      <c r="N38" s="31"/>
      <c r="O38" s="5"/>
      <c r="P38" s="38">
        <v>1.06765</v>
      </c>
      <c r="Q38" s="38"/>
      <c r="R38" s="41">
        <f>IF(P38="","",T38*M38*LOOKUP(RIGHT($D$2,3),定数!$A$6:$A$13,定数!$B$6:$B$13))</f>
        <v>0</v>
      </c>
      <c r="S38" s="41"/>
      <c r="T38" s="42">
        <v>0</v>
      </c>
      <c r="U38" s="42"/>
      <c r="V38" t="str">
        <f t="shared" si="7"/>
        <v/>
      </c>
      <c r="W38">
        <f t="shared" si="2"/>
        <v>0</v>
      </c>
      <c r="X38" s="29">
        <f t="shared" si="4"/>
        <v>127498.35927343296</v>
      </c>
      <c r="Y38" s="30">
        <f t="shared" si="5"/>
        <v>0</v>
      </c>
      <c r="AB38">
        <v>1.0672900000000001</v>
      </c>
      <c r="AC38">
        <v>1.06765</v>
      </c>
    </row>
    <row r="39" spans="2:33" ht="15">
      <c r="B39" s="31">
        <v>31</v>
      </c>
      <c r="C39" s="37">
        <f t="shared" si="0"/>
        <v>127498.35927343296</v>
      </c>
      <c r="D39" s="37"/>
      <c r="E39" s="31"/>
      <c r="F39" s="5">
        <v>43571</v>
      </c>
      <c r="G39" s="31" t="s">
        <v>45</v>
      </c>
      <c r="H39" s="38">
        <v>1.0646599999999999</v>
      </c>
      <c r="I39" s="38"/>
      <c r="J39" s="31">
        <v>37.6</v>
      </c>
      <c r="K39" s="39">
        <f t="shared" si="3"/>
        <v>3824.9507782029887</v>
      </c>
      <c r="L39" s="40"/>
      <c r="M39" s="4">
        <f>IF(J39="","",(K39/J39)/LOOKUP(RIGHT($D$2,3),定数!$A$6:$A$13,定数!$B$6:$B$13))</f>
        <v>0.84772845261591057</v>
      </c>
      <c r="N39" s="31"/>
      <c r="O39" s="5"/>
      <c r="P39" s="38">
        <v>1.0684199999999999</v>
      </c>
      <c r="Q39" s="38"/>
      <c r="R39" s="41">
        <f>IF(P39="","",T39*M39*LOOKUP(RIGHT($D$2,3),定数!$A$6:$A$13,定数!$B$6:$B$13))</f>
        <v>-3824.9507782029732</v>
      </c>
      <c r="S39" s="41"/>
      <c r="T39" s="42">
        <f t="shared" si="6"/>
        <v>-37.599999999999852</v>
      </c>
      <c r="U39" s="42"/>
      <c r="V39" t="str">
        <f t="shared" si="7"/>
        <v/>
      </c>
      <c r="W39">
        <f t="shared" si="2"/>
        <v>1</v>
      </c>
      <c r="X39" s="29">
        <f t="shared" si="4"/>
        <v>127498.35927343296</v>
      </c>
      <c r="Y39" s="30">
        <f t="shared" si="5"/>
        <v>0</v>
      </c>
    </row>
    <row r="40" spans="2:33" ht="15">
      <c r="B40" s="31">
        <v>32</v>
      </c>
      <c r="C40" s="37">
        <f t="shared" si="0"/>
        <v>123673.40849522999</v>
      </c>
      <c r="D40" s="37"/>
      <c r="E40" s="31"/>
      <c r="F40" s="5">
        <v>43577</v>
      </c>
      <c r="G40" s="31" t="s">
        <v>44</v>
      </c>
      <c r="H40" s="38">
        <v>1.0752299999999999</v>
      </c>
      <c r="I40" s="38"/>
      <c r="J40" s="31">
        <v>26.2</v>
      </c>
      <c r="K40" s="39">
        <f t="shared" si="3"/>
        <v>3710.2022548568993</v>
      </c>
      <c r="L40" s="40"/>
      <c r="M40" s="4">
        <f>IF(J40="","",(K40/J40)/LOOKUP(RIGHT($D$2,3),定数!$A$6:$A$13,定数!$B$6:$B$13))</f>
        <v>1.1800897757178432</v>
      </c>
      <c r="N40" s="31"/>
      <c r="O40" s="5"/>
      <c r="P40" s="38">
        <v>1.0768500000000001</v>
      </c>
      <c r="Q40" s="38"/>
      <c r="R40" s="41">
        <f>IF(P40="","",T40*M40*LOOKUP(RIGHT($D$2,3),定数!$A$6:$A$13,定数!$B$6:$B$13))</f>
        <v>0</v>
      </c>
      <c r="S40" s="41"/>
      <c r="T40" s="42">
        <v>0</v>
      </c>
      <c r="U40" s="42"/>
      <c r="V40" t="str">
        <f t="shared" si="7"/>
        <v/>
      </c>
      <c r="W40">
        <f t="shared" si="2"/>
        <v>0</v>
      </c>
      <c r="X40" s="29">
        <f t="shared" si="4"/>
        <v>127498.35927343296</v>
      </c>
      <c r="Y40" s="30">
        <f t="shared" si="5"/>
        <v>2.9999999999999805E-2</v>
      </c>
      <c r="AB40">
        <v>1.0768500000000001</v>
      </c>
    </row>
    <row r="41" spans="2:33" ht="15">
      <c r="B41" s="31">
        <v>33</v>
      </c>
      <c r="C41" s="37">
        <f t="shared" si="0"/>
        <v>123673.40849522999</v>
      </c>
      <c r="D41" s="37"/>
      <c r="E41" s="31"/>
      <c r="F41" s="5">
        <v>43579</v>
      </c>
      <c r="G41" s="31" t="s">
        <v>45</v>
      </c>
      <c r="H41" s="38">
        <v>1.08108</v>
      </c>
      <c r="I41" s="38"/>
      <c r="J41" s="31">
        <v>8.1</v>
      </c>
      <c r="K41" s="39">
        <f t="shared" si="3"/>
        <v>3710.2022548568993</v>
      </c>
      <c r="L41" s="40"/>
      <c r="M41" s="4">
        <f>IF(J41="","",(K41/J41)/LOOKUP(RIGHT($D$2,3),定数!$A$6:$A$13,定数!$B$6:$B$13))</f>
        <v>3.8170805091120368</v>
      </c>
      <c r="N41" s="31"/>
      <c r="O41" s="5"/>
      <c r="P41" s="38">
        <v>1.0786500000000001</v>
      </c>
      <c r="Q41" s="38"/>
      <c r="R41" s="41">
        <f>IF(P41="","",T41*M41*LOOKUP(RIGHT($D$2,3),定数!$A$6:$A$13,定数!$B$6:$B$13))</f>
        <v>11130.60676457039</v>
      </c>
      <c r="S41" s="41"/>
      <c r="T41" s="42">
        <f t="shared" si="6"/>
        <v>24.299999999999322</v>
      </c>
      <c r="U41" s="42"/>
      <c r="V41" t="str">
        <f t="shared" si="7"/>
        <v/>
      </c>
      <c r="W41">
        <f t="shared" si="2"/>
        <v>0</v>
      </c>
      <c r="X41" s="29">
        <f t="shared" si="4"/>
        <v>127498.35927343296</v>
      </c>
      <c r="Y41" s="30">
        <f t="shared" si="5"/>
        <v>2.9999999999999805E-2</v>
      </c>
      <c r="AB41">
        <v>1.0805800000000001</v>
      </c>
      <c r="AC41">
        <v>1.0802700000000001</v>
      </c>
      <c r="AD41">
        <v>1.08005</v>
      </c>
      <c r="AE41">
        <v>1.0798700000000001</v>
      </c>
      <c r="AF41">
        <v>1.0794600000000001</v>
      </c>
      <c r="AG41">
        <v>1.0786500000000001</v>
      </c>
    </row>
    <row r="42" spans="2:33" ht="15">
      <c r="B42" s="31">
        <v>34</v>
      </c>
      <c r="C42" s="37">
        <f t="shared" si="0"/>
        <v>134804.01525980039</v>
      </c>
      <c r="D42" s="37"/>
      <c r="E42" s="31"/>
      <c r="F42" s="5">
        <v>43583</v>
      </c>
      <c r="G42" s="31" t="s">
        <v>45</v>
      </c>
      <c r="H42" s="38">
        <v>1.0873999999999999</v>
      </c>
      <c r="I42" s="38"/>
      <c r="J42" s="31">
        <v>5.2</v>
      </c>
      <c r="K42" s="39">
        <f t="shared" si="3"/>
        <v>4044.1204577940116</v>
      </c>
      <c r="L42" s="40"/>
      <c r="M42" s="4">
        <f>IF(J42="","",(K42/J42)/LOOKUP(RIGHT($D$2,3),定数!$A$6:$A$13,定数!$B$6:$B$13))</f>
        <v>6.4809622721057876</v>
      </c>
      <c r="N42" s="31"/>
      <c r="O42" s="5"/>
      <c r="P42" s="38">
        <v>1.08708</v>
      </c>
      <c r="Q42" s="38"/>
      <c r="R42" s="41">
        <f>IF(P42="","",T42*M42*LOOKUP(RIGHT($D$2,3),定数!$A$6:$A$13,定数!$B$6:$B$13))</f>
        <v>0</v>
      </c>
      <c r="S42" s="41"/>
      <c r="T42" s="42">
        <v>0</v>
      </c>
      <c r="U42" s="42"/>
      <c r="V42" t="str">
        <f t="shared" si="7"/>
        <v/>
      </c>
      <c r="W42">
        <f t="shared" si="2"/>
        <v>0</v>
      </c>
      <c r="X42" s="29">
        <f t="shared" si="4"/>
        <v>134804.01525980039</v>
      </c>
      <c r="Y42" s="30">
        <f t="shared" si="5"/>
        <v>0</v>
      </c>
      <c r="AA42">
        <v>15</v>
      </c>
      <c r="AB42">
        <v>1.08708</v>
      </c>
    </row>
    <row r="43" spans="2:33" ht="15">
      <c r="B43" s="31">
        <v>35</v>
      </c>
      <c r="C43" s="37">
        <f t="shared" si="0"/>
        <v>134804.01525980039</v>
      </c>
      <c r="D43" s="37"/>
      <c r="E43" s="31"/>
      <c r="F43" s="5">
        <v>43584</v>
      </c>
      <c r="G43" s="31" t="s">
        <v>45</v>
      </c>
      <c r="H43" s="38">
        <v>1.0969</v>
      </c>
      <c r="I43" s="38"/>
      <c r="J43" s="31">
        <v>6.2</v>
      </c>
      <c r="K43" s="39">
        <f t="shared" si="3"/>
        <v>4044.1204577940116</v>
      </c>
      <c r="L43" s="40"/>
      <c r="M43" s="4">
        <f>IF(J43="","",(K43/J43)/LOOKUP(RIGHT($D$2,3),定数!$A$6:$A$13,定数!$B$6:$B$13))</f>
        <v>5.4356457766048543</v>
      </c>
      <c r="N43" s="31"/>
      <c r="O43" s="5"/>
      <c r="P43" s="38">
        <v>1.0975200000000001</v>
      </c>
      <c r="Q43" s="38"/>
      <c r="R43" s="41">
        <f>IF(P43="","",T43*M43*LOOKUP(RIGHT($D$2,3),定数!$A$6:$A$13,定数!$B$6:$B$13))</f>
        <v>-4044.1204577944354</v>
      </c>
      <c r="S43" s="41"/>
      <c r="T43" s="42">
        <f t="shared" si="6"/>
        <v>-6.2000000000006494</v>
      </c>
      <c r="U43" s="42"/>
      <c r="V43" t="str">
        <f t="shared" si="7"/>
        <v/>
      </c>
      <c r="W43">
        <f t="shared" si="2"/>
        <v>1</v>
      </c>
      <c r="X43" s="29">
        <f t="shared" si="4"/>
        <v>134804.01525980039</v>
      </c>
      <c r="Y43" s="30">
        <f t="shared" si="5"/>
        <v>0</v>
      </c>
    </row>
    <row r="44" spans="2:33" ht="15">
      <c r="B44" s="31">
        <v>36</v>
      </c>
      <c r="C44" s="37">
        <f t="shared" si="0"/>
        <v>130759.89480200596</v>
      </c>
      <c r="D44" s="37"/>
      <c r="E44" s="31"/>
      <c r="F44" s="5">
        <v>43586</v>
      </c>
      <c r="G44" s="31" t="s">
        <v>45</v>
      </c>
      <c r="H44" s="38">
        <v>1.12104</v>
      </c>
      <c r="I44" s="38"/>
      <c r="J44" s="31">
        <v>5.4</v>
      </c>
      <c r="K44" s="39">
        <f t="shared" si="3"/>
        <v>3922.7968440601785</v>
      </c>
      <c r="L44" s="40"/>
      <c r="M44" s="4">
        <f>IF(J44="","",(K44/J44)/LOOKUP(RIGHT($D$2,3),定数!$A$6:$A$13,定数!$B$6:$B$13))</f>
        <v>6.0536988334262007</v>
      </c>
      <c r="N44" s="31"/>
      <c r="O44" s="5"/>
      <c r="P44" s="38">
        <v>1.12158</v>
      </c>
      <c r="Q44" s="38"/>
      <c r="R44" s="41">
        <f>IF(P44="","",T44*M44*LOOKUP(RIGHT($D$2,3),定数!$A$6:$A$13,定数!$B$6:$B$13))</f>
        <v>-3922.7968440600689</v>
      </c>
      <c r="S44" s="41"/>
      <c r="T44" s="42">
        <f t="shared" si="6"/>
        <v>-5.3999999999998494</v>
      </c>
      <c r="U44" s="42"/>
      <c r="V44" t="str">
        <f t="shared" si="7"/>
        <v/>
      </c>
      <c r="W44">
        <f t="shared" si="2"/>
        <v>2</v>
      </c>
      <c r="X44" s="29">
        <f t="shared" si="4"/>
        <v>134804.01525980039</v>
      </c>
      <c r="Y44" s="30">
        <f t="shared" si="5"/>
        <v>3.0000000000003135E-2</v>
      </c>
      <c r="AA44">
        <v>15</v>
      </c>
    </row>
    <row r="45" spans="2:33" ht="15">
      <c r="B45" s="31">
        <v>37</v>
      </c>
      <c r="C45" s="37">
        <f t="shared" si="0"/>
        <v>126837.09795794589</v>
      </c>
      <c r="D45" s="37"/>
      <c r="E45" s="31"/>
      <c r="F45" s="5">
        <v>43590</v>
      </c>
      <c r="G45" s="31" t="s">
        <v>45</v>
      </c>
      <c r="H45" s="38">
        <v>1.11253</v>
      </c>
      <c r="I45" s="38"/>
      <c r="J45" s="31">
        <v>9.6999999999999993</v>
      </c>
      <c r="K45" s="39">
        <f t="shared" si="3"/>
        <v>3805.1129387383767</v>
      </c>
      <c r="L45" s="40"/>
      <c r="M45" s="4">
        <f>IF(J45="","",(K45/J45)/LOOKUP(RIGHT($D$2,3),定数!$A$6:$A$13,定数!$B$6:$B$13))</f>
        <v>3.268997370050152</v>
      </c>
      <c r="N45" s="31"/>
      <c r="O45" s="5"/>
      <c r="P45" s="38">
        <v>1.1134999999999999</v>
      </c>
      <c r="Q45" s="38"/>
      <c r="R45" s="41">
        <f>IF(P45="","",T45*M45*LOOKUP(RIGHT($D$2,3),定数!$A$6:$A$13,定数!$B$6:$B$13))</f>
        <v>-3805.1129387380447</v>
      </c>
      <c r="S45" s="41"/>
      <c r="T45" s="42">
        <f t="shared" si="6"/>
        <v>-9.6999999999991537</v>
      </c>
      <c r="U45" s="42"/>
      <c r="V45" t="str">
        <f t="shared" si="7"/>
        <v/>
      </c>
      <c r="W45">
        <f t="shared" si="2"/>
        <v>3</v>
      </c>
      <c r="X45" s="29">
        <f t="shared" si="4"/>
        <v>134804.01525980039</v>
      </c>
      <c r="Y45" s="30">
        <f t="shared" si="5"/>
        <v>5.9100000000002151E-2</v>
      </c>
      <c r="AA45">
        <v>15</v>
      </c>
    </row>
    <row r="46" spans="2:33" ht="15">
      <c r="B46" s="31">
        <v>38</v>
      </c>
      <c r="C46" s="37">
        <f t="shared" si="0"/>
        <v>123031.98501920784</v>
      </c>
      <c r="D46" s="37"/>
      <c r="E46" s="31"/>
      <c r="F46" s="5">
        <v>43592</v>
      </c>
      <c r="G46" s="31" t="s">
        <v>45</v>
      </c>
      <c r="H46" s="38">
        <v>1.1340600000000001</v>
      </c>
      <c r="I46" s="38"/>
      <c r="J46" s="31">
        <v>6.6</v>
      </c>
      <c r="K46" s="39">
        <f t="shared" si="3"/>
        <v>3690.9595505762354</v>
      </c>
      <c r="L46" s="40"/>
      <c r="M46" s="4">
        <f>IF(J46="","",(K46/J46)/LOOKUP(RIGHT($D$2,3),定数!$A$6:$A$13,定数!$B$6:$B$13))</f>
        <v>4.6603024628487821</v>
      </c>
      <c r="N46" s="31"/>
      <c r="O46" s="5"/>
      <c r="P46" s="38">
        <v>1.13365</v>
      </c>
      <c r="Q46" s="38"/>
      <c r="R46" s="41">
        <f>IF(P46="","",T46*M46*LOOKUP(RIGHT($D$2,3),定数!$A$6:$A$13,定数!$B$6:$B$13))</f>
        <v>0</v>
      </c>
      <c r="S46" s="41"/>
      <c r="T46" s="42">
        <v>0</v>
      </c>
      <c r="U46" s="42"/>
      <c r="V46" t="str">
        <f t="shared" si="7"/>
        <v/>
      </c>
      <c r="W46">
        <f t="shared" si="2"/>
        <v>0</v>
      </c>
      <c r="X46" s="29">
        <f t="shared" si="4"/>
        <v>134804.01525980039</v>
      </c>
      <c r="Y46" s="30">
        <f t="shared" si="5"/>
        <v>8.732699999999971E-2</v>
      </c>
      <c r="AB46">
        <v>1.13365</v>
      </c>
    </row>
    <row r="47" spans="2:33" ht="15">
      <c r="B47" s="31">
        <v>39</v>
      </c>
      <c r="C47" s="37">
        <f t="shared" si="0"/>
        <v>123031.98501920784</v>
      </c>
      <c r="D47" s="37"/>
      <c r="E47" s="31"/>
      <c r="F47" s="5">
        <v>43596</v>
      </c>
      <c r="G47" s="31" t="s">
        <v>45</v>
      </c>
      <c r="H47" s="38">
        <v>1.1164400000000001</v>
      </c>
      <c r="I47" s="38"/>
      <c r="J47" s="31">
        <v>37.200000000000003</v>
      </c>
      <c r="K47" s="39">
        <f t="shared" si="3"/>
        <v>3690.9595505762354</v>
      </c>
      <c r="L47" s="40"/>
      <c r="M47" s="4">
        <f>IF(J47="","",(K47/J47)/LOOKUP(RIGHT($D$2,3),定数!$A$6:$A$13,定数!$B$6:$B$13))</f>
        <v>0.8268278563118806</v>
      </c>
      <c r="N47" s="31"/>
      <c r="O47" s="5"/>
      <c r="P47" s="38">
        <v>1.1141399999999999</v>
      </c>
      <c r="Q47" s="38"/>
      <c r="R47" s="41">
        <f>IF(P47="","",T47*M47*LOOKUP(RIGHT($D$2,3),定数!$A$6:$A$13,定数!$B$6:$B$13))</f>
        <v>0</v>
      </c>
      <c r="S47" s="41"/>
      <c r="T47" s="42">
        <v>0</v>
      </c>
      <c r="U47" s="42"/>
      <c r="V47" t="str">
        <f t="shared" si="7"/>
        <v/>
      </c>
      <c r="W47">
        <f t="shared" si="2"/>
        <v>0</v>
      </c>
      <c r="X47" s="29">
        <f t="shared" si="4"/>
        <v>134804.01525980039</v>
      </c>
      <c r="Y47" s="30">
        <f t="shared" si="5"/>
        <v>8.732699999999971E-2</v>
      </c>
      <c r="AB47">
        <v>1.1141399999999999</v>
      </c>
    </row>
    <row r="48" spans="2:33" ht="15">
      <c r="B48" s="31">
        <v>40</v>
      </c>
      <c r="C48" s="37">
        <f t="shared" si="0"/>
        <v>123031.98501920784</v>
      </c>
      <c r="D48" s="37"/>
      <c r="E48" s="31"/>
      <c r="F48" s="5">
        <v>43599</v>
      </c>
      <c r="G48" s="31" t="s">
        <v>45</v>
      </c>
      <c r="H48" s="38">
        <v>1.13453</v>
      </c>
      <c r="I48" s="38"/>
      <c r="J48" s="31">
        <v>9.1999999999999993</v>
      </c>
      <c r="K48" s="39">
        <f t="shared" si="3"/>
        <v>3690.9595505762354</v>
      </c>
      <c r="L48" s="40"/>
      <c r="M48" s="4">
        <f>IF(J48="","",(K48/J48)/LOOKUP(RIGHT($D$2,3),定数!$A$6:$A$13,定数!$B$6:$B$13))</f>
        <v>3.3432604624784745</v>
      </c>
      <c r="N48" s="31"/>
      <c r="O48" s="5"/>
      <c r="P48" s="38">
        <v>1.1354500000000001</v>
      </c>
      <c r="Q48" s="38"/>
      <c r="R48" s="41">
        <f>IF(P48="","",T48*M48*LOOKUP(RIGHT($D$2,3),定数!$A$6:$A$13,定数!$B$6:$B$13))</f>
        <v>-3690.9595505763637</v>
      </c>
      <c r="S48" s="41"/>
      <c r="T48" s="42">
        <f t="shared" si="6"/>
        <v>-9.200000000000319</v>
      </c>
      <c r="U48" s="42"/>
      <c r="V48" t="str">
        <f t="shared" si="7"/>
        <v/>
      </c>
      <c r="W48">
        <f t="shared" si="2"/>
        <v>1</v>
      </c>
      <c r="X48" s="29">
        <f t="shared" si="4"/>
        <v>134804.01525980039</v>
      </c>
      <c r="Y48" s="30">
        <f t="shared" si="5"/>
        <v>8.732699999999971E-2</v>
      </c>
    </row>
    <row r="49" spans="2:33" ht="15">
      <c r="B49" s="31">
        <v>41</v>
      </c>
      <c r="C49" s="37">
        <f t="shared" si="0"/>
        <v>119341.02546863149</v>
      </c>
      <c r="D49" s="37"/>
      <c r="E49" s="31"/>
      <c r="F49" s="5">
        <v>43604</v>
      </c>
      <c r="G49" s="31" t="s">
        <v>44</v>
      </c>
      <c r="H49" s="38">
        <v>1.1316600000000001</v>
      </c>
      <c r="I49" s="38"/>
      <c r="J49" s="31">
        <v>16</v>
      </c>
      <c r="K49" s="39">
        <f t="shared" si="3"/>
        <v>3580.2307640589447</v>
      </c>
      <c r="L49" s="40"/>
      <c r="M49" s="4">
        <f>IF(J49="","",(K49/J49)/LOOKUP(RIGHT($D$2,3),定数!$A$6:$A$13,定数!$B$6:$B$13))</f>
        <v>1.864703522947367</v>
      </c>
      <c r="N49" s="31"/>
      <c r="O49" s="5"/>
      <c r="P49" s="38">
        <v>1.1300600000000001</v>
      </c>
      <c r="Q49" s="38"/>
      <c r="R49" s="41">
        <f>IF(P49="","",T49*M49*LOOKUP(RIGHT($D$2,3),定数!$A$6:$A$13,定数!$B$6:$B$13))</f>
        <v>-3580.2307640590475</v>
      </c>
      <c r="S49" s="41"/>
      <c r="T49" s="42">
        <f t="shared" si="6"/>
        <v>-16.000000000000458</v>
      </c>
      <c r="U49" s="42"/>
      <c r="V49" t="str">
        <f t="shared" si="7"/>
        <v/>
      </c>
      <c r="W49">
        <f t="shared" si="2"/>
        <v>2</v>
      </c>
      <c r="X49" s="29">
        <f t="shared" si="4"/>
        <v>134804.01525980039</v>
      </c>
      <c r="Y49" s="30">
        <f t="shared" si="5"/>
        <v>0.11470719000000063</v>
      </c>
    </row>
    <row r="50" spans="2:33" ht="15">
      <c r="B50" s="31">
        <v>42</v>
      </c>
      <c r="C50" s="37">
        <f t="shared" si="0"/>
        <v>115760.79470457244</v>
      </c>
      <c r="D50" s="37"/>
      <c r="E50" s="31"/>
      <c r="F50" s="5">
        <v>43607</v>
      </c>
      <c r="G50" s="31" t="s">
        <v>44</v>
      </c>
      <c r="H50" s="38">
        <v>1.11344</v>
      </c>
      <c r="I50" s="38"/>
      <c r="J50" s="31">
        <v>9</v>
      </c>
      <c r="K50" s="39">
        <f t="shared" si="3"/>
        <v>3472.8238411371731</v>
      </c>
      <c r="L50" s="40"/>
      <c r="M50" s="4">
        <f>IF(J50="","",(K50/J50)/LOOKUP(RIGHT($D$2,3),定数!$A$6:$A$13,定数!$B$6:$B$13))</f>
        <v>3.2155776306825676</v>
      </c>
      <c r="N50" s="31"/>
      <c r="O50" s="5"/>
      <c r="P50" s="38">
        <v>1.1147899999999999</v>
      </c>
      <c r="Q50" s="38"/>
      <c r="R50" s="41">
        <f>IF(P50="","",T50*M50*LOOKUP(RIGHT($D$2,3),定数!$A$6:$A$13,定数!$B$6:$B$13))</f>
        <v>0</v>
      </c>
      <c r="S50" s="41"/>
      <c r="T50" s="42">
        <v>0</v>
      </c>
      <c r="U50" s="42"/>
      <c r="V50" t="str">
        <f t="shared" si="7"/>
        <v/>
      </c>
      <c r="W50">
        <f t="shared" si="2"/>
        <v>0</v>
      </c>
      <c r="X50" s="29">
        <f t="shared" si="4"/>
        <v>134804.01525980039</v>
      </c>
      <c r="Y50" s="30">
        <f t="shared" si="5"/>
        <v>0.14126597430000132</v>
      </c>
      <c r="AA50">
        <v>15</v>
      </c>
      <c r="AB50">
        <v>1.1140000000000001</v>
      </c>
      <c r="AC50">
        <v>1.1143400000000001</v>
      </c>
      <c r="AD50">
        <v>1.1145799999999999</v>
      </c>
      <c r="AE50">
        <v>1.1147899999999999</v>
      </c>
    </row>
    <row r="51" spans="2:33" ht="15">
      <c r="B51" s="31">
        <v>43</v>
      </c>
      <c r="C51" s="37">
        <f t="shared" si="0"/>
        <v>115760.79470457244</v>
      </c>
      <c r="D51" s="37"/>
      <c r="E51" s="31"/>
      <c r="F51" s="5">
        <v>43612</v>
      </c>
      <c r="G51" s="31" t="s">
        <v>44</v>
      </c>
      <c r="H51" s="38">
        <v>1.08829</v>
      </c>
      <c r="I51" s="38"/>
      <c r="J51" s="31">
        <v>4.5</v>
      </c>
      <c r="K51" s="39">
        <f t="shared" si="3"/>
        <v>3472.8238411371731</v>
      </c>
      <c r="L51" s="40"/>
      <c r="M51" s="4">
        <f>IF(J51="","",(K51/J51)/LOOKUP(RIGHT($D$2,3),定数!$A$6:$A$13,定数!$B$6:$B$13))</f>
        <v>6.4311552613651353</v>
      </c>
      <c r="N51" s="31"/>
      <c r="O51" s="5"/>
      <c r="P51" s="38">
        <v>1.0888599999999999</v>
      </c>
      <c r="Q51" s="38"/>
      <c r="R51" s="41">
        <f>IF(P51="","",T51*M51*LOOKUP(RIGHT($D$2,3),定数!$A$6:$A$13,定数!$B$6:$B$13))</f>
        <v>0</v>
      </c>
      <c r="S51" s="41"/>
      <c r="T51" s="42">
        <v>0</v>
      </c>
      <c r="U51" s="42"/>
      <c r="V51" t="str">
        <f t="shared" si="7"/>
        <v/>
      </c>
      <c r="W51">
        <f t="shared" si="2"/>
        <v>0</v>
      </c>
      <c r="X51" s="29">
        <f t="shared" si="4"/>
        <v>134804.01525980039</v>
      </c>
      <c r="Y51" s="30">
        <f t="shared" si="5"/>
        <v>0.14126597430000132</v>
      </c>
      <c r="AA51">
        <v>15</v>
      </c>
      <c r="AB51">
        <v>1.08857</v>
      </c>
      <c r="AC51">
        <v>1.08874</v>
      </c>
      <c r="AD51">
        <v>1.0888599999999999</v>
      </c>
    </row>
    <row r="52" spans="2:33" ht="15">
      <c r="B52" s="31">
        <v>44</v>
      </c>
      <c r="C52" s="37">
        <f t="shared" si="0"/>
        <v>115760.79470457244</v>
      </c>
      <c r="D52" s="37"/>
      <c r="E52" s="31"/>
      <c r="F52" s="5">
        <v>43614</v>
      </c>
      <c r="G52" s="31" t="s">
        <v>45</v>
      </c>
      <c r="H52" s="38">
        <v>1.09433</v>
      </c>
      <c r="I52" s="38"/>
      <c r="J52" s="31">
        <v>22.4</v>
      </c>
      <c r="K52" s="39">
        <f t="shared" si="3"/>
        <v>3472.8238411371731</v>
      </c>
      <c r="L52" s="40"/>
      <c r="M52" s="4">
        <f>IF(J52="","",(K52/J52)/LOOKUP(RIGHT($D$2,3),定数!$A$6:$A$13,定数!$B$6:$B$13))</f>
        <v>1.2919731551849603</v>
      </c>
      <c r="N52" s="31"/>
      <c r="O52" s="5"/>
      <c r="P52" s="38">
        <v>1.0929500000000001</v>
      </c>
      <c r="Q52" s="38"/>
      <c r="R52" s="41">
        <f>IF(P52="","",T52*M52*LOOKUP(RIGHT($D$2,3),定数!$A$6:$A$13,定数!$B$6:$B$13))</f>
        <v>0</v>
      </c>
      <c r="S52" s="41"/>
      <c r="T52" s="42">
        <v>0</v>
      </c>
      <c r="U52" s="42"/>
      <c r="V52" t="str">
        <f t="shared" si="7"/>
        <v/>
      </c>
      <c r="W52">
        <f t="shared" si="2"/>
        <v>0</v>
      </c>
      <c r="X52" s="29">
        <f t="shared" si="4"/>
        <v>134804.01525980039</v>
      </c>
      <c r="Y52" s="30">
        <f t="shared" si="5"/>
        <v>0.14126597430000132</v>
      </c>
      <c r="AB52">
        <v>1.0929500000000001</v>
      </c>
    </row>
    <row r="53" spans="2:33" ht="15">
      <c r="B53" s="31">
        <v>45</v>
      </c>
      <c r="C53" s="37">
        <f t="shared" si="0"/>
        <v>115760.79470457244</v>
      </c>
      <c r="D53" s="37"/>
      <c r="E53" s="31"/>
      <c r="F53" s="5">
        <v>43619</v>
      </c>
      <c r="G53" s="31" t="s">
        <v>45</v>
      </c>
      <c r="H53" s="38">
        <v>1.11365</v>
      </c>
      <c r="I53" s="38"/>
      <c r="J53" s="31">
        <v>12.6</v>
      </c>
      <c r="K53" s="39">
        <f t="shared" si="3"/>
        <v>3472.8238411371731</v>
      </c>
      <c r="L53" s="40"/>
      <c r="M53" s="4">
        <f>IF(J53="","",(K53/J53)/LOOKUP(RIGHT($D$2,3),定数!$A$6:$A$13,定数!$B$6:$B$13))</f>
        <v>2.2968411647732627</v>
      </c>
      <c r="N53" s="31"/>
      <c r="O53" s="5"/>
      <c r="P53" s="38">
        <v>1.1149100000000001</v>
      </c>
      <c r="Q53" s="38"/>
      <c r="R53" s="41">
        <f>IF(P53="","",T53*M53*LOOKUP(RIGHT($D$2,3),定数!$A$6:$A$13,定数!$B$6:$B$13))</f>
        <v>-3472.8238411372804</v>
      </c>
      <c r="S53" s="41"/>
      <c r="T53" s="42">
        <f t="shared" si="6"/>
        <v>-12.600000000000389</v>
      </c>
      <c r="U53" s="42"/>
      <c r="V53" t="str">
        <f t="shared" si="7"/>
        <v/>
      </c>
      <c r="W53">
        <f t="shared" si="2"/>
        <v>1</v>
      </c>
      <c r="X53" s="29">
        <f t="shared" si="4"/>
        <v>134804.01525980039</v>
      </c>
      <c r="Y53" s="30">
        <f t="shared" si="5"/>
        <v>0.14126597430000132</v>
      </c>
      <c r="AA53">
        <v>15</v>
      </c>
    </row>
    <row r="54" spans="2:33" ht="15">
      <c r="B54" s="31">
        <v>46</v>
      </c>
      <c r="C54" s="37">
        <f t="shared" si="0"/>
        <v>112287.97086343516</v>
      </c>
      <c r="D54" s="37"/>
      <c r="E54" s="31"/>
      <c r="F54" s="5">
        <v>43620</v>
      </c>
      <c r="G54" s="31" t="s">
        <v>45</v>
      </c>
      <c r="H54" s="38">
        <v>1.12575</v>
      </c>
      <c r="I54" s="38"/>
      <c r="J54" s="31">
        <v>6.4</v>
      </c>
      <c r="K54" s="39">
        <f t="shared" si="3"/>
        <v>3368.6391259030547</v>
      </c>
      <c r="L54" s="40"/>
      <c r="M54" s="4">
        <f>IF(J54="","",(K54/J54)/LOOKUP(RIGHT($D$2,3),定数!$A$6:$A$13,定数!$B$6:$B$13))</f>
        <v>4.3862488618529358</v>
      </c>
      <c r="N54" s="31"/>
      <c r="O54" s="5"/>
      <c r="P54" s="38">
        <v>1.12639</v>
      </c>
      <c r="Q54" s="38"/>
      <c r="R54" s="41">
        <f>IF(P54="","",T54*M54*LOOKUP(RIGHT($D$2,3),定数!$A$6:$A$13,定数!$B$6:$B$13))</f>
        <v>-3368.6391259029178</v>
      </c>
      <c r="S54" s="41"/>
      <c r="T54" s="42">
        <f t="shared" si="6"/>
        <v>-6.3999999999997392</v>
      </c>
      <c r="U54" s="42"/>
      <c r="V54" t="str">
        <f t="shared" si="7"/>
        <v/>
      </c>
      <c r="W54">
        <f t="shared" si="2"/>
        <v>2</v>
      </c>
      <c r="X54" s="29">
        <f t="shared" si="4"/>
        <v>134804.01525980039</v>
      </c>
      <c r="Y54" s="30">
        <f t="shared" si="5"/>
        <v>0.16702799507100208</v>
      </c>
    </row>
    <row r="55" spans="2:33" ht="15">
      <c r="B55" s="31">
        <v>47</v>
      </c>
      <c r="C55" s="37">
        <f t="shared" si="0"/>
        <v>108919.33173753224</v>
      </c>
      <c r="D55" s="37"/>
      <c r="E55" s="31"/>
      <c r="F55" s="5">
        <v>43627</v>
      </c>
      <c r="G55" s="31" t="s">
        <v>45</v>
      </c>
      <c r="H55" s="38">
        <v>1.1290800000000001</v>
      </c>
      <c r="I55" s="38"/>
      <c r="J55" s="31">
        <v>13.4</v>
      </c>
      <c r="K55" s="39">
        <f t="shared" si="3"/>
        <v>3267.5799521259669</v>
      </c>
      <c r="L55" s="40"/>
      <c r="M55" s="4">
        <f>IF(J55="","",(K55/J55)/LOOKUP(RIGHT($D$2,3),定数!$A$6:$A$13,定数!$B$6:$B$13))</f>
        <v>2.0320770846554521</v>
      </c>
      <c r="N55" s="31"/>
      <c r="O55" s="5"/>
      <c r="P55" s="38">
        <v>1.12825</v>
      </c>
      <c r="Q55" s="38"/>
      <c r="R55" s="41">
        <f>IF(P55="","",T55*M55*LOOKUP(RIGHT($D$2,3),定数!$A$6:$A$13,定数!$B$6:$B$13))</f>
        <v>0</v>
      </c>
      <c r="S55" s="41"/>
      <c r="T55" s="42">
        <v>0</v>
      </c>
      <c r="U55" s="42"/>
      <c r="V55" t="str">
        <f t="shared" si="7"/>
        <v/>
      </c>
      <c r="W55">
        <f t="shared" si="2"/>
        <v>0</v>
      </c>
      <c r="X55" s="29">
        <f t="shared" si="4"/>
        <v>134804.01525980039</v>
      </c>
      <c r="Y55" s="30">
        <f t="shared" si="5"/>
        <v>0.19201715521887108</v>
      </c>
      <c r="AA55">
        <v>15</v>
      </c>
      <c r="AB55">
        <v>1.12825</v>
      </c>
    </row>
    <row r="56" spans="2:33" ht="15">
      <c r="B56" s="31">
        <v>48</v>
      </c>
      <c r="C56" s="37">
        <f t="shared" si="0"/>
        <v>108919.33173753224</v>
      </c>
      <c r="D56" s="37"/>
      <c r="E56" s="31"/>
      <c r="F56" s="5">
        <v>43628</v>
      </c>
      <c r="G56" s="31" t="s">
        <v>45</v>
      </c>
      <c r="H56" s="38">
        <v>1.1217299999999999</v>
      </c>
      <c r="I56" s="38"/>
      <c r="J56" s="31">
        <v>30</v>
      </c>
      <c r="K56" s="39">
        <f t="shared" si="3"/>
        <v>3267.5799521259669</v>
      </c>
      <c r="L56" s="40"/>
      <c r="M56" s="4">
        <f>IF(J56="","",(K56/J56)/LOOKUP(RIGHT($D$2,3),定数!$A$6:$A$13,定数!$B$6:$B$13))</f>
        <v>0.9076610978127686</v>
      </c>
      <c r="N56" s="31"/>
      <c r="O56" s="5"/>
      <c r="P56" s="38">
        <v>1.1157300000000001</v>
      </c>
      <c r="Q56" s="38"/>
      <c r="R56" s="41">
        <f>IF(P56="","",T56*M56*LOOKUP(RIGHT($D$2,3),定数!$A$6:$A$13,定数!$B$6:$B$13))</f>
        <v>0</v>
      </c>
      <c r="S56" s="41"/>
      <c r="T56" s="42">
        <v>0</v>
      </c>
      <c r="U56" s="42"/>
      <c r="V56" t="str">
        <f t="shared" si="7"/>
        <v/>
      </c>
      <c r="W56">
        <f t="shared" si="2"/>
        <v>0</v>
      </c>
      <c r="X56" s="29">
        <f t="shared" si="4"/>
        <v>134804.01525980039</v>
      </c>
      <c r="Y56" s="30">
        <f t="shared" si="5"/>
        <v>0.19201715521887108</v>
      </c>
      <c r="AA56">
        <v>15</v>
      </c>
      <c r="AB56">
        <v>1.11988</v>
      </c>
      <c r="AC56">
        <v>1.11873</v>
      </c>
      <c r="AD56">
        <v>1.11792</v>
      </c>
      <c r="AE56">
        <v>1.1172299999999999</v>
      </c>
      <c r="AF56">
        <v>1.1157300000000001</v>
      </c>
    </row>
    <row r="57" spans="2:33" ht="15">
      <c r="B57" s="31">
        <v>49</v>
      </c>
      <c r="C57" s="37">
        <f t="shared" si="0"/>
        <v>108919.33173753224</v>
      </c>
      <c r="D57" s="37"/>
      <c r="E57" s="31"/>
      <c r="F57" s="5">
        <v>43631</v>
      </c>
      <c r="G57" s="31" t="s">
        <v>45</v>
      </c>
      <c r="H57" s="38">
        <v>1.1214200000000001</v>
      </c>
      <c r="I57" s="38"/>
      <c r="J57" s="31">
        <v>13.3</v>
      </c>
      <c r="K57" s="39">
        <f t="shared" si="3"/>
        <v>3267.5799521259669</v>
      </c>
      <c r="L57" s="40"/>
      <c r="M57" s="4">
        <f>IF(J57="","",(K57/J57)/LOOKUP(RIGHT($D$2,3),定数!$A$6:$A$13,定数!$B$6:$B$13))</f>
        <v>2.0473558597280492</v>
      </c>
      <c r="N57" s="31"/>
      <c r="O57" s="5"/>
      <c r="P57" s="38">
        <v>1.1194299999999999</v>
      </c>
      <c r="Q57" s="38"/>
      <c r="R57" s="41">
        <f>IF(P57="","",T57*M57*LOOKUP(RIGHT($D$2,3),定数!$A$6:$A$13,定数!$B$6:$B$13))</f>
        <v>0</v>
      </c>
      <c r="S57" s="41"/>
      <c r="T57" s="42">
        <v>0</v>
      </c>
      <c r="U57" s="42"/>
      <c r="V57" t="str">
        <f t="shared" si="7"/>
        <v/>
      </c>
      <c r="W57">
        <f t="shared" si="2"/>
        <v>0</v>
      </c>
      <c r="X57" s="29">
        <f t="shared" si="4"/>
        <v>134804.01525980039</v>
      </c>
      <c r="Y57" s="30">
        <f t="shared" si="5"/>
        <v>0.19201715521887108</v>
      </c>
      <c r="AB57">
        <v>1.1206</v>
      </c>
      <c r="AC57">
        <v>1.12009</v>
      </c>
      <c r="AD57">
        <v>1.1197299999999999</v>
      </c>
      <c r="AE57">
        <v>1.1194299999999999</v>
      </c>
    </row>
    <row r="58" spans="2:33" ht="15">
      <c r="B58" s="31">
        <v>50</v>
      </c>
      <c r="C58" s="37">
        <f t="shared" si="0"/>
        <v>108919.33173753224</v>
      </c>
      <c r="D58" s="37"/>
      <c r="E58" s="31"/>
      <c r="F58" s="5">
        <v>43645</v>
      </c>
      <c r="G58" s="31" t="s">
        <v>44</v>
      </c>
      <c r="H58" s="38">
        <v>1.10764</v>
      </c>
      <c r="I58" s="38"/>
      <c r="J58" s="31">
        <v>18.7</v>
      </c>
      <c r="K58" s="39">
        <f t="shared" si="3"/>
        <v>3267.5799521259669</v>
      </c>
      <c r="L58" s="40"/>
      <c r="M58" s="4">
        <f>IF(J58="","",(K58/J58)/LOOKUP(RIGHT($D$2,3),定数!$A$6:$A$13,定数!$B$6:$B$13))</f>
        <v>1.45614079863011</v>
      </c>
      <c r="N58" s="31"/>
      <c r="O58" s="5"/>
      <c r="P58" s="38">
        <v>1.1132500000000001</v>
      </c>
      <c r="Q58" s="38"/>
      <c r="R58" s="41">
        <f>IF(P58="","",T58*M58*LOOKUP(RIGHT($D$2,3),定数!$A$6:$A$13,定数!$B$6:$B$13))</f>
        <v>9802.7398563781007</v>
      </c>
      <c r="S58" s="41"/>
      <c r="T58" s="42">
        <f t="shared" si="6"/>
        <v>56.100000000001145</v>
      </c>
      <c r="U58" s="42"/>
      <c r="V58" t="str">
        <f t="shared" si="7"/>
        <v/>
      </c>
      <c r="W58">
        <f t="shared" si="2"/>
        <v>0</v>
      </c>
      <c r="X58" s="29">
        <f t="shared" si="4"/>
        <v>134804.01525980039</v>
      </c>
      <c r="Y58" s="30">
        <f t="shared" si="5"/>
        <v>0.19201715521887108</v>
      </c>
      <c r="AA58">
        <v>15</v>
      </c>
      <c r="AB58">
        <v>1.1088</v>
      </c>
      <c r="AC58">
        <v>1.10951</v>
      </c>
      <c r="AD58">
        <v>1.1100099999999999</v>
      </c>
      <c r="AE58">
        <v>1.1104400000000001</v>
      </c>
      <c r="AF58">
        <v>1.11138</v>
      </c>
      <c r="AG58">
        <v>1.1132500000000001</v>
      </c>
    </row>
    <row r="59" spans="2:33" ht="15">
      <c r="B59" s="31">
        <v>51</v>
      </c>
      <c r="C59" s="37">
        <f t="shared" si="0"/>
        <v>118722.07159391034</v>
      </c>
      <c r="D59" s="37"/>
      <c r="E59" s="31"/>
      <c r="F59" s="5">
        <v>43646</v>
      </c>
      <c r="G59" s="31" t="s">
        <v>45</v>
      </c>
      <c r="H59" s="38">
        <v>1.1191</v>
      </c>
      <c r="I59" s="38"/>
      <c r="J59" s="31">
        <v>10.9</v>
      </c>
      <c r="K59" s="39">
        <f t="shared" si="3"/>
        <v>3561.6621478173101</v>
      </c>
      <c r="L59" s="40"/>
      <c r="M59" s="4">
        <f>IF(J59="","",(K59/J59)/LOOKUP(RIGHT($D$2,3),定数!$A$6:$A$13,定数!$B$6:$B$13))</f>
        <v>2.7229832934383102</v>
      </c>
      <c r="N59" s="31"/>
      <c r="O59" s="5"/>
      <c r="P59" s="38">
        <v>1.11843</v>
      </c>
      <c r="Q59" s="38"/>
      <c r="R59" s="41">
        <f>IF(P59="","",T59*M59*LOOKUP(RIGHT($D$2,3),定数!$A$6:$A$13,定数!$B$6:$B$13))</f>
        <v>0</v>
      </c>
      <c r="S59" s="41"/>
      <c r="T59" s="42">
        <v>0</v>
      </c>
      <c r="U59" s="42"/>
      <c r="V59" t="str">
        <f t="shared" si="7"/>
        <v/>
      </c>
      <c r="W59">
        <f t="shared" si="2"/>
        <v>0</v>
      </c>
      <c r="X59" s="29">
        <f t="shared" si="4"/>
        <v>134804.01525980039</v>
      </c>
      <c r="Y59" s="30">
        <f t="shared" si="5"/>
        <v>0.11929869918856795</v>
      </c>
      <c r="AA59">
        <v>15</v>
      </c>
      <c r="AB59">
        <v>1.11843</v>
      </c>
    </row>
    <row r="60" spans="2:33" ht="15">
      <c r="B60" s="31">
        <v>52</v>
      </c>
      <c r="C60" s="37">
        <f t="shared" si="0"/>
        <v>118722.07159391034</v>
      </c>
      <c r="D60" s="37"/>
      <c r="E60" s="31"/>
      <c r="F60" s="5">
        <v>43648</v>
      </c>
      <c r="G60" s="31" t="s">
        <v>44</v>
      </c>
      <c r="H60" s="38">
        <v>1.10606</v>
      </c>
      <c r="I60" s="38"/>
      <c r="J60" s="31">
        <v>13.9</v>
      </c>
      <c r="K60" s="39">
        <f t="shared" si="3"/>
        <v>3561.6621478173101</v>
      </c>
      <c r="L60" s="40"/>
      <c r="M60" s="4">
        <f>IF(J60="","",(K60/J60)/LOOKUP(RIGHT($D$2,3),定数!$A$6:$A$13,定数!$B$6:$B$13))</f>
        <v>2.1352890574444308</v>
      </c>
      <c r="N60" s="31"/>
      <c r="O60" s="5"/>
      <c r="P60" s="38">
        <v>1.10745</v>
      </c>
      <c r="Q60" s="38"/>
      <c r="R60" s="41">
        <f>IF(P60="","",T60*M60*LOOKUP(RIGHT($D$2,3),定数!$A$6:$A$13,定数!$B$6:$B$13))</f>
        <v>0</v>
      </c>
      <c r="S60" s="41"/>
      <c r="T60" s="42">
        <v>0</v>
      </c>
      <c r="U60" s="42"/>
      <c r="V60" t="str">
        <f t="shared" si="7"/>
        <v/>
      </c>
      <c r="W60">
        <f t="shared" si="2"/>
        <v>0</v>
      </c>
      <c r="X60" s="29">
        <f t="shared" si="4"/>
        <v>134804.01525980039</v>
      </c>
      <c r="Y60" s="30">
        <f t="shared" si="5"/>
        <v>0.11929869918856795</v>
      </c>
      <c r="AB60">
        <v>1.1069199999999999</v>
      </c>
      <c r="AC60">
        <v>1.10745</v>
      </c>
    </row>
    <row r="61" spans="2:33" ht="15">
      <c r="B61" s="31">
        <v>53</v>
      </c>
      <c r="C61" s="37">
        <f t="shared" si="0"/>
        <v>118722.07159391034</v>
      </c>
      <c r="D61" s="37"/>
      <c r="E61" s="31"/>
      <c r="F61" s="5">
        <v>43653</v>
      </c>
      <c r="G61" s="31" t="s">
        <v>45</v>
      </c>
      <c r="H61" s="38">
        <v>1.1044099999999999</v>
      </c>
      <c r="I61" s="38"/>
      <c r="J61" s="31">
        <v>3.7</v>
      </c>
      <c r="K61" s="39">
        <f t="shared" si="3"/>
        <v>3561.6621478173101</v>
      </c>
      <c r="L61" s="40"/>
      <c r="M61" s="4">
        <f>IF(J61="","",(K61/J61)/LOOKUP(RIGHT($D$2,3),定数!$A$6:$A$13,定数!$B$6:$B$13))</f>
        <v>8.0217615941831308</v>
      </c>
      <c r="N61" s="31"/>
      <c r="O61" s="5"/>
      <c r="P61" s="38">
        <v>1.1032999999999999</v>
      </c>
      <c r="Q61" s="38"/>
      <c r="R61" s="41">
        <f>IF(P61="","",T61*M61*LOOKUP(RIGHT($D$2,3),定数!$A$6:$A$13,定数!$B$6:$B$13))</f>
        <v>10684.986443451395</v>
      </c>
      <c r="S61" s="41"/>
      <c r="T61" s="42">
        <f t="shared" si="6"/>
        <v>11.099999999999444</v>
      </c>
      <c r="U61" s="42"/>
      <c r="V61" t="str">
        <f t="shared" si="7"/>
        <v/>
      </c>
      <c r="W61">
        <f t="shared" si="2"/>
        <v>0</v>
      </c>
      <c r="X61" s="29">
        <f t="shared" si="4"/>
        <v>134804.01525980039</v>
      </c>
      <c r="Y61" s="30">
        <f t="shared" si="5"/>
        <v>0.11929869918856795</v>
      </c>
      <c r="AA61">
        <v>15</v>
      </c>
      <c r="AB61">
        <v>1.1041799999999999</v>
      </c>
      <c r="AC61">
        <v>1.1040399999999999</v>
      </c>
      <c r="AD61">
        <v>1.1039399999999999</v>
      </c>
      <c r="AE61">
        <v>1.1038600000000001</v>
      </c>
      <c r="AF61">
        <v>1.1036699999999999</v>
      </c>
      <c r="AG61">
        <v>1.1032999999999999</v>
      </c>
    </row>
    <row r="62" spans="2:33" ht="15">
      <c r="B62" s="31">
        <v>54</v>
      </c>
      <c r="C62" s="37">
        <f t="shared" si="0"/>
        <v>129407.05803736174</v>
      </c>
      <c r="D62" s="37"/>
      <c r="E62" s="31"/>
      <c r="F62" s="5">
        <v>43656</v>
      </c>
      <c r="G62" s="31" t="s">
        <v>44</v>
      </c>
      <c r="H62" s="38">
        <v>1.10629</v>
      </c>
      <c r="I62" s="38"/>
      <c r="J62" s="31">
        <v>8.6</v>
      </c>
      <c r="K62" s="39">
        <f t="shared" si="3"/>
        <v>3882.2117411208519</v>
      </c>
      <c r="L62" s="40"/>
      <c r="M62" s="4">
        <f>IF(J62="","",(K62/J62)/LOOKUP(RIGHT($D$2,3),定数!$A$6:$A$13,定数!$B$6:$B$13))</f>
        <v>3.7618330824814459</v>
      </c>
      <c r="N62" s="31"/>
      <c r="O62" s="5"/>
      <c r="P62" s="38">
        <v>1.1054299999999999</v>
      </c>
      <c r="Q62" s="38"/>
      <c r="R62" s="41">
        <f>IF(P62="","",T62*M62*LOOKUP(RIGHT($D$2,3),定数!$A$6:$A$13,定数!$B$6:$B$13))</f>
        <v>-3882.2117411212266</v>
      </c>
      <c r="S62" s="41"/>
      <c r="T62" s="42">
        <f t="shared" si="6"/>
        <v>-8.6000000000008292</v>
      </c>
      <c r="U62" s="42"/>
      <c r="V62" t="str">
        <f t="shared" si="7"/>
        <v/>
      </c>
      <c r="W62">
        <f t="shared" si="2"/>
        <v>1</v>
      </c>
      <c r="X62" s="29">
        <f t="shared" si="4"/>
        <v>134804.01525980039</v>
      </c>
      <c r="Y62" s="30">
        <f t="shared" si="5"/>
        <v>4.0035582115543034E-2</v>
      </c>
      <c r="AA62">
        <v>15</v>
      </c>
    </row>
    <row r="63" spans="2:33" ht="15">
      <c r="B63" s="31">
        <v>55</v>
      </c>
      <c r="C63" s="37">
        <f t="shared" si="0"/>
        <v>125524.84629624052</v>
      </c>
      <c r="D63" s="37"/>
      <c r="E63" s="31"/>
      <c r="F63" s="5">
        <v>43656</v>
      </c>
      <c r="G63" s="31" t="s">
        <v>44</v>
      </c>
      <c r="H63" s="38">
        <v>1.1072900000000001</v>
      </c>
      <c r="I63" s="38"/>
      <c r="J63" s="31">
        <v>11.3</v>
      </c>
      <c r="K63" s="39">
        <f t="shared" si="3"/>
        <v>3765.7453888872155</v>
      </c>
      <c r="L63" s="40"/>
      <c r="M63" s="4">
        <f>IF(J63="","",(K63/J63)/LOOKUP(RIGHT($D$2,3),定数!$A$6:$A$13,定数!$B$6:$B$13))</f>
        <v>2.7770983693858522</v>
      </c>
      <c r="N63" s="31"/>
      <c r="O63" s="5"/>
      <c r="P63" s="38">
        <v>1.1106799999999999</v>
      </c>
      <c r="Q63" s="38"/>
      <c r="R63" s="41">
        <f>IF(P63="","",T63*M63*LOOKUP(RIGHT($D$2,3),定数!$A$6:$A$13,定数!$B$6:$B$13))</f>
        <v>11297.236166660919</v>
      </c>
      <c r="S63" s="41"/>
      <c r="T63" s="42">
        <f t="shared" si="6"/>
        <v>33.899999999997817</v>
      </c>
      <c r="U63" s="42"/>
      <c r="V63" t="str">
        <f t="shared" si="7"/>
        <v/>
      </c>
      <c r="W63">
        <f t="shared" si="2"/>
        <v>0</v>
      </c>
      <c r="X63" s="29">
        <f t="shared" si="4"/>
        <v>134804.01525980039</v>
      </c>
      <c r="Y63" s="30">
        <f t="shared" si="5"/>
        <v>6.8834514652079459E-2</v>
      </c>
      <c r="AA63">
        <v>15</v>
      </c>
      <c r="AB63">
        <v>1.10799</v>
      </c>
      <c r="AC63">
        <v>1.10842</v>
      </c>
      <c r="AD63">
        <v>1.10873</v>
      </c>
      <c r="AE63">
        <v>1.1089800000000001</v>
      </c>
      <c r="AF63">
        <v>1.10955</v>
      </c>
      <c r="AG63">
        <v>1.1106799999999999</v>
      </c>
    </row>
    <row r="64" spans="2:33" ht="15">
      <c r="B64" s="31">
        <v>56</v>
      </c>
      <c r="C64" s="37">
        <f t="shared" si="0"/>
        <v>136822.08246290142</v>
      </c>
      <c r="D64" s="37"/>
      <c r="E64" s="31"/>
      <c r="F64" s="5">
        <v>43660</v>
      </c>
      <c r="G64" s="31" t="s">
        <v>44</v>
      </c>
      <c r="H64" s="38">
        <v>1.1005799999999999</v>
      </c>
      <c r="I64" s="38"/>
      <c r="J64" s="31">
        <v>8.5</v>
      </c>
      <c r="K64" s="39">
        <f t="shared" si="3"/>
        <v>4104.6624738870423</v>
      </c>
      <c r="L64" s="40"/>
      <c r="M64" s="4">
        <f>IF(J64="","",(K64/J64)/LOOKUP(RIGHT($D$2,3),定数!$A$6:$A$13,定数!$B$6:$B$13))</f>
        <v>4.0241788959676885</v>
      </c>
      <c r="N64" s="31"/>
      <c r="O64" s="5"/>
      <c r="P64" s="38">
        <v>1.10111</v>
      </c>
      <c r="Q64" s="38"/>
      <c r="R64" s="41">
        <f>IF(P64="","",T64*M64*LOOKUP(RIGHT($D$2,3),定数!$A$6:$A$13,定数!$B$6:$B$13))</f>
        <v>0</v>
      </c>
      <c r="S64" s="41"/>
      <c r="T64" s="42">
        <v>0</v>
      </c>
      <c r="U64" s="42"/>
      <c r="V64" t="str">
        <f t="shared" si="7"/>
        <v/>
      </c>
      <c r="W64">
        <f t="shared" si="2"/>
        <v>0</v>
      </c>
      <c r="X64" s="29">
        <f t="shared" si="4"/>
        <v>136822.08246290142</v>
      </c>
      <c r="Y64" s="30">
        <f t="shared" si="5"/>
        <v>0</v>
      </c>
      <c r="AB64">
        <v>1.10111</v>
      </c>
    </row>
    <row r="65" spans="2:33" ht="15">
      <c r="B65" s="31">
        <v>57</v>
      </c>
      <c r="C65" s="37">
        <f t="shared" si="0"/>
        <v>136822.08246290142</v>
      </c>
      <c r="D65" s="37"/>
      <c r="E65" s="31"/>
      <c r="F65" s="5">
        <v>43666</v>
      </c>
      <c r="G65" s="31" t="s">
        <v>44</v>
      </c>
      <c r="H65" s="38">
        <v>1.0832900000000001</v>
      </c>
      <c r="I65" s="38"/>
      <c r="J65" s="31">
        <v>9.1</v>
      </c>
      <c r="K65" s="39">
        <f t="shared" si="3"/>
        <v>4104.6624738870423</v>
      </c>
      <c r="L65" s="40"/>
      <c r="M65" s="4">
        <f>IF(J65="","",(K65/J65)/LOOKUP(RIGHT($D$2,3),定数!$A$6:$A$13,定数!$B$6:$B$13))</f>
        <v>3.7588484193104788</v>
      </c>
      <c r="N65" s="31"/>
      <c r="O65" s="5"/>
      <c r="P65" s="38">
        <v>1.08385</v>
      </c>
      <c r="Q65" s="38"/>
      <c r="R65" s="41">
        <f>IF(P65="","",T65*M65*LOOKUP(RIGHT($D$2,3),定数!$A$6:$A$13,定数!$B$6:$B$13))</f>
        <v>0</v>
      </c>
      <c r="S65" s="41"/>
      <c r="T65" s="42">
        <v>0</v>
      </c>
      <c r="U65" s="42"/>
      <c r="V65" t="str">
        <f t="shared" si="7"/>
        <v/>
      </c>
      <c r="W65">
        <f t="shared" si="2"/>
        <v>0</v>
      </c>
      <c r="X65" s="29">
        <f t="shared" si="4"/>
        <v>136822.08246290142</v>
      </c>
      <c r="Y65" s="30">
        <f t="shared" si="5"/>
        <v>0</v>
      </c>
      <c r="AA65">
        <v>15</v>
      </c>
      <c r="AB65">
        <v>1.08385</v>
      </c>
    </row>
    <row r="66" spans="2:33" ht="15">
      <c r="B66" s="31">
        <v>58</v>
      </c>
      <c r="C66" s="37">
        <f t="shared" si="0"/>
        <v>136822.08246290142</v>
      </c>
      <c r="D66" s="37"/>
      <c r="E66" s="31"/>
      <c r="F66" s="5">
        <v>43681</v>
      </c>
      <c r="G66" s="31" t="s">
        <v>44</v>
      </c>
      <c r="H66" s="38">
        <v>1.0946</v>
      </c>
      <c r="I66" s="38"/>
      <c r="J66" s="31">
        <v>5.5</v>
      </c>
      <c r="K66" s="39">
        <f t="shared" si="3"/>
        <v>4104.6624738870423</v>
      </c>
      <c r="L66" s="40"/>
      <c r="M66" s="4">
        <f>IF(J66="","",(K66/J66)/LOOKUP(RIGHT($D$2,3),定数!$A$6:$A$13,定数!$B$6:$B$13))</f>
        <v>6.2191855664955193</v>
      </c>
      <c r="N66" s="31"/>
      <c r="O66" s="5" t="s">
        <v>47</v>
      </c>
      <c r="P66" s="38">
        <v>1.0962499999999999</v>
      </c>
      <c r="Q66" s="38"/>
      <c r="R66" s="41">
        <f>IF(P66="","",T66*M66*LOOKUP(RIGHT($D$2,3),定数!$A$6:$A$13,定数!$B$6:$B$13))</f>
        <v>12313.9874216606</v>
      </c>
      <c r="S66" s="41"/>
      <c r="T66" s="42">
        <f t="shared" si="6"/>
        <v>16.499999999999293</v>
      </c>
      <c r="U66" s="42"/>
      <c r="V66" t="str">
        <f t="shared" si="7"/>
        <v/>
      </c>
      <c r="W66">
        <f t="shared" si="2"/>
        <v>0</v>
      </c>
      <c r="X66" s="29">
        <f t="shared" si="4"/>
        <v>136822.08246290142</v>
      </c>
      <c r="Y66" s="30">
        <f t="shared" si="5"/>
        <v>0</v>
      </c>
      <c r="AA66">
        <v>15</v>
      </c>
      <c r="AB66">
        <v>1.09494</v>
      </c>
      <c r="AC66">
        <v>1.0951500000000001</v>
      </c>
      <c r="AD66">
        <v>1.0952999999999999</v>
      </c>
      <c r="AE66">
        <v>1.0954299999999999</v>
      </c>
      <c r="AF66">
        <v>1.0956999999999999</v>
      </c>
      <c r="AG66">
        <v>1.0962499999999999</v>
      </c>
    </row>
    <row r="67" spans="2:33" ht="15">
      <c r="B67" s="31">
        <v>59</v>
      </c>
      <c r="C67" s="37">
        <f t="shared" si="0"/>
        <v>149136.06988456202</v>
      </c>
      <c r="D67" s="37"/>
      <c r="E67" s="31"/>
      <c r="F67" s="5">
        <v>43684</v>
      </c>
      <c r="G67" s="31" t="s">
        <v>45</v>
      </c>
      <c r="H67" s="38">
        <v>1.09223</v>
      </c>
      <c r="I67" s="38"/>
      <c r="J67" s="31">
        <v>4.5999999999999996</v>
      </c>
      <c r="K67" s="39">
        <f t="shared" si="3"/>
        <v>4474.0820965368603</v>
      </c>
      <c r="L67" s="40"/>
      <c r="M67" s="4">
        <f>IF(J67="","",(K67/J67)/LOOKUP(RIGHT($D$2,3),定数!$A$6:$A$13,定数!$B$6:$B$13))</f>
        <v>8.105221189378371</v>
      </c>
      <c r="N67" s="31"/>
      <c r="O67" s="5"/>
      <c r="P67" s="38">
        <v>1.09195</v>
      </c>
      <c r="Q67" s="38"/>
      <c r="R67" s="41">
        <f>IF(P67="","",T67*M67*LOOKUP(RIGHT($D$2,3),定数!$A$6:$A$13,定数!$B$6:$B$13))</f>
        <v>0</v>
      </c>
      <c r="S67" s="41"/>
      <c r="T67" s="42">
        <v>0</v>
      </c>
      <c r="U67" s="42"/>
      <c r="V67" t="str">
        <f t="shared" si="7"/>
        <v/>
      </c>
      <c r="W67">
        <f t="shared" si="2"/>
        <v>0</v>
      </c>
      <c r="X67" s="29">
        <f t="shared" si="4"/>
        <v>149136.06988456202</v>
      </c>
      <c r="Y67" s="30">
        <f t="shared" si="5"/>
        <v>0</v>
      </c>
      <c r="AA67">
        <v>15</v>
      </c>
      <c r="AB67">
        <v>1.09195</v>
      </c>
    </row>
    <row r="68" spans="2:33" ht="15">
      <c r="B68" s="31">
        <v>60</v>
      </c>
      <c r="C68" s="37">
        <f t="shared" si="0"/>
        <v>149136.06988456202</v>
      </c>
      <c r="D68" s="37"/>
      <c r="E68" s="31"/>
      <c r="F68" s="5">
        <v>43689</v>
      </c>
      <c r="G68" s="31" t="s">
        <v>44</v>
      </c>
      <c r="H68" s="38">
        <v>1.10639</v>
      </c>
      <c r="I68" s="38"/>
      <c r="J68" s="31">
        <v>7.9</v>
      </c>
      <c r="K68" s="39">
        <f t="shared" si="3"/>
        <v>4474.0820965368603</v>
      </c>
      <c r="L68" s="40"/>
      <c r="M68" s="4">
        <f>IF(J68="","",(K68/J68)/LOOKUP(RIGHT($D$2,3),定数!$A$6:$A$13,定数!$B$6:$B$13))</f>
        <v>4.7194958824228479</v>
      </c>
      <c r="N68" s="31"/>
      <c r="O68" s="5"/>
      <c r="P68" s="38">
        <v>1.10876</v>
      </c>
      <c r="Q68" s="38"/>
      <c r="R68" s="41">
        <f>IF(P68="","",T68*M68*LOOKUP(RIGHT($D$2,3),定数!$A$6:$A$13,定数!$B$6:$B$13))</f>
        <v>13422.246289610484</v>
      </c>
      <c r="S68" s="41"/>
      <c r="T68" s="42">
        <f t="shared" si="6"/>
        <v>23.699999999999832</v>
      </c>
      <c r="U68" s="42"/>
      <c r="V68" t="str">
        <f t="shared" si="7"/>
        <v/>
      </c>
      <c r="W68">
        <f t="shared" si="2"/>
        <v>0</v>
      </c>
      <c r="X68" s="29">
        <f t="shared" si="4"/>
        <v>149136.06988456202</v>
      </c>
      <c r="Y68" s="30">
        <f t="shared" si="5"/>
        <v>0</v>
      </c>
      <c r="AA68">
        <v>15</v>
      </c>
      <c r="AB68">
        <v>1.1068800000000001</v>
      </c>
      <c r="AC68">
        <v>1.1071800000000001</v>
      </c>
      <c r="AD68">
        <v>1.1073900000000001</v>
      </c>
      <c r="AE68">
        <v>1.10758</v>
      </c>
      <c r="AF68">
        <v>1.1079699999999999</v>
      </c>
      <c r="AG68">
        <v>1.10876</v>
      </c>
    </row>
    <row r="69" spans="2:33" ht="15">
      <c r="B69" s="31">
        <v>61</v>
      </c>
      <c r="C69" s="37">
        <f t="shared" si="0"/>
        <v>162558.31617417251</v>
      </c>
      <c r="D69" s="37"/>
      <c r="E69" s="31"/>
      <c r="F69" s="5">
        <v>43696</v>
      </c>
      <c r="G69" s="31" t="s">
        <v>44</v>
      </c>
      <c r="H69" s="38">
        <v>1.10294</v>
      </c>
      <c r="I69" s="38"/>
      <c r="J69" s="31">
        <v>4.7</v>
      </c>
      <c r="K69" s="39">
        <f t="shared" si="3"/>
        <v>4876.7494852251748</v>
      </c>
      <c r="L69" s="40"/>
      <c r="M69" s="4">
        <f>IF(J69="","",(K69/J69)/LOOKUP(RIGHT($D$2,3),定数!$A$6:$A$13,定数!$B$6:$B$13))</f>
        <v>8.6467189454347064</v>
      </c>
      <c r="N69" s="31"/>
      <c r="O69" s="5"/>
      <c r="P69" s="38">
        <v>1.1043499999999999</v>
      </c>
      <c r="Q69" s="38"/>
      <c r="R69" s="41">
        <f>IF(P69="","",T69*M69*LOOKUP(RIGHT($D$2,3),定数!$A$6:$A$13,定数!$B$6:$B$13))</f>
        <v>14630.248455674604</v>
      </c>
      <c r="S69" s="41"/>
      <c r="T69" s="42">
        <f t="shared" si="6"/>
        <v>14.099999999999113</v>
      </c>
      <c r="U69" s="42"/>
      <c r="V69" t="str">
        <f t="shared" si="7"/>
        <v/>
      </c>
      <c r="W69">
        <f t="shared" si="2"/>
        <v>0</v>
      </c>
      <c r="X69" s="29">
        <f t="shared" si="4"/>
        <v>162558.31617417251</v>
      </c>
      <c r="Y69" s="30">
        <f t="shared" si="5"/>
        <v>0</v>
      </c>
      <c r="AB69">
        <v>1.1032299999999999</v>
      </c>
      <c r="AC69">
        <v>1.10341</v>
      </c>
      <c r="AD69">
        <v>1.10354</v>
      </c>
      <c r="AE69">
        <v>1.10364</v>
      </c>
      <c r="AF69">
        <v>1.10388</v>
      </c>
      <c r="AG69">
        <v>1.1043499999999999</v>
      </c>
    </row>
    <row r="70" spans="2:33" ht="15">
      <c r="B70" s="31">
        <v>62</v>
      </c>
      <c r="C70" s="37">
        <f t="shared" si="0"/>
        <v>177188.5646298471</v>
      </c>
      <c r="D70" s="37"/>
      <c r="E70" s="31"/>
      <c r="F70" s="5">
        <v>43704</v>
      </c>
      <c r="G70" s="31" t="s">
        <v>44</v>
      </c>
      <c r="H70" s="38">
        <v>1.1352199999999999</v>
      </c>
      <c r="I70" s="38"/>
      <c r="J70" s="31">
        <v>5.0999999999999996</v>
      </c>
      <c r="K70" s="39">
        <f t="shared" si="3"/>
        <v>5315.6569388954131</v>
      </c>
      <c r="L70" s="40"/>
      <c r="M70" s="4">
        <f>IF(J70="","",(K70/J70)/LOOKUP(RIGHT($D$2,3),定数!$A$6:$A$13,定数!$B$6:$B$13))</f>
        <v>8.6857139524434857</v>
      </c>
      <c r="N70" s="31"/>
      <c r="O70" s="5"/>
      <c r="P70" s="38">
        <v>1.1347100000000001</v>
      </c>
      <c r="Q70" s="38"/>
      <c r="R70" s="41">
        <f>IF(P70="","",T70*M70*LOOKUP(RIGHT($D$2,3),定数!$A$6:$A$13,定数!$B$6:$B$13))</f>
        <v>-5315.6569388932076</v>
      </c>
      <c r="S70" s="41"/>
      <c r="T70" s="42">
        <f t="shared" si="6"/>
        <v>-5.099999999997884</v>
      </c>
      <c r="U70" s="42"/>
      <c r="V70" t="str">
        <f t="shared" si="7"/>
        <v/>
      </c>
      <c r="W70">
        <f t="shared" si="2"/>
        <v>1</v>
      </c>
      <c r="X70" s="29">
        <f t="shared" si="4"/>
        <v>177188.5646298471</v>
      </c>
      <c r="Y70" s="30">
        <f t="shared" si="5"/>
        <v>0</v>
      </c>
      <c r="AA70">
        <v>15</v>
      </c>
    </row>
    <row r="71" spans="2:33" ht="15">
      <c r="B71" s="31">
        <v>63</v>
      </c>
      <c r="C71" s="37">
        <f t="shared" si="0"/>
        <v>171872.9076909539</v>
      </c>
      <c r="D71" s="37"/>
      <c r="E71" s="31" t="s">
        <v>47</v>
      </c>
      <c r="F71" s="5">
        <v>43708</v>
      </c>
      <c r="G71" s="31" t="s">
        <v>44</v>
      </c>
      <c r="H71" s="38">
        <v>1.12405</v>
      </c>
      <c r="I71" s="38"/>
      <c r="J71" s="31">
        <v>7</v>
      </c>
      <c r="K71" s="39">
        <f t="shared" si="3"/>
        <v>5156.1872307286167</v>
      </c>
      <c r="L71" s="40"/>
      <c r="M71" s="4">
        <f>IF(J71="","",(K71/J71)/LOOKUP(RIGHT($D$2,3),定数!$A$6:$A$13,定数!$B$6:$B$13))</f>
        <v>6.1383181318197817</v>
      </c>
      <c r="N71" s="31"/>
      <c r="O71" s="5"/>
      <c r="P71" s="38">
        <v>1.12615</v>
      </c>
      <c r="Q71" s="38"/>
      <c r="R71" s="41">
        <f>IF(P71="","",T71*M71*LOOKUP(RIGHT($D$2,3),定数!$A$6:$A$13,定数!$B$6:$B$13))</f>
        <v>15468.561692185784</v>
      </c>
      <c r="S71" s="41"/>
      <c r="T71" s="42">
        <f t="shared" si="6"/>
        <v>20.999999999999908</v>
      </c>
      <c r="U71" s="42"/>
      <c r="V71" t="str">
        <f t="shared" si="7"/>
        <v/>
      </c>
      <c r="W71">
        <f t="shared" si="2"/>
        <v>0</v>
      </c>
      <c r="X71" s="29">
        <f t="shared" si="4"/>
        <v>177188.5646298471</v>
      </c>
      <c r="Y71" s="30">
        <f t="shared" si="5"/>
        <v>2.9999999999987481E-2</v>
      </c>
      <c r="AA71">
        <v>15</v>
      </c>
      <c r="AB71">
        <v>1.1244799999999999</v>
      </c>
      <c r="AC71">
        <v>1.1247499999999999</v>
      </c>
      <c r="AD71">
        <v>1.1249400000000001</v>
      </c>
      <c r="AE71">
        <v>1.1251</v>
      </c>
      <c r="AF71">
        <v>1.1254500000000001</v>
      </c>
      <c r="AG71">
        <v>1.12615</v>
      </c>
    </row>
    <row r="72" spans="2:33" ht="15">
      <c r="B72" s="31">
        <v>64</v>
      </c>
      <c r="C72" s="37">
        <f t="shared" si="0"/>
        <v>187341.46938313969</v>
      </c>
      <c r="D72" s="37"/>
      <c r="E72" s="31"/>
      <c r="F72" s="5">
        <v>43710</v>
      </c>
      <c r="G72" s="31" t="s">
        <v>45</v>
      </c>
      <c r="H72" s="38">
        <v>1.12713</v>
      </c>
      <c r="I72" s="38"/>
      <c r="J72" s="31">
        <v>8.5</v>
      </c>
      <c r="K72" s="39">
        <f t="shared" si="3"/>
        <v>5620.2440814941901</v>
      </c>
      <c r="L72" s="40"/>
      <c r="M72" s="4">
        <f>IF(J72="","",(K72/J72)/LOOKUP(RIGHT($D$2,3),定数!$A$6:$A$13,定数!$B$6:$B$13))</f>
        <v>5.5100432171511668</v>
      </c>
      <c r="N72" s="31"/>
      <c r="O72" s="5"/>
      <c r="P72" s="38">
        <v>1.1262799999999999</v>
      </c>
      <c r="Q72" s="38"/>
      <c r="R72" s="41">
        <f>IF(P72="","",T72*M72*LOOKUP(RIGHT($D$2,3),定数!$A$6:$A$13,定数!$B$6:$B$13))</f>
        <v>0</v>
      </c>
      <c r="S72" s="41"/>
      <c r="T72" s="42">
        <v>0</v>
      </c>
      <c r="U72" s="42"/>
      <c r="V72" t="str">
        <f t="shared" si="7"/>
        <v/>
      </c>
      <c r="W72">
        <f t="shared" si="2"/>
        <v>0</v>
      </c>
      <c r="X72" s="29">
        <f t="shared" si="4"/>
        <v>187341.46938313969</v>
      </c>
      <c r="Y72" s="30">
        <f t="shared" si="5"/>
        <v>0</v>
      </c>
      <c r="AA72">
        <v>15</v>
      </c>
      <c r="AB72">
        <v>1.1266</v>
      </c>
      <c r="AC72">
        <v>1.1262799999999999</v>
      </c>
    </row>
    <row r="73" spans="2:33" ht="15">
      <c r="B73" s="31">
        <v>65</v>
      </c>
      <c r="C73" s="37">
        <f t="shared" si="0"/>
        <v>187341.46938313969</v>
      </c>
      <c r="D73" s="37"/>
      <c r="E73" s="31"/>
      <c r="F73" s="5">
        <v>43711</v>
      </c>
      <c r="G73" s="31" t="s">
        <v>44</v>
      </c>
      <c r="H73" s="38">
        <v>1.1226400000000001</v>
      </c>
      <c r="I73" s="38"/>
      <c r="J73" s="31">
        <v>6.2</v>
      </c>
      <c r="K73" s="39">
        <f t="shared" si="3"/>
        <v>5620.2440814941901</v>
      </c>
      <c r="L73" s="40"/>
      <c r="M73" s="4">
        <f>IF(J73="","",(K73/J73)/LOOKUP(RIGHT($D$2,3),定数!$A$6:$A$13,定数!$B$6:$B$13))</f>
        <v>7.5540915073846646</v>
      </c>
      <c r="N73" s="31"/>
      <c r="O73" s="5"/>
      <c r="P73" s="38">
        <v>1.1232599999999999</v>
      </c>
      <c r="Q73" s="38"/>
      <c r="R73" s="41">
        <f>IF(P73="","",T73*M73*LOOKUP(RIGHT($D$2,3),定数!$A$6:$A$13,定数!$B$6:$B$13))</f>
        <v>0</v>
      </c>
      <c r="S73" s="41"/>
      <c r="T73" s="42">
        <v>0</v>
      </c>
      <c r="U73" s="42"/>
      <c r="V73" t="str">
        <f t="shared" si="7"/>
        <v/>
      </c>
      <c r="W73">
        <f t="shared" si="2"/>
        <v>0</v>
      </c>
      <c r="X73" s="29">
        <f t="shared" si="4"/>
        <v>187341.46938313969</v>
      </c>
      <c r="Y73" s="30">
        <f t="shared" si="5"/>
        <v>0</v>
      </c>
      <c r="AA73">
        <v>15</v>
      </c>
      <c r="AB73">
        <v>1.1230199999999999</v>
      </c>
      <c r="AC73">
        <v>1.1232599999999999</v>
      </c>
    </row>
    <row r="74" spans="2:33" ht="15">
      <c r="B74" s="31">
        <v>66</v>
      </c>
      <c r="C74" s="37">
        <f t="shared" ref="C74:C108" si="8">IF(R73="","",C73+R73)</f>
        <v>187341.46938313969</v>
      </c>
      <c r="D74" s="37"/>
      <c r="E74" s="31"/>
      <c r="F74" s="5">
        <v>43716</v>
      </c>
      <c r="G74" s="31" t="s">
        <v>45</v>
      </c>
      <c r="H74" s="38">
        <v>1.11612</v>
      </c>
      <c r="I74" s="38"/>
      <c r="J74" s="31">
        <v>7.2</v>
      </c>
      <c r="K74" s="39">
        <f t="shared" si="3"/>
        <v>5620.2440814941901</v>
      </c>
      <c r="L74" s="40"/>
      <c r="M74" s="4">
        <f>IF(J74="","",(K74/J74)/LOOKUP(RIGHT($D$2,3),定数!$A$6:$A$13,定数!$B$6:$B$13))</f>
        <v>6.5049121313590161</v>
      </c>
      <c r="N74" s="31"/>
      <c r="O74" s="5"/>
      <c r="P74" s="38">
        <v>1.1168400000000001</v>
      </c>
      <c r="Q74" s="38"/>
      <c r="R74" s="41">
        <f>IF(P74="","",T74*M74*LOOKUP(RIGHT($D$2,3),定数!$A$6:$A$13,定数!$B$6:$B$13))</f>
        <v>-5620.2440814946112</v>
      </c>
      <c r="S74" s="41"/>
      <c r="T74" s="42">
        <f t="shared" si="6"/>
        <v>-7.2000000000005393</v>
      </c>
      <c r="U74" s="42"/>
      <c r="V74" t="str">
        <f t="shared" si="7"/>
        <v/>
      </c>
      <c r="W74">
        <f t="shared" si="7"/>
        <v>1</v>
      </c>
      <c r="X74" s="29">
        <f t="shared" si="4"/>
        <v>187341.46938313969</v>
      </c>
      <c r="Y74" s="30">
        <f t="shared" si="5"/>
        <v>0</v>
      </c>
      <c r="AA74">
        <v>15</v>
      </c>
    </row>
    <row r="75" spans="2:33" ht="15">
      <c r="B75" s="31">
        <v>67</v>
      </c>
      <c r="C75" s="37">
        <f t="shared" si="8"/>
        <v>181721.22530164508</v>
      </c>
      <c r="D75" s="37"/>
      <c r="E75" s="31"/>
      <c r="F75" s="5">
        <v>43717</v>
      </c>
      <c r="G75" s="31" t="s">
        <v>45</v>
      </c>
      <c r="H75" s="38">
        <v>1.11788</v>
      </c>
      <c r="I75" s="38"/>
      <c r="J75" s="31">
        <v>27.5</v>
      </c>
      <c r="K75" s="39">
        <f t="shared" ref="K75:K108" si="9">IF(J75="","",C75*0.03)</f>
        <v>5451.6367590493519</v>
      </c>
      <c r="L75" s="40"/>
      <c r="M75" s="4">
        <f>IF(J75="","",(K75/J75)/LOOKUP(RIGHT($D$2,3),定数!$A$6:$A$13,定数!$B$6:$B$13))</f>
        <v>1.6520111391058641</v>
      </c>
      <c r="N75" s="31"/>
      <c r="O75" s="5"/>
      <c r="P75" s="38">
        <v>1.11513</v>
      </c>
      <c r="Q75" s="38"/>
      <c r="R75" s="41">
        <f>IF(P75="","",T75*M75*LOOKUP(RIGHT($D$2,3),定数!$A$6:$A$13,定数!$B$6:$B$13))</f>
        <v>0</v>
      </c>
      <c r="S75" s="41"/>
      <c r="T75" s="42">
        <v>0</v>
      </c>
      <c r="U75" s="42"/>
      <c r="V75" t="str">
        <f t="shared" ref="V75:W90" si="10">IF(S75&lt;&gt;"",IF(S75&lt;0,1+V74,0),"")</f>
        <v/>
      </c>
      <c r="W75">
        <f t="shared" si="10"/>
        <v>0</v>
      </c>
      <c r="X75" s="29">
        <f t="shared" si="4"/>
        <v>187341.46938313969</v>
      </c>
      <c r="Y75" s="30">
        <f t="shared" si="5"/>
        <v>3.0000000000002247E-2</v>
      </c>
      <c r="AB75">
        <v>1.1161799999999999</v>
      </c>
      <c r="AC75">
        <v>1.11513</v>
      </c>
    </row>
    <row r="76" spans="2:33" ht="15">
      <c r="B76" s="31">
        <v>68</v>
      </c>
      <c r="C76" s="37">
        <f t="shared" si="8"/>
        <v>181721.22530164508</v>
      </c>
      <c r="D76" s="37"/>
      <c r="E76" s="31"/>
      <c r="F76" s="5">
        <v>43722</v>
      </c>
      <c r="G76" s="31" t="s">
        <v>45</v>
      </c>
      <c r="H76" s="38">
        <v>1.1339699999999999</v>
      </c>
      <c r="I76" s="38"/>
      <c r="J76" s="31">
        <v>3.8</v>
      </c>
      <c r="K76" s="39">
        <f t="shared" si="9"/>
        <v>5451.6367590493519</v>
      </c>
      <c r="L76" s="40"/>
      <c r="M76" s="4">
        <f>IF(J76="","",(K76/J76)/LOOKUP(RIGHT($D$2,3),定数!$A$6:$A$13,定数!$B$6:$B$13))</f>
        <v>11.95534376984507</v>
      </c>
      <c r="N76" s="31"/>
      <c r="O76" s="5">
        <v>0</v>
      </c>
      <c r="P76" s="38">
        <v>1.1334</v>
      </c>
      <c r="Q76" s="38"/>
      <c r="R76" s="41">
        <f>IF(P76="","",T76*M76*LOOKUP(RIGHT($D$2,3),定数!$A$6:$A$13,定数!$B$6:$B$13))</f>
        <v>0</v>
      </c>
      <c r="S76" s="41"/>
      <c r="T76" s="42">
        <v>0</v>
      </c>
      <c r="U76" s="42"/>
      <c r="V76" t="str">
        <f t="shared" si="10"/>
        <v/>
      </c>
      <c r="W76">
        <f t="shared" si="10"/>
        <v>0</v>
      </c>
      <c r="X76" s="29">
        <f t="shared" ref="X76:X108" si="11">IF(C76&lt;&gt;"",MAX(X75,C76),"")</f>
        <v>187341.46938313969</v>
      </c>
      <c r="Y76" s="30">
        <f t="shared" ref="Y76:Y108" si="12">IF(X76&lt;&gt;"",1-(C76/X76),"")</f>
        <v>3.0000000000002247E-2</v>
      </c>
      <c r="AA76">
        <v>15</v>
      </c>
      <c r="AB76">
        <v>1.13374</v>
      </c>
      <c r="AC76">
        <v>1.1335900000000001</v>
      </c>
      <c r="AD76">
        <v>1.1334900000000001</v>
      </c>
      <c r="AE76">
        <v>1.1334</v>
      </c>
    </row>
    <row r="77" spans="2:33">
      <c r="B77" s="31">
        <v>69</v>
      </c>
      <c r="C77" s="37">
        <f t="shared" si="8"/>
        <v>181721.22530164508</v>
      </c>
      <c r="D77" s="37"/>
      <c r="E77" s="31"/>
      <c r="F77" s="5">
        <v>43724</v>
      </c>
      <c r="G77" s="31" t="s">
        <v>44</v>
      </c>
      <c r="H77" s="38">
        <v>1.1285799999999999</v>
      </c>
      <c r="I77" s="38"/>
      <c r="J77" s="31">
        <v>5.2</v>
      </c>
      <c r="K77" s="39">
        <f t="shared" si="9"/>
        <v>5451.6367590493519</v>
      </c>
      <c r="L77" s="40"/>
      <c r="M77" s="4">
        <f>IF(J77="","",(K77/J77)/LOOKUP(RIGHT($D$2,3),定数!$A$6:$A$13,定数!$B$6:$B$13))</f>
        <v>8.7365973702713973</v>
      </c>
      <c r="N77" s="31"/>
      <c r="O77" s="5"/>
      <c r="P77" s="38">
        <v>1.1296299999999999</v>
      </c>
      <c r="Q77" s="38"/>
      <c r="R77" s="41">
        <f>IF(P77="","",T77*M77*LOOKUP(RIGHT($D$2,3),定数!$A$6:$A$13,定数!$B$6:$B$13))</f>
        <v>11008.112686541914</v>
      </c>
      <c r="S77" s="41"/>
      <c r="T77" s="42">
        <f t="shared" ref="T77:T109" si="13">IF(P77="","",IF(G77="買",(P77-H77),(H77-P77))*IF(RIGHT($D$2,3)="JPY",100,10000))</f>
        <v>10.499999999999954</v>
      </c>
      <c r="U77" s="42"/>
      <c r="V77" t="str">
        <f t="shared" si="10"/>
        <v/>
      </c>
      <c r="W77">
        <f t="shared" si="10"/>
        <v>0</v>
      </c>
      <c r="X77" s="29">
        <f t="shared" si="11"/>
        <v>187341.46938313969</v>
      </c>
      <c r="Y77" s="30">
        <f t="shared" si="12"/>
        <v>3.0000000000002247E-2</v>
      </c>
      <c r="AA77">
        <v>15</v>
      </c>
      <c r="AB77">
        <v>1.1288</v>
      </c>
      <c r="AC77">
        <v>1.12893</v>
      </c>
      <c r="AD77">
        <v>1.1290199999999999</v>
      </c>
      <c r="AE77">
        <v>1.1291</v>
      </c>
      <c r="AF77">
        <v>1.1292800000000001</v>
      </c>
      <c r="AG77">
        <v>1.1296299999999999</v>
      </c>
    </row>
    <row r="78" spans="2:33">
      <c r="B78" s="31">
        <v>70</v>
      </c>
      <c r="C78" s="37">
        <f t="shared" si="8"/>
        <v>192729.33798818701</v>
      </c>
      <c r="D78" s="37"/>
      <c r="E78" s="31"/>
      <c r="F78" s="5">
        <v>43731</v>
      </c>
      <c r="G78" s="31" t="s">
        <v>44</v>
      </c>
      <c r="H78" s="38">
        <v>1.1131599999999999</v>
      </c>
      <c r="I78" s="38"/>
      <c r="J78" s="31">
        <v>4</v>
      </c>
      <c r="K78" s="39">
        <f t="shared" si="9"/>
        <v>5781.8801396456101</v>
      </c>
      <c r="L78" s="40"/>
      <c r="M78" s="4">
        <f>IF(J78="","",(K78/J78)/LOOKUP(RIGHT($D$2,3),定数!$A$6:$A$13,定数!$B$6:$B$13))</f>
        <v>12.045583624261688</v>
      </c>
      <c r="N78" s="31"/>
      <c r="O78" s="5"/>
      <c r="P78" s="38">
        <v>1.11276</v>
      </c>
      <c r="Q78" s="38"/>
      <c r="R78" s="41">
        <f>IF(P78="","",T78*M78*LOOKUP(RIGHT($D$2,3),定数!$A$6:$A$13,定数!$B$6:$B$13))</f>
        <v>-5781.8801396449735</v>
      </c>
      <c r="S78" s="41"/>
      <c r="T78" s="42">
        <f t="shared" si="13"/>
        <v>-3.9999999999995595</v>
      </c>
      <c r="U78" s="42"/>
      <c r="V78" t="str">
        <f t="shared" si="10"/>
        <v/>
      </c>
      <c r="W78">
        <f t="shared" si="10"/>
        <v>1</v>
      </c>
      <c r="X78" s="29">
        <f t="shared" si="11"/>
        <v>192729.33798818701</v>
      </c>
      <c r="Y78" s="30">
        <f t="shared" si="12"/>
        <v>0</v>
      </c>
    </row>
    <row r="79" spans="2:33">
      <c r="B79" s="31">
        <v>71</v>
      </c>
      <c r="C79" s="37">
        <f t="shared" si="8"/>
        <v>186947.45784854202</v>
      </c>
      <c r="D79" s="37"/>
      <c r="E79" s="31"/>
      <c r="F79" s="5">
        <v>43736</v>
      </c>
      <c r="G79" s="31" t="s">
        <v>45</v>
      </c>
      <c r="H79" s="38">
        <v>1.11677</v>
      </c>
      <c r="I79" s="38"/>
      <c r="J79" s="31">
        <v>9.1999999999999993</v>
      </c>
      <c r="K79" s="39">
        <f t="shared" si="9"/>
        <v>5608.4237354562601</v>
      </c>
      <c r="L79" s="40"/>
      <c r="M79" s="4">
        <f>IF(J79="","",(K79/J79)/LOOKUP(RIGHT($D$2,3),定数!$A$6:$A$13,定数!$B$6:$B$13))</f>
        <v>5.0800939632755986</v>
      </c>
      <c r="N79" s="31"/>
      <c r="O79" s="5"/>
      <c r="P79" s="38">
        <v>1.1176900000000001</v>
      </c>
      <c r="Q79" s="38"/>
      <c r="R79" s="41">
        <f>IF(P79="","",T79*M79*LOOKUP(RIGHT($D$2,3),定数!$A$6:$A$13,定数!$B$6:$B$13))</f>
        <v>-5608.4237354564557</v>
      </c>
      <c r="S79" s="41"/>
      <c r="T79" s="42">
        <f t="shared" si="13"/>
        <v>-9.200000000000319</v>
      </c>
      <c r="U79" s="42"/>
      <c r="V79" t="str">
        <f t="shared" si="10"/>
        <v/>
      </c>
      <c r="W79">
        <f t="shared" si="10"/>
        <v>2</v>
      </c>
      <c r="X79" s="29">
        <f t="shared" si="11"/>
        <v>192729.33798818701</v>
      </c>
      <c r="Y79" s="30">
        <f t="shared" si="12"/>
        <v>2.9999999999996807E-2</v>
      </c>
    </row>
    <row r="80" spans="2:33">
      <c r="B80" s="31">
        <v>72</v>
      </c>
      <c r="C80" s="37">
        <f t="shared" si="8"/>
        <v>181339.03411308557</v>
      </c>
      <c r="D80" s="37"/>
      <c r="E80" s="31"/>
      <c r="F80" s="5">
        <v>43738</v>
      </c>
      <c r="G80" s="31" t="s">
        <v>45</v>
      </c>
      <c r="H80" s="38">
        <v>1.12503</v>
      </c>
      <c r="I80" s="38"/>
      <c r="J80" s="31">
        <v>2.2000000000000002</v>
      </c>
      <c r="K80" s="39">
        <f t="shared" si="9"/>
        <v>5440.1710233925669</v>
      </c>
      <c r="L80" s="40"/>
      <c r="M80" s="4">
        <f>IF(J80="","",(K80/J80)/LOOKUP(RIGHT($D$2,3),定数!$A$6:$A$13,定数!$B$6:$B$13))</f>
        <v>20.606708421941541</v>
      </c>
      <c r="N80" s="31"/>
      <c r="O80" s="5"/>
      <c r="P80" s="38">
        <v>1.1252500000000001</v>
      </c>
      <c r="Q80" s="38"/>
      <c r="R80" s="41">
        <f>IF(P80="","",T80*M80*LOOKUP(RIGHT($D$2,3),定数!$A$6:$A$13,定数!$B$6:$B$13))</f>
        <v>-5440.1710233952617</v>
      </c>
      <c r="S80" s="41"/>
      <c r="T80" s="42">
        <f t="shared" si="13"/>
        <v>-2.20000000000109</v>
      </c>
      <c r="U80" s="42"/>
      <c r="V80" t="str">
        <f t="shared" si="10"/>
        <v/>
      </c>
      <c r="W80">
        <f t="shared" si="10"/>
        <v>3</v>
      </c>
      <c r="X80" s="29">
        <f t="shared" si="11"/>
        <v>192729.33798818701</v>
      </c>
      <c r="Y80" s="30">
        <f t="shared" si="12"/>
        <v>5.9099999999997821E-2</v>
      </c>
      <c r="AA80">
        <v>15</v>
      </c>
    </row>
    <row r="81" spans="2:33">
      <c r="B81" s="31">
        <v>73</v>
      </c>
      <c r="C81" s="37">
        <f t="shared" si="8"/>
        <v>175898.86308969031</v>
      </c>
      <c r="D81" s="37"/>
      <c r="E81" s="31" t="s">
        <v>47</v>
      </c>
      <c r="F81" s="5">
        <v>43739</v>
      </c>
      <c r="G81" s="31" t="s">
        <v>45</v>
      </c>
      <c r="H81" s="38">
        <v>1.11398</v>
      </c>
      <c r="I81" s="38"/>
      <c r="J81" s="31">
        <v>11.4</v>
      </c>
      <c r="K81" s="39">
        <f t="shared" si="9"/>
        <v>5276.9658926907086</v>
      </c>
      <c r="L81" s="40"/>
      <c r="M81" s="4">
        <f>IF(J81="","",(K81/J81)/LOOKUP(RIGHT($D$2,3),定数!$A$6:$A$13,定数!$B$6:$B$13))</f>
        <v>3.857431208107243</v>
      </c>
      <c r="N81" s="31"/>
      <c r="O81" s="5"/>
      <c r="P81" s="38">
        <v>1.1151199999999999</v>
      </c>
      <c r="Q81" s="38"/>
      <c r="R81" s="41">
        <f>IF(P81="","",T81*M81*LOOKUP(RIGHT($D$2,3),定数!$A$6:$A$13,定数!$B$6:$B$13))</f>
        <v>-5276.965892690333</v>
      </c>
      <c r="S81" s="41"/>
      <c r="T81" s="42">
        <f t="shared" si="13"/>
        <v>-11.399999999999189</v>
      </c>
      <c r="U81" s="42"/>
      <c r="V81" t="str">
        <f t="shared" si="10"/>
        <v/>
      </c>
      <c r="W81">
        <f t="shared" si="10"/>
        <v>4</v>
      </c>
      <c r="X81" s="29">
        <f t="shared" si="11"/>
        <v>192729.33798818701</v>
      </c>
      <c r="Y81" s="30">
        <f t="shared" si="12"/>
        <v>8.7327000000011923E-2</v>
      </c>
      <c r="AA81">
        <v>15</v>
      </c>
    </row>
    <row r="82" spans="2:33" ht="15">
      <c r="B82" s="31">
        <v>74</v>
      </c>
      <c r="C82" s="37">
        <f t="shared" si="8"/>
        <v>170621.89719699998</v>
      </c>
      <c r="D82" s="37"/>
      <c r="E82" s="31"/>
      <c r="F82" s="5">
        <v>43740</v>
      </c>
      <c r="G82" s="31" t="s">
        <v>45</v>
      </c>
      <c r="H82" s="38">
        <v>1.1176900000000001</v>
      </c>
      <c r="I82" s="38"/>
      <c r="J82" s="31">
        <v>6.3</v>
      </c>
      <c r="K82" s="39">
        <f t="shared" si="9"/>
        <v>5118.656915909999</v>
      </c>
      <c r="L82" s="40"/>
      <c r="M82" s="4">
        <f>IF(J82="","",(K82/J82)/LOOKUP(RIGHT($D$2,3),定数!$A$6:$A$13,定数!$B$6:$B$13))</f>
        <v>6.7707102062301576</v>
      </c>
      <c r="N82" s="31"/>
      <c r="O82" s="5"/>
      <c r="P82" s="38">
        <v>1.1173</v>
      </c>
      <c r="Q82" s="38"/>
      <c r="R82" s="41">
        <f>IF(P82="","",T82*M82*LOOKUP(RIGHT($D$2,3),定数!$A$6:$A$13,定数!$B$6:$B$13))</f>
        <v>0</v>
      </c>
      <c r="S82" s="41"/>
      <c r="T82" s="42">
        <v>0</v>
      </c>
      <c r="U82" s="42"/>
      <c r="V82" t="str">
        <f t="shared" si="10"/>
        <v/>
      </c>
      <c r="W82">
        <f t="shared" si="10"/>
        <v>0</v>
      </c>
      <c r="X82" s="29">
        <f t="shared" si="11"/>
        <v>192729.33798818701</v>
      </c>
      <c r="Y82" s="30">
        <f t="shared" si="12"/>
        <v>0.11470719000000951</v>
      </c>
      <c r="AA82">
        <v>15</v>
      </c>
      <c r="AB82">
        <v>1.1173</v>
      </c>
    </row>
    <row r="83" spans="2:33" ht="15">
      <c r="B83" s="31">
        <v>75</v>
      </c>
      <c r="C83" s="37">
        <f t="shared" si="8"/>
        <v>170621.89719699998</v>
      </c>
      <c r="D83" s="37"/>
      <c r="E83" s="31"/>
      <c r="F83" s="5">
        <v>43746</v>
      </c>
      <c r="G83" s="31" t="s">
        <v>44</v>
      </c>
      <c r="H83" s="38">
        <v>1.12514</v>
      </c>
      <c r="I83" s="38"/>
      <c r="J83" s="31">
        <v>4.2</v>
      </c>
      <c r="K83" s="39">
        <f t="shared" si="9"/>
        <v>5118.656915909999</v>
      </c>
      <c r="L83" s="40"/>
      <c r="M83" s="4">
        <f>IF(J83="","",(K83/J83)/LOOKUP(RIGHT($D$2,3),定数!$A$6:$A$13,定数!$B$6:$B$13))</f>
        <v>10.156065309345236</v>
      </c>
      <c r="N83" s="31"/>
      <c r="O83" s="5"/>
      <c r="P83" s="38">
        <v>1.1254</v>
      </c>
      <c r="Q83" s="38"/>
      <c r="R83" s="41">
        <f>IF(P83="","",T83*M83*LOOKUP(RIGHT($D$2,3),定数!$A$6:$A$13,定数!$B$6:$B$13))</f>
        <v>0</v>
      </c>
      <c r="S83" s="41"/>
      <c r="T83" s="42">
        <v>0</v>
      </c>
      <c r="U83" s="42"/>
      <c r="V83" t="str">
        <f t="shared" si="10"/>
        <v/>
      </c>
      <c r="W83">
        <f t="shared" si="10"/>
        <v>0</v>
      </c>
      <c r="X83" s="29">
        <f t="shared" si="11"/>
        <v>192729.33798818701</v>
      </c>
      <c r="Y83" s="30">
        <f t="shared" si="12"/>
        <v>0.11470719000000951</v>
      </c>
      <c r="AA83">
        <v>15</v>
      </c>
      <c r="AB83">
        <v>1.1254</v>
      </c>
    </row>
    <row r="84" spans="2:33" ht="15">
      <c r="B84" s="31">
        <v>76</v>
      </c>
      <c r="C84" s="37">
        <f t="shared" si="8"/>
        <v>170621.89719699998</v>
      </c>
      <c r="D84" s="37"/>
      <c r="E84" s="31"/>
      <c r="F84" s="5">
        <v>43751</v>
      </c>
      <c r="G84" s="31" t="s">
        <v>44</v>
      </c>
      <c r="H84" s="38">
        <v>1.13686</v>
      </c>
      <c r="I84" s="38"/>
      <c r="J84" s="31">
        <v>6.5</v>
      </c>
      <c r="K84" s="39">
        <f t="shared" si="9"/>
        <v>5118.656915909999</v>
      </c>
      <c r="L84" s="40"/>
      <c r="M84" s="4">
        <f>IF(J84="","",(K84/J84)/LOOKUP(RIGHT($D$2,3),定数!$A$6:$A$13,定数!$B$6:$B$13))</f>
        <v>6.5623806614230755</v>
      </c>
      <c r="N84" s="31"/>
      <c r="O84" s="5"/>
      <c r="P84" s="38">
        <v>1.1381600000000001</v>
      </c>
      <c r="Q84" s="38"/>
      <c r="R84" s="41">
        <f>IF(P84="","",T84*M84*LOOKUP(RIGHT($D$2,3),定数!$A$6:$A$13,定数!$B$6:$B$13))</f>
        <v>0</v>
      </c>
      <c r="S84" s="41"/>
      <c r="T84" s="42">
        <v>0</v>
      </c>
      <c r="U84" s="42"/>
      <c r="V84" t="str">
        <f t="shared" si="10"/>
        <v/>
      </c>
      <c r="W84">
        <f t="shared" si="10"/>
        <v>0</v>
      </c>
      <c r="X84" s="29">
        <f t="shared" si="11"/>
        <v>192729.33798818701</v>
      </c>
      <c r="Y84" s="30">
        <f t="shared" si="12"/>
        <v>0.11470719000000951</v>
      </c>
      <c r="AA84">
        <v>15</v>
      </c>
      <c r="AB84">
        <v>1.1372599999999999</v>
      </c>
      <c r="AC84">
        <v>1.13751</v>
      </c>
      <c r="AD84">
        <v>1.1376900000000001</v>
      </c>
      <c r="AE84">
        <v>1.1378299999999999</v>
      </c>
      <c r="AF84">
        <v>1.1381600000000001</v>
      </c>
    </row>
    <row r="85" spans="2:33" ht="15">
      <c r="B85" s="31">
        <v>77</v>
      </c>
      <c r="C85" s="37">
        <f t="shared" si="8"/>
        <v>170621.89719699998</v>
      </c>
      <c r="D85" s="37"/>
      <c r="E85" s="31"/>
      <c r="F85" s="5">
        <v>43752</v>
      </c>
      <c r="G85" s="31" t="s">
        <v>44</v>
      </c>
      <c r="H85" s="38">
        <v>1.13947</v>
      </c>
      <c r="I85" s="38"/>
      <c r="J85" s="31">
        <v>8.6</v>
      </c>
      <c r="K85" s="39">
        <f t="shared" si="9"/>
        <v>5118.656915909999</v>
      </c>
      <c r="L85" s="40"/>
      <c r="M85" s="4">
        <f>IF(J85="","",(K85/J85)/LOOKUP(RIGHT($D$2,3),定数!$A$6:$A$13,定数!$B$6:$B$13))</f>
        <v>4.9599388720058126</v>
      </c>
      <c r="N85" s="31"/>
      <c r="O85" s="5"/>
      <c r="P85" s="38">
        <v>1.1386099999999999</v>
      </c>
      <c r="Q85" s="38"/>
      <c r="R85" s="41">
        <f>IF(P85="","",T85*M85*LOOKUP(RIGHT($D$2,3),定数!$A$6:$A$13,定数!$B$6:$B$13))</f>
        <v>-5118.656915910492</v>
      </c>
      <c r="S85" s="41"/>
      <c r="T85" s="42">
        <f t="shared" si="13"/>
        <v>-8.6000000000008292</v>
      </c>
      <c r="U85" s="42"/>
      <c r="V85" t="str">
        <f t="shared" si="10"/>
        <v/>
      </c>
      <c r="W85">
        <f t="shared" si="10"/>
        <v>1</v>
      </c>
      <c r="X85" s="29">
        <f t="shared" si="11"/>
        <v>192729.33798818701</v>
      </c>
      <c r="Y85" s="30">
        <f t="shared" si="12"/>
        <v>0.11470719000000951</v>
      </c>
    </row>
    <row r="86" spans="2:33" ht="15">
      <c r="B86" s="31">
        <v>78</v>
      </c>
      <c r="C86" s="37">
        <f t="shared" si="8"/>
        <v>165503.2402810895</v>
      </c>
      <c r="D86" s="37"/>
      <c r="E86" s="31"/>
      <c r="F86" s="5">
        <v>43754</v>
      </c>
      <c r="G86" s="31" t="s">
        <v>44</v>
      </c>
      <c r="H86" s="38">
        <v>1.13818</v>
      </c>
      <c r="I86" s="38"/>
      <c r="J86" s="31">
        <v>6.5</v>
      </c>
      <c r="K86" s="39">
        <f t="shared" si="9"/>
        <v>4965.097208432685</v>
      </c>
      <c r="L86" s="40"/>
      <c r="M86" s="4">
        <f>IF(J86="","",(K86/J86)/LOOKUP(RIGHT($D$2,3),定数!$A$6:$A$13,定数!$B$6:$B$13))</f>
        <v>6.3655092415803658</v>
      </c>
      <c r="N86" s="31"/>
      <c r="O86" s="5"/>
      <c r="P86" s="38">
        <v>1.1385799999999999</v>
      </c>
      <c r="Q86" s="38"/>
      <c r="R86" s="41">
        <f>IF(P86="","",T86*M86*LOOKUP(RIGHT($D$2,3),定数!$A$6:$A$13,定数!$B$6:$B$13))</f>
        <v>0</v>
      </c>
      <c r="S86" s="41"/>
      <c r="T86" s="42">
        <v>0</v>
      </c>
      <c r="U86" s="42"/>
      <c r="V86" t="str">
        <f t="shared" si="10"/>
        <v/>
      </c>
      <c r="W86">
        <f t="shared" si="10"/>
        <v>0</v>
      </c>
      <c r="X86" s="29">
        <f t="shared" si="11"/>
        <v>192729.33798818701</v>
      </c>
      <c r="Y86" s="30">
        <f t="shared" si="12"/>
        <v>0.14126597430001175</v>
      </c>
      <c r="AB86">
        <v>1.1385799999999999</v>
      </c>
    </row>
    <row r="87" spans="2:33" ht="15">
      <c r="B87" s="31">
        <v>79</v>
      </c>
      <c r="C87" s="37">
        <f t="shared" si="8"/>
        <v>165503.2402810895</v>
      </c>
      <c r="D87" s="37"/>
      <c r="E87" s="31"/>
      <c r="F87" s="5">
        <v>43759</v>
      </c>
      <c r="G87" s="31" t="s">
        <v>44</v>
      </c>
      <c r="H87" s="38">
        <v>1.13622</v>
      </c>
      <c r="I87" s="38"/>
      <c r="J87" s="31">
        <v>6.4</v>
      </c>
      <c r="K87" s="39">
        <f t="shared" si="9"/>
        <v>4965.097208432685</v>
      </c>
      <c r="L87" s="40"/>
      <c r="M87" s="4">
        <f>IF(J87="","",(K87/J87)/LOOKUP(RIGHT($D$2,3),定数!$A$6:$A$13,定数!$B$6:$B$13))</f>
        <v>6.464970323480058</v>
      </c>
      <c r="N87" s="31"/>
      <c r="O87" s="5"/>
      <c r="P87" s="38">
        <v>1.13558</v>
      </c>
      <c r="Q87" s="38"/>
      <c r="R87" s="41">
        <f>IF(P87="","",T87*M87*LOOKUP(RIGHT($D$2,3),定数!$A$6:$A$13,定数!$B$6:$B$13))</f>
        <v>-4965.0972084324821</v>
      </c>
      <c r="S87" s="41"/>
      <c r="T87" s="42">
        <f t="shared" si="13"/>
        <v>-6.3999999999997392</v>
      </c>
      <c r="U87" s="42"/>
      <c r="V87" t="str">
        <f t="shared" si="10"/>
        <v/>
      </c>
      <c r="W87">
        <f t="shared" si="10"/>
        <v>1</v>
      </c>
      <c r="X87" s="29">
        <f t="shared" si="11"/>
        <v>192729.33798818701</v>
      </c>
      <c r="Y87" s="30">
        <f t="shared" si="12"/>
        <v>0.14126597430001175</v>
      </c>
      <c r="AA87">
        <v>15</v>
      </c>
    </row>
    <row r="88" spans="2:33" ht="15">
      <c r="B88" s="31">
        <v>80</v>
      </c>
      <c r="C88" s="37">
        <f t="shared" si="8"/>
        <v>160538.14307265703</v>
      </c>
      <c r="D88" s="37"/>
      <c r="E88" s="31"/>
      <c r="F88" s="5">
        <v>43760</v>
      </c>
      <c r="G88" s="31" t="s">
        <v>44</v>
      </c>
      <c r="H88" s="38">
        <v>1.1344000000000001</v>
      </c>
      <c r="I88" s="38"/>
      <c r="J88" s="31">
        <v>3.8</v>
      </c>
      <c r="K88" s="39">
        <f t="shared" si="9"/>
        <v>4816.1442921797106</v>
      </c>
      <c r="L88" s="40"/>
      <c r="M88" s="4">
        <f>IF(J88="","",(K88/J88)/LOOKUP(RIGHT($D$2,3),定数!$A$6:$A$13,定数!$B$6:$B$13))</f>
        <v>10.561719938990594</v>
      </c>
      <c r="N88" s="31"/>
      <c r="O88" s="5"/>
      <c r="P88" s="38">
        <v>1.1347799999999999</v>
      </c>
      <c r="Q88" s="38"/>
      <c r="R88" s="41">
        <f>IF(P88="","",T88*M88*LOOKUP(RIGHT($D$2,3),定数!$A$6:$A$13,定数!$B$6:$B$13))</f>
        <v>0</v>
      </c>
      <c r="S88" s="41"/>
      <c r="T88" s="42">
        <v>0</v>
      </c>
      <c r="U88" s="42"/>
      <c r="V88" t="str">
        <f t="shared" si="10"/>
        <v/>
      </c>
      <c r="W88">
        <f t="shared" si="10"/>
        <v>0</v>
      </c>
      <c r="X88" s="29">
        <f t="shared" si="11"/>
        <v>192729.33798818701</v>
      </c>
      <c r="Y88" s="30">
        <f t="shared" si="12"/>
        <v>0.16702799507101029</v>
      </c>
      <c r="AA88">
        <v>15</v>
      </c>
      <c r="AB88">
        <v>1.13463</v>
      </c>
      <c r="AC88">
        <v>1.1347799999999999</v>
      </c>
    </row>
    <row r="89" spans="2:33" ht="15">
      <c r="B89" s="31">
        <v>81</v>
      </c>
      <c r="C89" s="37">
        <f t="shared" si="8"/>
        <v>160538.14307265703</v>
      </c>
      <c r="D89" s="37"/>
      <c r="E89" s="31"/>
      <c r="F89" s="5">
        <v>43764</v>
      </c>
      <c r="G89" s="31" t="s">
        <v>44</v>
      </c>
      <c r="H89" s="38">
        <v>1.10283</v>
      </c>
      <c r="I89" s="38"/>
      <c r="J89" s="31">
        <v>13.3</v>
      </c>
      <c r="K89" s="39">
        <f t="shared" si="9"/>
        <v>4816.1442921797106</v>
      </c>
      <c r="L89" s="40"/>
      <c r="M89" s="4">
        <f>IF(J89="","",(K89/J89)/LOOKUP(RIGHT($D$2,3),定数!$A$6:$A$13,定数!$B$6:$B$13))</f>
        <v>3.0176342682830266</v>
      </c>
      <c r="N89" s="31"/>
      <c r="O89" s="5"/>
      <c r="P89" s="38">
        <v>1.1014999999999999</v>
      </c>
      <c r="Q89" s="38"/>
      <c r="R89" s="41">
        <f>IF(P89="","",T89*M89*LOOKUP(RIGHT($D$2,3),定数!$A$6:$A$13,定数!$B$6:$B$13))</f>
        <v>-4816.1442921799035</v>
      </c>
      <c r="S89" s="41"/>
      <c r="T89" s="42">
        <f t="shared" si="13"/>
        <v>-13.300000000000534</v>
      </c>
      <c r="U89" s="42"/>
      <c r="V89" t="str">
        <f t="shared" si="10"/>
        <v/>
      </c>
      <c r="W89">
        <f t="shared" si="10"/>
        <v>1</v>
      </c>
      <c r="X89" s="29">
        <f t="shared" si="11"/>
        <v>192729.33798818701</v>
      </c>
      <c r="Y89" s="30">
        <f t="shared" si="12"/>
        <v>0.16702799507101029</v>
      </c>
      <c r="AA89">
        <v>15</v>
      </c>
    </row>
    <row r="90" spans="2:33" ht="15">
      <c r="B90" s="31">
        <v>82</v>
      </c>
      <c r="C90" s="37">
        <f t="shared" si="8"/>
        <v>155721.99878047712</v>
      </c>
      <c r="D90" s="37"/>
      <c r="E90" s="31"/>
      <c r="F90" s="5">
        <v>43767</v>
      </c>
      <c r="G90" s="31" t="s">
        <v>44</v>
      </c>
      <c r="H90" s="38">
        <v>1.0939300000000001</v>
      </c>
      <c r="I90" s="38"/>
      <c r="J90" s="31">
        <v>12.7</v>
      </c>
      <c r="K90" s="39">
        <f t="shared" si="9"/>
        <v>4671.6599634143131</v>
      </c>
      <c r="L90" s="40"/>
      <c r="M90" s="4">
        <f>IF(J90="","",(K90/J90)/LOOKUP(RIGHT($D$2,3),定数!$A$6:$A$13,定数!$B$6:$B$13))</f>
        <v>3.0653936767810452</v>
      </c>
      <c r="N90" s="31"/>
      <c r="O90" s="5"/>
      <c r="P90" s="38">
        <v>1.09266</v>
      </c>
      <c r="Q90" s="38"/>
      <c r="R90" s="41">
        <f>IF(P90="","",T90*M90*LOOKUP(RIGHT($D$2,3),定数!$A$6:$A$13,定数!$B$6:$B$13))</f>
        <v>-4671.6599634146969</v>
      </c>
      <c r="S90" s="41"/>
      <c r="T90" s="42">
        <f t="shared" si="13"/>
        <v>-12.700000000001044</v>
      </c>
      <c r="U90" s="42"/>
      <c r="V90" t="str">
        <f t="shared" si="10"/>
        <v/>
      </c>
      <c r="W90">
        <f t="shared" si="10"/>
        <v>2</v>
      </c>
      <c r="X90" s="29">
        <f t="shared" si="11"/>
        <v>192729.33798818701</v>
      </c>
      <c r="Y90" s="30">
        <f t="shared" si="12"/>
        <v>0.19201715521888096</v>
      </c>
      <c r="AA90">
        <v>15</v>
      </c>
    </row>
    <row r="91" spans="2:33" ht="15">
      <c r="B91" s="31">
        <v>83</v>
      </c>
      <c r="C91" s="37">
        <f t="shared" si="8"/>
        <v>151050.33881706244</v>
      </c>
      <c r="D91" s="37"/>
      <c r="E91" s="31"/>
      <c r="F91" s="5">
        <v>43772</v>
      </c>
      <c r="G91" s="31" t="s">
        <v>44</v>
      </c>
      <c r="H91" s="38">
        <v>1.1022000000000001</v>
      </c>
      <c r="I91" s="38"/>
      <c r="J91" s="31">
        <v>5.9</v>
      </c>
      <c r="K91" s="39">
        <f t="shared" si="9"/>
        <v>4531.510164511873</v>
      </c>
      <c r="L91" s="40"/>
      <c r="M91" s="4">
        <f>IF(J91="","",(K91/J91)/LOOKUP(RIGHT($D$2,3),定数!$A$6:$A$13,定数!$B$6:$B$13))</f>
        <v>6.400438085468747</v>
      </c>
      <c r="N91" s="31"/>
      <c r="O91" s="5"/>
      <c r="P91" s="38">
        <v>1.1027899999999999</v>
      </c>
      <c r="Q91" s="38"/>
      <c r="R91" s="41">
        <f>IF(P91="","",T91*M91*LOOKUP(RIGHT($D$2,3),定数!$A$6:$A$13,定数!$B$6:$B$13))</f>
        <v>0</v>
      </c>
      <c r="S91" s="41"/>
      <c r="T91" s="42">
        <v>0</v>
      </c>
      <c r="U91" s="42"/>
      <c r="V91" t="str">
        <f t="shared" ref="V91:W106" si="14">IF(S91&lt;&gt;"",IF(S91&lt;0,1+V90,0),"")</f>
        <v/>
      </c>
      <c r="W91">
        <f t="shared" si="14"/>
        <v>0</v>
      </c>
      <c r="X91" s="29">
        <f t="shared" si="11"/>
        <v>192729.33798818701</v>
      </c>
      <c r="Y91" s="30">
        <f t="shared" si="12"/>
        <v>0.21625664056231653</v>
      </c>
      <c r="AA91">
        <v>15</v>
      </c>
      <c r="AB91">
        <v>1.10256</v>
      </c>
      <c r="AC91">
        <v>1.1027899999999999</v>
      </c>
    </row>
    <row r="92" spans="2:33" ht="15">
      <c r="B92" s="31">
        <v>84</v>
      </c>
      <c r="C92" s="37">
        <f t="shared" si="8"/>
        <v>151050.33881706244</v>
      </c>
      <c r="D92" s="37"/>
      <c r="E92" s="31"/>
      <c r="F92" s="5">
        <v>43774</v>
      </c>
      <c r="G92" s="31" t="s">
        <v>44</v>
      </c>
      <c r="H92" s="38">
        <v>1.08657</v>
      </c>
      <c r="I92" s="38"/>
      <c r="J92" s="31">
        <v>9.6</v>
      </c>
      <c r="K92" s="39">
        <f t="shared" si="9"/>
        <v>4531.510164511873</v>
      </c>
      <c r="L92" s="40"/>
      <c r="M92" s="4">
        <f>IF(J92="","",(K92/J92)/LOOKUP(RIGHT($D$2,3),定数!$A$6:$A$13,定数!$B$6:$B$13))</f>
        <v>3.9336025733610009</v>
      </c>
      <c r="N92" s="31"/>
      <c r="O92" s="5"/>
      <c r="P92" s="38">
        <v>1.0871599999999999</v>
      </c>
      <c r="Q92" s="38"/>
      <c r="R92" s="41">
        <f>IF(P92="","",T92*M92*LOOKUP(RIGHT($D$2,3),定数!$A$6:$A$13,定数!$B$6:$B$13))</f>
        <v>0</v>
      </c>
      <c r="S92" s="41"/>
      <c r="T92" s="42">
        <v>0</v>
      </c>
      <c r="U92" s="42"/>
      <c r="V92" t="str">
        <f t="shared" si="14"/>
        <v/>
      </c>
      <c r="W92">
        <f t="shared" si="14"/>
        <v>0</v>
      </c>
      <c r="X92" s="29">
        <f t="shared" si="11"/>
        <v>192729.33798818701</v>
      </c>
      <c r="Y92" s="30">
        <f t="shared" si="12"/>
        <v>0.21625664056231653</v>
      </c>
      <c r="AB92">
        <v>1.0871599999999999</v>
      </c>
    </row>
    <row r="93" spans="2:33" ht="15">
      <c r="B93" s="31">
        <v>85</v>
      </c>
      <c r="C93" s="37">
        <f t="shared" si="8"/>
        <v>151050.33881706244</v>
      </c>
      <c r="D93" s="37"/>
      <c r="E93" s="31"/>
      <c r="F93" s="5">
        <v>43782</v>
      </c>
      <c r="G93" s="31" t="s">
        <v>45</v>
      </c>
      <c r="H93" s="38">
        <v>1.0789200000000001</v>
      </c>
      <c r="I93" s="38"/>
      <c r="J93" s="31">
        <v>5.0999999999999996</v>
      </c>
      <c r="K93" s="39">
        <f t="shared" si="9"/>
        <v>4531.510164511873</v>
      </c>
      <c r="L93" s="40"/>
      <c r="M93" s="4">
        <f>IF(J93="","",(K93/J93)/LOOKUP(RIGHT($D$2,3),定数!$A$6:$A$13,定数!$B$6:$B$13))</f>
        <v>7.4044283733854135</v>
      </c>
      <c r="N93" s="31"/>
      <c r="O93" s="5"/>
      <c r="P93" s="38">
        <v>1.0772999999999999</v>
      </c>
      <c r="Q93" s="38"/>
      <c r="R93" s="41">
        <f>IF(P93="","",T93*M93*LOOKUP(RIGHT($D$2,3),定数!$A$6:$A$13,定数!$B$6:$B$13))</f>
        <v>14394.208757862814</v>
      </c>
      <c r="S93" s="41"/>
      <c r="T93" s="42">
        <f t="shared" si="13"/>
        <v>16.200000000001769</v>
      </c>
      <c r="U93" s="42"/>
      <c r="V93" t="str">
        <f t="shared" si="14"/>
        <v/>
      </c>
      <c r="W93">
        <f t="shared" si="14"/>
        <v>0</v>
      </c>
      <c r="X93" s="29">
        <f t="shared" si="11"/>
        <v>192729.33798818701</v>
      </c>
      <c r="Y93" s="30">
        <f t="shared" si="12"/>
        <v>0.21625664056231653</v>
      </c>
      <c r="AB93">
        <v>1.0785899999999999</v>
      </c>
      <c r="AC93">
        <v>1.0783799999999999</v>
      </c>
      <c r="AD93">
        <v>1.07823</v>
      </c>
      <c r="AE93">
        <v>1.0781099999999999</v>
      </c>
      <c r="AF93">
        <v>1.0778399999999999</v>
      </c>
      <c r="AG93">
        <v>1.0772999999999999</v>
      </c>
    </row>
    <row r="94" spans="2:33" ht="15">
      <c r="B94" s="31">
        <v>86</v>
      </c>
      <c r="C94" s="37">
        <f t="shared" si="8"/>
        <v>165444.54757492527</v>
      </c>
      <c r="D94" s="37"/>
      <c r="E94" s="31"/>
      <c r="F94" s="5">
        <v>43785</v>
      </c>
      <c r="G94" s="31" t="s">
        <v>44</v>
      </c>
      <c r="H94" s="38">
        <v>1.07422</v>
      </c>
      <c r="I94" s="38"/>
      <c r="J94" s="31">
        <v>17.3</v>
      </c>
      <c r="K94" s="39">
        <f t="shared" si="9"/>
        <v>4963.3364272477575</v>
      </c>
      <c r="L94" s="40"/>
      <c r="M94" s="4">
        <f>IF(J94="","",(K94/J94)/LOOKUP(RIGHT($D$2,3),定数!$A$6:$A$13,定数!$B$6:$B$13))</f>
        <v>2.3908171614873592</v>
      </c>
      <c r="N94" s="31"/>
      <c r="O94" s="5"/>
      <c r="P94" s="38">
        <v>1.0752900000000001</v>
      </c>
      <c r="Q94" s="38"/>
      <c r="R94" s="41">
        <f>IF(P94="","",T94*M94*LOOKUP(RIGHT($D$2,3),定数!$A$6:$A$13,定数!$B$6:$B$13))</f>
        <v>0</v>
      </c>
      <c r="S94" s="41"/>
      <c r="T94" s="42">
        <v>0</v>
      </c>
      <c r="U94" s="42"/>
      <c r="V94" t="str">
        <f t="shared" si="14"/>
        <v/>
      </c>
      <c r="W94">
        <f t="shared" si="14"/>
        <v>0</v>
      </c>
      <c r="X94" s="29">
        <f t="shared" si="11"/>
        <v>192729.33798818701</v>
      </c>
      <c r="Y94" s="30">
        <f t="shared" si="12"/>
        <v>0.14157050866295251</v>
      </c>
      <c r="AA94">
        <v>15</v>
      </c>
      <c r="AB94">
        <v>1.0752900000000001</v>
      </c>
    </row>
    <row r="95" spans="2:33" ht="15">
      <c r="B95" s="31">
        <v>87</v>
      </c>
      <c r="C95" s="37">
        <f t="shared" si="8"/>
        <v>165444.54757492527</v>
      </c>
      <c r="D95" s="37"/>
      <c r="E95" s="31"/>
      <c r="F95" s="5">
        <v>43799</v>
      </c>
      <c r="G95" s="31" t="s">
        <v>45</v>
      </c>
      <c r="H95" s="38">
        <v>1.05806</v>
      </c>
      <c r="I95" s="38"/>
      <c r="J95" s="31">
        <v>7.6</v>
      </c>
      <c r="K95" s="39">
        <f t="shared" si="9"/>
        <v>4963.3364272477575</v>
      </c>
      <c r="L95" s="40"/>
      <c r="M95" s="4">
        <f>IF(J95="","",(K95/J95)/LOOKUP(RIGHT($D$2,3),定数!$A$6:$A$13,定数!$B$6:$B$13))</f>
        <v>5.4422548544383309</v>
      </c>
      <c r="N95" s="31"/>
      <c r="O95" s="5"/>
      <c r="P95" s="38">
        <v>1.0570900000000001</v>
      </c>
      <c r="Q95" s="38"/>
      <c r="R95" s="41">
        <f>IF(P95="","",T95*M95*LOOKUP(RIGHT($D$2,3),定数!$A$6:$A$13,定数!$B$6:$B$13))</f>
        <v>0</v>
      </c>
      <c r="S95" s="41"/>
      <c r="T95" s="42">
        <v>0</v>
      </c>
      <c r="U95" s="42"/>
      <c r="V95" t="str">
        <f t="shared" si="14"/>
        <v/>
      </c>
      <c r="W95">
        <f t="shared" si="14"/>
        <v>0</v>
      </c>
      <c r="X95" s="29">
        <f t="shared" si="11"/>
        <v>192729.33798818701</v>
      </c>
      <c r="Y95" s="30">
        <f t="shared" si="12"/>
        <v>0.14157050866295251</v>
      </c>
      <c r="AA95">
        <v>15</v>
      </c>
      <c r="AB95">
        <v>1.05759</v>
      </c>
      <c r="AC95">
        <v>1.0572999999999999</v>
      </c>
      <c r="AD95">
        <v>1.0570900000000001</v>
      </c>
    </row>
    <row r="96" spans="2:33" ht="15">
      <c r="B96" s="31">
        <v>88</v>
      </c>
      <c r="C96" s="37">
        <f t="shared" si="8"/>
        <v>165444.54757492527</v>
      </c>
      <c r="D96" s="37"/>
      <c r="E96" s="31"/>
      <c r="F96" s="5">
        <v>43799</v>
      </c>
      <c r="G96" s="31" t="s">
        <v>44</v>
      </c>
      <c r="H96" s="38">
        <v>1.0588500000000001</v>
      </c>
      <c r="I96" s="38"/>
      <c r="J96" s="31">
        <v>5</v>
      </c>
      <c r="K96" s="39">
        <f t="shared" si="9"/>
        <v>4963.3364272477575</v>
      </c>
      <c r="L96" s="40"/>
      <c r="M96" s="4">
        <f>IF(J96="","",(K96/J96)/LOOKUP(RIGHT($D$2,3),定数!$A$6:$A$13,定数!$B$6:$B$13))</f>
        <v>8.2722273787462619</v>
      </c>
      <c r="N96" s="31"/>
      <c r="O96" s="5"/>
      <c r="P96" s="38">
        <v>1.0583499999999999</v>
      </c>
      <c r="Q96" s="38"/>
      <c r="R96" s="41">
        <f>IF(P96="","",T96*M96*LOOKUP(RIGHT($D$2,3),定数!$A$6:$A$13,定数!$B$6:$B$13))</f>
        <v>-4963.3364272494146</v>
      </c>
      <c r="S96" s="41"/>
      <c r="T96" s="42">
        <f t="shared" si="13"/>
        <v>-5.0000000000016698</v>
      </c>
      <c r="U96" s="42"/>
      <c r="V96" t="str">
        <f t="shared" si="14"/>
        <v/>
      </c>
      <c r="W96">
        <f t="shared" si="14"/>
        <v>1</v>
      </c>
      <c r="X96" s="29">
        <f t="shared" si="11"/>
        <v>192729.33798818701</v>
      </c>
      <c r="Y96" s="30">
        <f t="shared" si="12"/>
        <v>0.14157050866295251</v>
      </c>
      <c r="AA96">
        <v>15</v>
      </c>
    </row>
    <row r="97" spans="2:33" ht="15">
      <c r="B97" s="31">
        <v>89</v>
      </c>
      <c r="C97" s="37">
        <f t="shared" si="8"/>
        <v>160481.21114767584</v>
      </c>
      <c r="D97" s="37"/>
      <c r="E97" s="31"/>
      <c r="F97" s="5">
        <v>43801</v>
      </c>
      <c r="G97" s="31" t="s">
        <v>45</v>
      </c>
      <c r="H97" s="38">
        <v>1.06199</v>
      </c>
      <c r="I97" s="38"/>
      <c r="J97" s="31">
        <v>3.6</v>
      </c>
      <c r="K97" s="39">
        <f t="shared" si="9"/>
        <v>4814.4363344302756</v>
      </c>
      <c r="L97" s="40"/>
      <c r="M97" s="4">
        <f>IF(J97="","",(K97/J97)/LOOKUP(RIGHT($D$2,3),定数!$A$6:$A$13,定数!$B$6:$B$13))</f>
        <v>11.144528551921933</v>
      </c>
      <c r="N97" s="31"/>
      <c r="O97" s="5"/>
      <c r="P97" s="38">
        <v>1.0617700000000001</v>
      </c>
      <c r="Q97" s="38"/>
      <c r="R97" s="41">
        <f>IF(P97="","",T97*M97*LOOKUP(RIGHT($D$2,3),定数!$A$6:$A$13,定数!$B$6:$B$13))</f>
        <v>0</v>
      </c>
      <c r="S97" s="41"/>
      <c r="T97" s="42">
        <v>0</v>
      </c>
      <c r="U97" s="42"/>
      <c r="V97" t="str">
        <f t="shared" si="14"/>
        <v/>
      </c>
      <c r="W97">
        <f t="shared" si="14"/>
        <v>0</v>
      </c>
      <c r="X97" s="29">
        <f t="shared" si="11"/>
        <v>192729.33798818701</v>
      </c>
      <c r="Y97" s="30">
        <f t="shared" si="12"/>
        <v>0.16732339340307256</v>
      </c>
      <c r="AA97">
        <v>15</v>
      </c>
      <c r="AB97">
        <v>1.0617700000000001</v>
      </c>
    </row>
    <row r="98" spans="2:33" ht="15">
      <c r="B98" s="31">
        <v>90</v>
      </c>
      <c r="C98" s="37">
        <f t="shared" si="8"/>
        <v>160481.21114767584</v>
      </c>
      <c r="D98" s="37"/>
      <c r="E98" s="31"/>
      <c r="F98" s="5">
        <v>43802</v>
      </c>
      <c r="G98" s="31" t="s">
        <v>45</v>
      </c>
      <c r="H98" s="38">
        <v>1.05924</v>
      </c>
      <c r="I98" s="38"/>
      <c r="J98" s="31">
        <v>2.6</v>
      </c>
      <c r="K98" s="39">
        <f t="shared" si="9"/>
        <v>4814.4363344302756</v>
      </c>
      <c r="L98" s="40"/>
      <c r="M98" s="4">
        <f>IF(J98="","",(K98/J98)/LOOKUP(RIGHT($D$2,3),定数!$A$6:$A$13,定数!$B$6:$B$13))</f>
        <v>15.430885687276524</v>
      </c>
      <c r="N98" s="31"/>
      <c r="O98" s="5"/>
      <c r="P98" s="38">
        <v>1.05908</v>
      </c>
      <c r="Q98" s="38"/>
      <c r="R98" s="41">
        <f>IF(P98="","",T98*M98*LOOKUP(RIGHT($D$2,3),定数!$A$6:$A$13,定数!$B$6:$B$13))</f>
        <v>0</v>
      </c>
      <c r="S98" s="41"/>
      <c r="T98" s="42">
        <v>0</v>
      </c>
      <c r="U98" s="42"/>
      <c r="V98" t="str">
        <f t="shared" si="14"/>
        <v/>
      </c>
      <c r="W98">
        <f t="shared" si="14"/>
        <v>0</v>
      </c>
      <c r="X98" s="29">
        <f t="shared" si="11"/>
        <v>192729.33798818701</v>
      </c>
      <c r="Y98" s="30">
        <f t="shared" si="12"/>
        <v>0.16732339340307256</v>
      </c>
      <c r="AA98">
        <v>15</v>
      </c>
      <c r="AB98">
        <v>1.05908</v>
      </c>
    </row>
    <row r="99" spans="2:33" ht="15">
      <c r="B99" s="31">
        <v>91</v>
      </c>
      <c r="C99" s="37">
        <f t="shared" si="8"/>
        <v>160481.21114767584</v>
      </c>
      <c r="D99" s="37"/>
      <c r="E99" s="31"/>
      <c r="F99" s="5">
        <v>43809</v>
      </c>
      <c r="G99" s="31" t="s">
        <v>45</v>
      </c>
      <c r="H99" s="38">
        <v>1.1008599999999999</v>
      </c>
      <c r="I99" s="38"/>
      <c r="J99" s="31">
        <v>7.7</v>
      </c>
      <c r="K99" s="39">
        <f t="shared" si="9"/>
        <v>4814.4363344302756</v>
      </c>
      <c r="L99" s="40"/>
      <c r="M99" s="4">
        <f>IF(J99="","",(K99/J99)/LOOKUP(RIGHT($D$2,3),定数!$A$6:$A$13,定数!$B$6:$B$13))</f>
        <v>5.2104289333660994</v>
      </c>
      <c r="N99" s="31"/>
      <c r="O99" s="5"/>
      <c r="P99" s="38">
        <v>1.1003799999999999</v>
      </c>
      <c r="Q99" s="38"/>
      <c r="R99" s="41">
        <f>IF(P99="","",T99*M99*LOOKUP(RIGHT($D$2,3),定数!$A$6:$A$13,定数!$B$6:$B$13))</f>
        <v>0</v>
      </c>
      <c r="S99" s="41"/>
      <c r="T99" s="42">
        <v>0</v>
      </c>
      <c r="U99" s="42"/>
      <c r="V99" t="str">
        <f t="shared" si="14"/>
        <v/>
      </c>
      <c r="W99">
        <f t="shared" si="14"/>
        <v>0</v>
      </c>
      <c r="X99" s="29">
        <f t="shared" si="11"/>
        <v>192729.33798818701</v>
      </c>
      <c r="Y99" s="30">
        <f t="shared" si="12"/>
        <v>0.16732339340307256</v>
      </c>
      <c r="AA99">
        <v>15</v>
      </c>
      <c r="AB99">
        <v>1.1003799999999999</v>
      </c>
    </row>
    <row r="100" spans="2:33" ht="15">
      <c r="B100" s="31">
        <v>92</v>
      </c>
      <c r="C100" s="37">
        <f t="shared" si="8"/>
        <v>160481.21114767584</v>
      </c>
      <c r="D100" s="37"/>
      <c r="E100" s="31"/>
      <c r="F100" s="5">
        <v>43810</v>
      </c>
      <c r="G100" s="31" t="s">
        <v>44</v>
      </c>
      <c r="H100" s="38">
        <v>1.09449</v>
      </c>
      <c r="I100" s="38"/>
      <c r="J100" s="31">
        <v>8.6</v>
      </c>
      <c r="K100" s="39">
        <f t="shared" si="9"/>
        <v>4814.4363344302756</v>
      </c>
      <c r="L100" s="40"/>
      <c r="M100" s="4">
        <f>IF(J100="","",(K100/J100)/LOOKUP(RIGHT($D$2,3),定数!$A$6:$A$13,定数!$B$6:$B$13))</f>
        <v>4.6651514868510429</v>
      </c>
      <c r="N100" s="31"/>
      <c r="O100" s="5"/>
      <c r="P100" s="38">
        <v>1.0962099999999999</v>
      </c>
      <c r="Q100" s="38"/>
      <c r="R100" s="41">
        <f>IF(P100="","",T100*M100*LOOKUP(RIGHT($D$2,3),定数!$A$6:$A$13,定数!$B$6:$B$13))</f>
        <v>0</v>
      </c>
      <c r="S100" s="41"/>
      <c r="T100" s="42">
        <v>0</v>
      </c>
      <c r="U100" s="42"/>
      <c r="V100" t="str">
        <f t="shared" si="14"/>
        <v/>
      </c>
      <c r="W100">
        <f t="shared" si="14"/>
        <v>0</v>
      </c>
      <c r="X100" s="29">
        <f t="shared" si="11"/>
        <v>192729.33798818701</v>
      </c>
      <c r="Y100" s="30">
        <f t="shared" si="12"/>
        <v>0.16732339340307256</v>
      </c>
      <c r="AA100">
        <v>15</v>
      </c>
      <c r="AB100">
        <v>1.0950200000000001</v>
      </c>
      <c r="AC100">
        <v>1.09535</v>
      </c>
      <c r="AD100">
        <v>1.09558</v>
      </c>
      <c r="AE100">
        <v>1.09578</v>
      </c>
      <c r="AF100">
        <v>1.0962099999999999</v>
      </c>
    </row>
    <row r="101" spans="2:33" ht="15">
      <c r="B101" s="31">
        <v>93</v>
      </c>
      <c r="C101" s="37">
        <f t="shared" si="8"/>
        <v>160481.21114767584</v>
      </c>
      <c r="D101" s="37"/>
      <c r="E101" s="31"/>
      <c r="F101" s="5">
        <v>43813</v>
      </c>
      <c r="G101" s="31" t="s">
        <v>45</v>
      </c>
      <c r="H101" s="38">
        <v>1.0969199999999999</v>
      </c>
      <c r="I101" s="38"/>
      <c r="J101" s="31">
        <v>8.6999999999999993</v>
      </c>
      <c r="K101" s="39">
        <f t="shared" si="9"/>
        <v>4814.4363344302756</v>
      </c>
      <c r="L101" s="40"/>
      <c r="M101" s="4">
        <f>IF(J101="","",(K101/J101)/LOOKUP(RIGHT($D$2,3),定数!$A$6:$A$13,定数!$B$6:$B$13))</f>
        <v>4.6115290559676971</v>
      </c>
      <c r="N101" s="31"/>
      <c r="O101" s="5"/>
      <c r="P101" s="38">
        <v>1.0963799999999999</v>
      </c>
      <c r="Q101" s="38"/>
      <c r="R101" s="41">
        <f>IF(P101="","",T101*M101*LOOKUP(RIGHT($D$2,3),定数!$A$6:$A$13,定数!$B$6:$B$13))</f>
        <v>0</v>
      </c>
      <c r="S101" s="41"/>
      <c r="T101" s="42">
        <v>0</v>
      </c>
      <c r="U101" s="42"/>
      <c r="V101" t="str">
        <f t="shared" si="14"/>
        <v/>
      </c>
      <c r="W101">
        <f t="shared" si="14"/>
        <v>0</v>
      </c>
      <c r="X101" s="29">
        <f t="shared" si="11"/>
        <v>192729.33798818701</v>
      </c>
      <c r="Y101" s="30">
        <f t="shared" si="12"/>
        <v>0.16732339340307256</v>
      </c>
      <c r="AA101">
        <v>15</v>
      </c>
      <c r="AB101">
        <v>1.0963799999999999</v>
      </c>
    </row>
    <row r="102" spans="2:33" ht="15">
      <c r="B102" s="31">
        <v>94</v>
      </c>
      <c r="C102" s="37">
        <f t="shared" si="8"/>
        <v>160481.21114767584</v>
      </c>
      <c r="D102" s="37"/>
      <c r="E102" s="31"/>
      <c r="F102" s="5">
        <v>43821</v>
      </c>
      <c r="G102" s="31" t="s">
        <v>45</v>
      </c>
      <c r="H102" s="38">
        <v>1.09056</v>
      </c>
      <c r="I102" s="38"/>
      <c r="J102" s="31">
        <v>7.6</v>
      </c>
      <c r="K102" s="39">
        <f t="shared" si="9"/>
        <v>4814.4363344302756</v>
      </c>
      <c r="L102" s="40"/>
      <c r="M102" s="4">
        <f>IF(J102="","",(K102/J102)/LOOKUP(RIGHT($D$2,3),定数!$A$6:$A$13,定数!$B$6:$B$13))</f>
        <v>5.2789872088051277</v>
      </c>
      <c r="N102" s="31"/>
      <c r="O102" s="5"/>
      <c r="P102" s="38">
        <v>1.0913200000000001</v>
      </c>
      <c r="Q102" s="38"/>
      <c r="R102" s="41">
        <f>IF(P102="","",T102*M102*LOOKUP(RIGHT($D$2,3),定数!$A$6:$A$13,定数!$B$6:$B$13))</f>
        <v>-4814.4363344308713</v>
      </c>
      <c r="S102" s="41"/>
      <c r="T102" s="42">
        <f t="shared" si="13"/>
        <v>-7.6000000000009393</v>
      </c>
      <c r="U102" s="42"/>
      <c r="V102" t="str">
        <f t="shared" si="14"/>
        <v/>
      </c>
      <c r="W102">
        <f t="shared" si="14"/>
        <v>1</v>
      </c>
      <c r="X102" s="29">
        <f t="shared" si="11"/>
        <v>192729.33798818701</v>
      </c>
      <c r="Y102" s="30">
        <f t="shared" si="12"/>
        <v>0.16732339340307256</v>
      </c>
      <c r="AA102">
        <v>15</v>
      </c>
    </row>
    <row r="103" spans="2:33" ht="15">
      <c r="B103" s="31">
        <v>95</v>
      </c>
      <c r="C103" s="37">
        <f t="shared" si="8"/>
        <v>155666.77481324496</v>
      </c>
      <c r="D103" s="37"/>
      <c r="E103" s="31">
        <v>2016</v>
      </c>
      <c r="F103" s="5">
        <v>43469</v>
      </c>
      <c r="G103" s="31" t="s">
        <v>44</v>
      </c>
      <c r="H103" s="38">
        <v>1.0878099999999999</v>
      </c>
      <c r="I103" s="38"/>
      <c r="J103" s="31">
        <v>9.6</v>
      </c>
      <c r="K103" s="39">
        <f t="shared" si="9"/>
        <v>4670.0032443973487</v>
      </c>
      <c r="L103" s="40"/>
      <c r="M103" s="4">
        <f>IF(J103="","",(K103/J103)/LOOKUP(RIGHT($D$2,3),定数!$A$6:$A$13,定数!$B$6:$B$13))</f>
        <v>4.0538222607615877</v>
      </c>
      <c r="N103" s="31"/>
      <c r="O103" s="5"/>
      <c r="P103" s="38">
        <v>1.0906899999999999</v>
      </c>
      <c r="Q103" s="38"/>
      <c r="R103" s="41">
        <f>IF(P103="","",T103*M103*LOOKUP(RIGHT($D$2,3),定数!$A$6:$A$13,定数!$B$6:$B$13))</f>
        <v>14010.009733192017</v>
      </c>
      <c r="S103" s="41"/>
      <c r="T103" s="42">
        <f t="shared" si="13"/>
        <v>28.799999999999937</v>
      </c>
      <c r="U103" s="42"/>
      <c r="V103" t="str">
        <f t="shared" si="14"/>
        <v/>
      </c>
      <c r="W103">
        <f t="shared" si="14"/>
        <v>0</v>
      </c>
      <c r="X103" s="29">
        <f t="shared" si="11"/>
        <v>192729.33798818701</v>
      </c>
      <c r="Y103" s="30">
        <f t="shared" si="12"/>
        <v>0.1923036916009836</v>
      </c>
      <c r="AA103">
        <v>15</v>
      </c>
      <c r="AB103">
        <v>1.0884</v>
      </c>
      <c r="AC103">
        <v>1.08877</v>
      </c>
      <c r="AD103">
        <v>1.0890299999999999</v>
      </c>
      <c r="AE103">
        <v>1.0892500000000001</v>
      </c>
      <c r="AF103">
        <v>1.0897300000000001</v>
      </c>
      <c r="AG103">
        <v>1.0906899999999999</v>
      </c>
    </row>
    <row r="104" spans="2:33" ht="15">
      <c r="B104" s="31">
        <v>96</v>
      </c>
      <c r="C104" s="37">
        <f t="shared" si="8"/>
        <v>169676.78454643697</v>
      </c>
      <c r="D104" s="37"/>
      <c r="E104" s="31"/>
      <c r="F104" s="5">
        <v>43473</v>
      </c>
      <c r="G104" s="31" t="s">
        <v>45</v>
      </c>
      <c r="H104" s="38">
        <v>1.08816</v>
      </c>
      <c r="I104" s="38"/>
      <c r="J104" s="31">
        <v>6.7</v>
      </c>
      <c r="K104" s="39">
        <f t="shared" si="9"/>
        <v>5090.3035363931094</v>
      </c>
      <c r="L104" s="40"/>
      <c r="M104" s="4">
        <f>IF(J104="","",(K104/J104)/LOOKUP(RIGHT($D$2,3),定数!$A$6:$A$13,定数!$B$6:$B$13))</f>
        <v>6.3312233039715284</v>
      </c>
      <c r="N104" s="31"/>
      <c r="O104" s="5"/>
      <c r="P104" s="38">
        <v>1.0871599999999999</v>
      </c>
      <c r="Q104" s="38"/>
      <c r="R104" s="41">
        <f>IF(P104="","",T104*M104*LOOKUP(RIGHT($D$2,3),定数!$A$6:$A$13,定数!$B$6:$B$13))</f>
        <v>0</v>
      </c>
      <c r="S104" s="41"/>
      <c r="T104" s="42">
        <v>0</v>
      </c>
      <c r="U104" s="42"/>
      <c r="V104" t="str">
        <f t="shared" si="14"/>
        <v/>
      </c>
      <c r="W104">
        <f t="shared" si="14"/>
        <v>0</v>
      </c>
      <c r="X104" s="29">
        <f t="shared" si="11"/>
        <v>192729.33798818701</v>
      </c>
      <c r="Y104" s="30">
        <f t="shared" si="12"/>
        <v>0.11961102384507227</v>
      </c>
      <c r="AA104">
        <v>15</v>
      </c>
      <c r="AB104">
        <v>1.08775</v>
      </c>
      <c r="AC104">
        <v>1.0874900000000001</v>
      </c>
      <c r="AD104">
        <v>1.08731</v>
      </c>
      <c r="AE104">
        <v>1.0871599999999999</v>
      </c>
    </row>
    <row r="105" spans="2:33" ht="15">
      <c r="B105" s="31">
        <v>97</v>
      </c>
      <c r="C105" s="37">
        <f t="shared" si="8"/>
        <v>169676.78454643697</v>
      </c>
      <c r="D105" s="37"/>
      <c r="E105" s="31"/>
      <c r="F105" s="5">
        <v>43480</v>
      </c>
      <c r="G105" s="31" t="s">
        <v>44</v>
      </c>
      <c r="H105" s="38">
        <v>1.08822</v>
      </c>
      <c r="I105" s="38"/>
      <c r="J105" s="31">
        <v>7.8</v>
      </c>
      <c r="K105" s="39">
        <f t="shared" si="9"/>
        <v>5090.3035363931094</v>
      </c>
      <c r="L105" s="40"/>
      <c r="M105" s="4">
        <f>IF(J105="","",(K105/J105)/LOOKUP(RIGHT($D$2,3),定数!$A$6:$A$13,定数!$B$6:$B$13))</f>
        <v>5.4383584790524671</v>
      </c>
      <c r="N105" s="31"/>
      <c r="O105" s="5"/>
      <c r="P105" s="38">
        <v>1.0887</v>
      </c>
      <c r="Q105" s="38"/>
      <c r="R105" s="41">
        <f>IF(P105="","",T105*M105*LOOKUP(RIGHT($D$2,3),定数!$A$6:$A$13,定数!$B$6:$B$13))</f>
        <v>0</v>
      </c>
      <c r="S105" s="41"/>
      <c r="T105" s="42">
        <v>0</v>
      </c>
      <c r="U105" s="42"/>
      <c r="V105" t="str">
        <f t="shared" si="14"/>
        <v/>
      </c>
      <c r="W105">
        <f t="shared" si="14"/>
        <v>0</v>
      </c>
      <c r="X105" s="29">
        <f t="shared" si="11"/>
        <v>192729.33798818701</v>
      </c>
      <c r="Y105" s="30">
        <f t="shared" si="12"/>
        <v>0.11961102384507227</v>
      </c>
      <c r="AA105">
        <v>15</v>
      </c>
      <c r="AB105">
        <v>1.0887</v>
      </c>
    </row>
    <row r="106" spans="2:33" ht="15">
      <c r="B106" s="31">
        <v>98</v>
      </c>
      <c r="C106" s="37">
        <f t="shared" si="8"/>
        <v>169676.78454643697</v>
      </c>
      <c r="D106" s="37"/>
      <c r="E106" s="31"/>
      <c r="F106" s="5">
        <v>43484</v>
      </c>
      <c r="G106" s="31" t="s">
        <v>45</v>
      </c>
      <c r="H106" s="38">
        <v>1.0876999999999999</v>
      </c>
      <c r="I106" s="38"/>
      <c r="J106" s="31">
        <v>5.6</v>
      </c>
      <c r="K106" s="39">
        <f t="shared" si="9"/>
        <v>5090.3035363931094</v>
      </c>
      <c r="L106" s="40"/>
      <c r="M106" s="4">
        <f>IF(J106="","",(K106/J106)/LOOKUP(RIGHT($D$2,3),定数!$A$6:$A$13,定数!$B$6:$B$13))</f>
        <v>7.5748564529659372</v>
      </c>
      <c r="N106" s="31"/>
      <c r="O106" s="5"/>
      <c r="P106" s="38">
        <v>1.08602</v>
      </c>
      <c r="Q106" s="38"/>
      <c r="R106" s="41">
        <f>IF(P106="","",T106*M106*LOOKUP(RIGHT($D$2,3),定数!$A$6:$A$13,定数!$B$6:$B$13))</f>
        <v>15270.910609178454</v>
      </c>
      <c r="S106" s="41"/>
      <c r="T106" s="42">
        <f t="shared" si="13"/>
        <v>16.799999999999038</v>
      </c>
      <c r="U106" s="42"/>
      <c r="V106" t="str">
        <f t="shared" si="14"/>
        <v/>
      </c>
      <c r="W106">
        <f t="shared" si="14"/>
        <v>0</v>
      </c>
      <c r="X106" s="29">
        <f t="shared" si="11"/>
        <v>192729.33798818701</v>
      </c>
      <c r="Y106" s="30">
        <f t="shared" si="12"/>
        <v>0.11961102384507227</v>
      </c>
      <c r="AA106">
        <v>15</v>
      </c>
      <c r="AB106">
        <v>1.08735</v>
      </c>
      <c r="AC106">
        <v>1.08714</v>
      </c>
      <c r="AD106">
        <v>1.0869899999999999</v>
      </c>
      <c r="AE106">
        <v>1.0868599999999999</v>
      </c>
      <c r="AF106">
        <v>1.0865800000000001</v>
      </c>
      <c r="AG106">
        <v>1.08602</v>
      </c>
    </row>
    <row r="107" spans="2:33" ht="15">
      <c r="B107" s="31">
        <v>99</v>
      </c>
      <c r="C107" s="37">
        <f t="shared" si="8"/>
        <v>184947.69515561542</v>
      </c>
      <c r="D107" s="37"/>
      <c r="E107" s="31"/>
      <c r="F107" s="5">
        <v>43486</v>
      </c>
      <c r="G107" s="31" t="s">
        <v>44</v>
      </c>
      <c r="H107" s="38">
        <v>1.08988</v>
      </c>
      <c r="I107" s="38"/>
      <c r="J107" s="31">
        <v>7.9</v>
      </c>
      <c r="K107" s="39">
        <f t="shared" si="9"/>
        <v>5548.4308546684624</v>
      </c>
      <c r="L107" s="40"/>
      <c r="M107" s="4">
        <f>IF(J107="","",(K107/J107)/LOOKUP(RIGHT($D$2,3),定数!$A$6:$A$13,定数!$B$6:$B$13))</f>
        <v>5.8527751631523861</v>
      </c>
      <c r="N107" s="31"/>
      <c r="O107" s="5"/>
      <c r="P107" s="38">
        <v>1.0903700000000001</v>
      </c>
      <c r="Q107" s="38"/>
      <c r="R107" s="41">
        <f>IF(P107="","",T107*M107*LOOKUP(RIGHT($D$2,3),定数!$A$6:$A$13,定数!$B$6:$B$13))</f>
        <v>0</v>
      </c>
      <c r="S107" s="41"/>
      <c r="T107" s="42">
        <v>0</v>
      </c>
      <c r="U107" s="42"/>
      <c r="V107" t="str">
        <f>IF(S107&lt;&gt;"",IF(S107&lt;0,1+V106,0),"")</f>
        <v/>
      </c>
      <c r="W107">
        <f>IF(T107&lt;&gt;"",IF(T107&lt;0,1+W106,0),"")</f>
        <v>0</v>
      </c>
      <c r="X107" s="29">
        <f t="shared" si="11"/>
        <v>192729.33798818701</v>
      </c>
      <c r="Y107" s="30">
        <f t="shared" si="12"/>
        <v>4.0376015991133385E-2</v>
      </c>
      <c r="AA107">
        <v>15</v>
      </c>
      <c r="AB107">
        <v>1.0903700000000001</v>
      </c>
    </row>
    <row r="108" spans="2:33" ht="15">
      <c r="B108" s="31">
        <v>100</v>
      </c>
      <c r="C108" s="37">
        <f t="shared" si="8"/>
        <v>184947.69515561542</v>
      </c>
      <c r="D108" s="37"/>
      <c r="E108" s="31"/>
      <c r="F108" s="5">
        <v>43487</v>
      </c>
      <c r="G108" s="31" t="s">
        <v>45</v>
      </c>
      <c r="H108" s="38">
        <v>1.0839700000000001</v>
      </c>
      <c r="I108" s="38"/>
      <c r="J108" s="31">
        <v>6.2</v>
      </c>
      <c r="K108" s="39">
        <f t="shared" si="9"/>
        <v>5548.4308546684624</v>
      </c>
      <c r="L108" s="40"/>
      <c r="M108" s="4">
        <f>IF(J108="","",(K108/J108)/LOOKUP(RIGHT($D$2,3),定数!$A$6:$A$13,定数!$B$6:$B$13))</f>
        <v>7.4575683530490089</v>
      </c>
      <c r="N108" s="31"/>
      <c r="O108" s="5"/>
      <c r="P108" s="38">
        <v>1.08273</v>
      </c>
      <c r="Q108" s="38"/>
      <c r="R108" s="41">
        <f>IF(P108="","",T108*M108*LOOKUP(RIGHT($D$2,3),定数!$A$6:$A$13,定数!$B$6:$B$13))</f>
        <v>0</v>
      </c>
      <c r="S108" s="41"/>
      <c r="T108" s="42">
        <v>0</v>
      </c>
      <c r="U108" s="42"/>
      <c r="V108" t="str">
        <f>IF(S108&lt;&gt;"",IF(S108&lt;0,1+V107,0),"")</f>
        <v/>
      </c>
      <c r="W108">
        <f>IF(T108&lt;&gt;"",IF(T108&lt;0,1+W107,0),"")</f>
        <v>0</v>
      </c>
      <c r="X108" s="29">
        <f t="shared" si="11"/>
        <v>192729.33798818701</v>
      </c>
      <c r="Y108" s="30">
        <f t="shared" si="12"/>
        <v>4.0376015991133385E-2</v>
      </c>
      <c r="AA108">
        <v>15</v>
      </c>
      <c r="AB108">
        <v>1.0835900000000001</v>
      </c>
      <c r="AC108">
        <v>1.08335</v>
      </c>
      <c r="AD108">
        <v>1.08318</v>
      </c>
      <c r="AE108">
        <v>1.08304</v>
      </c>
      <c r="AF108">
        <v>1.08273</v>
      </c>
    </row>
    <row r="109" spans="2:33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55" priority="5" stopIfTrue="1" operator="equal">
      <formula>"買"</formula>
    </cfRule>
    <cfRule type="cellIs" dxfId="54" priority="6" stopIfTrue="1" operator="equal">
      <formula>"売"</formula>
    </cfRule>
  </conditionalFormatting>
  <conditionalFormatting sqref="G9:G11 G14:G45 G47:G108">
    <cfRule type="cellIs" dxfId="53" priority="7" stopIfTrue="1" operator="equal">
      <formula>"買"</formula>
    </cfRule>
    <cfRule type="cellIs" dxfId="52" priority="8" stopIfTrue="1" operator="equal">
      <formula>"売"</formula>
    </cfRule>
  </conditionalFormatting>
  <conditionalFormatting sqref="G12">
    <cfRule type="cellIs" dxfId="51" priority="3" stopIfTrue="1" operator="equal">
      <formula>"買"</formula>
    </cfRule>
    <cfRule type="cellIs" dxfId="50" priority="4" stopIfTrue="1" operator="equal">
      <formula>"売"</formula>
    </cfRule>
  </conditionalFormatting>
  <conditionalFormatting sqref="G13">
    <cfRule type="cellIs" dxfId="49" priority="1" stopIfTrue="1" operator="equal">
      <formula>"買"</formula>
    </cfRule>
    <cfRule type="cellIs" dxfId="48" priority="2" stopIfTrue="1" operator="equal">
      <formula>"売"</formula>
    </cfRule>
  </conditionalFormatting>
  <dataValidations count="1">
    <dataValidation type="list" allowBlank="1" showInputMessage="1" showErrorMessage="1" sqref="G9:G108" xr:uid="{B251C803-306B-498D-AEB3-AF3AF96A1963}">
      <formula1>"買,売"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23EEA-4D3F-4864-969A-B9291950EB3E}">
  <dimension ref="B2:AG109"/>
  <sheetViews>
    <sheetView zoomScale="115" zoomScaleNormal="115" workbookViewId="0" xr3:uid="{D46F86D7-DF23-5A1A-A653-02E5C5922C70}">
      <pane ySplit="8" topLeftCell="K95" activePane="bottomLeft" state="frozen"/>
      <selection pane="bottomLeft" activeCell="P110" sqref="P110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33" ht="15">
      <c r="B2" s="56" t="s">
        <v>10</v>
      </c>
      <c r="C2" s="56"/>
      <c r="D2" s="76" t="s">
        <v>11</v>
      </c>
      <c r="E2" s="76"/>
      <c r="F2" s="56" t="s">
        <v>12</v>
      </c>
      <c r="G2" s="56"/>
      <c r="H2" s="72" t="s">
        <v>13</v>
      </c>
      <c r="I2" s="72"/>
      <c r="J2" s="56" t="s">
        <v>14</v>
      </c>
      <c r="K2" s="56"/>
      <c r="L2" s="77">
        <v>100000</v>
      </c>
      <c r="M2" s="76"/>
      <c r="N2" s="56" t="s">
        <v>15</v>
      </c>
      <c r="O2" s="56"/>
      <c r="P2" s="73">
        <f>SUM(L2,D4)</f>
        <v>179653.72257367615</v>
      </c>
      <c r="Q2" s="72"/>
      <c r="R2" s="1"/>
      <c r="S2" s="1"/>
      <c r="T2" s="1"/>
    </row>
    <row r="3" spans="2:33" ht="57" customHeight="1">
      <c r="B3" s="56" t="s">
        <v>16</v>
      </c>
      <c r="C3" s="56"/>
      <c r="D3" s="74" t="s">
        <v>17</v>
      </c>
      <c r="E3" s="74"/>
      <c r="F3" s="74"/>
      <c r="G3" s="74"/>
      <c r="H3" s="74"/>
      <c r="I3" s="74"/>
      <c r="J3" s="56" t="s">
        <v>18</v>
      </c>
      <c r="K3" s="56"/>
      <c r="L3" s="74" t="s">
        <v>48</v>
      </c>
      <c r="M3" s="75"/>
      <c r="N3" s="75"/>
      <c r="O3" s="75"/>
      <c r="P3" s="75"/>
      <c r="Q3" s="75"/>
      <c r="R3" s="1"/>
      <c r="S3" s="1"/>
    </row>
    <row r="4" spans="2:33" ht="15">
      <c r="B4" s="56" t="s">
        <v>20</v>
      </c>
      <c r="C4" s="56"/>
      <c r="D4" s="70">
        <f>SUM($R$9:$S$993)</f>
        <v>79653.722573676132</v>
      </c>
      <c r="E4" s="70"/>
      <c r="F4" s="56" t="s">
        <v>21</v>
      </c>
      <c r="G4" s="56"/>
      <c r="H4" s="71">
        <f>SUM($T$9:$U$108)</f>
        <v>104.69999999999094</v>
      </c>
      <c r="I4" s="72"/>
      <c r="J4" s="53"/>
      <c r="K4" s="53"/>
      <c r="L4" s="73"/>
      <c r="M4" s="73"/>
      <c r="N4" s="53" t="s">
        <v>22</v>
      </c>
      <c r="O4" s="53"/>
      <c r="P4" s="54">
        <f>MAX(Y:Y)</f>
        <v>0.19201715521887097</v>
      </c>
      <c r="Q4" s="54"/>
      <c r="R4" s="1"/>
      <c r="S4" s="1"/>
      <c r="T4" s="1"/>
    </row>
    <row r="5" spans="2:33" ht="15">
      <c r="B5" s="33" t="s">
        <v>23</v>
      </c>
      <c r="C5" s="36">
        <f>COUNTIF($R$9:$R$990,"&gt;0")</f>
        <v>26</v>
      </c>
      <c r="D5" s="34" t="s">
        <v>24</v>
      </c>
      <c r="E5" s="12">
        <f>COUNTIF($R$9:$R$990,"&lt;0")</f>
        <v>30</v>
      </c>
      <c r="F5" s="34" t="s">
        <v>25</v>
      </c>
      <c r="G5" s="36">
        <f>COUNTIF($R$9:$R$990,"=0")</f>
        <v>44</v>
      </c>
      <c r="H5" s="34" t="s">
        <v>26</v>
      </c>
      <c r="I5" s="32">
        <f>C5/SUM(C5,E5,G5)</f>
        <v>0.26</v>
      </c>
      <c r="J5" s="55" t="s">
        <v>27</v>
      </c>
      <c r="K5" s="56"/>
      <c r="L5" s="57">
        <f>MAX(V9:V993)</f>
        <v>2</v>
      </c>
      <c r="M5" s="58"/>
      <c r="N5" s="14" t="s">
        <v>28</v>
      </c>
      <c r="O5" s="6"/>
      <c r="P5" s="57">
        <f>MAX(W9:W993)</f>
        <v>4</v>
      </c>
      <c r="Q5" s="58"/>
      <c r="R5" s="1"/>
      <c r="S5" s="1"/>
      <c r="T5" s="1"/>
    </row>
    <row r="6" spans="2:33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5"/>
      <c r="R6" s="1"/>
      <c r="S6" s="1"/>
      <c r="T6" s="1"/>
    </row>
    <row r="7" spans="2:33" ht="15">
      <c r="B7" s="59" t="s">
        <v>29</v>
      </c>
      <c r="C7" s="61" t="s">
        <v>30</v>
      </c>
      <c r="D7" s="62"/>
      <c r="E7" s="65" t="s">
        <v>31</v>
      </c>
      <c r="F7" s="66"/>
      <c r="G7" s="66"/>
      <c r="H7" s="66"/>
      <c r="I7" s="49"/>
      <c r="J7" s="67" t="s">
        <v>32</v>
      </c>
      <c r="K7" s="68"/>
      <c r="L7" s="51"/>
      <c r="M7" s="69" t="s">
        <v>33</v>
      </c>
      <c r="N7" s="44" t="s">
        <v>34</v>
      </c>
      <c r="O7" s="45"/>
      <c r="P7" s="45"/>
      <c r="Q7" s="46"/>
      <c r="R7" s="47" t="s">
        <v>35</v>
      </c>
      <c r="S7" s="47"/>
      <c r="T7" s="47"/>
      <c r="U7" s="47"/>
    </row>
    <row r="8" spans="2:33" ht="15">
      <c r="B8" s="60"/>
      <c r="C8" s="63"/>
      <c r="D8" s="64"/>
      <c r="E8" s="15" t="s">
        <v>36</v>
      </c>
      <c r="F8" s="15" t="s">
        <v>37</v>
      </c>
      <c r="G8" s="15" t="s">
        <v>38</v>
      </c>
      <c r="H8" s="48" t="s">
        <v>39</v>
      </c>
      <c r="I8" s="49"/>
      <c r="J8" s="2" t="s">
        <v>40</v>
      </c>
      <c r="K8" s="50" t="s">
        <v>41</v>
      </c>
      <c r="L8" s="51"/>
      <c r="M8" s="69"/>
      <c r="N8" s="3" t="s">
        <v>36</v>
      </c>
      <c r="O8" s="3" t="s">
        <v>37</v>
      </c>
      <c r="P8" s="52" t="s">
        <v>39</v>
      </c>
      <c r="Q8" s="46"/>
      <c r="R8" s="47" t="s">
        <v>42</v>
      </c>
      <c r="S8" s="47"/>
      <c r="T8" s="47" t="s">
        <v>40</v>
      </c>
      <c r="U8" s="47"/>
      <c r="Y8" t="s">
        <v>43</v>
      </c>
      <c r="AB8">
        <v>-0.61799999999999999</v>
      </c>
      <c r="AC8">
        <v>-1</v>
      </c>
      <c r="AD8">
        <v>-1.27</v>
      </c>
      <c r="AE8">
        <v>-1.5</v>
      </c>
      <c r="AF8">
        <v>-2</v>
      </c>
      <c r="AG8">
        <v>-3</v>
      </c>
    </row>
    <row r="9" spans="2:33" ht="15">
      <c r="B9" s="31">
        <v>1</v>
      </c>
      <c r="C9" s="37">
        <f>L2</f>
        <v>100000</v>
      </c>
      <c r="D9" s="37"/>
      <c r="E9" s="31">
        <v>2015</v>
      </c>
      <c r="F9" s="5">
        <v>43470</v>
      </c>
      <c r="G9" s="31" t="s">
        <v>44</v>
      </c>
      <c r="H9" s="38">
        <v>1.1959</v>
      </c>
      <c r="I9" s="38"/>
      <c r="J9" s="31">
        <v>20</v>
      </c>
      <c r="K9" s="37">
        <f>IF(J9="","",C9*0.03)</f>
        <v>3000</v>
      </c>
      <c r="L9" s="37"/>
      <c r="M9" s="4">
        <f>IF(J9="","",(K9/J9)/LOOKUP(RIGHT($D$2,3),定数!$A$6:$A$13,定数!$B$6:$B$13))</f>
        <v>1.25</v>
      </c>
      <c r="N9" s="31">
        <v>2015</v>
      </c>
      <c r="O9" s="5">
        <v>43470</v>
      </c>
      <c r="P9" s="38">
        <v>1.19693</v>
      </c>
      <c r="Q9" s="38"/>
      <c r="R9" s="41">
        <f>IF(P9="","",T9*M9*LOOKUP(RIGHT($D$2,3),定数!$A$6:$A$13,定数!$B$6:$B$13))</f>
        <v>0</v>
      </c>
      <c r="S9" s="41"/>
      <c r="T9" s="42">
        <v>0</v>
      </c>
      <c r="U9" s="42"/>
      <c r="V9" s="1">
        <f>IF(T9&lt;&gt;"",IF(T9&gt;0,1+V8,0),"")</f>
        <v>0</v>
      </c>
      <c r="W9">
        <f>IF(T9&lt;&gt;"",IF(T9&lt;0,1+W8,0),"")</f>
        <v>0</v>
      </c>
      <c r="AB9">
        <v>1.19693</v>
      </c>
    </row>
    <row r="10" spans="2:33" ht="15">
      <c r="B10" s="31">
        <v>2</v>
      </c>
      <c r="C10" s="37">
        <f t="shared" ref="C10:C73" si="0">IF(R9="","",C9+R9)</f>
        <v>100000</v>
      </c>
      <c r="D10" s="37"/>
      <c r="E10" s="31"/>
      <c r="F10" s="5">
        <v>43472</v>
      </c>
      <c r="G10" s="31" t="s">
        <v>44</v>
      </c>
      <c r="H10" s="38">
        <v>1.1887300000000001</v>
      </c>
      <c r="I10" s="38"/>
      <c r="J10" s="31">
        <v>33.700000000000003</v>
      </c>
      <c r="K10" s="39">
        <f>IF(J10="","",C10*0.03)</f>
        <v>3000</v>
      </c>
      <c r="L10" s="40"/>
      <c r="M10" s="4">
        <f>IF(J10="","",(K10/J10)/LOOKUP(RIGHT($D$2,3),定数!$A$6:$A$13,定数!$B$6:$B$13))</f>
        <v>0.74183976261127593</v>
      </c>
      <c r="N10" s="31"/>
      <c r="O10" s="5"/>
      <c r="P10" s="38">
        <v>1.18536</v>
      </c>
      <c r="Q10" s="38"/>
      <c r="R10" s="41">
        <f>IF(P10="","",T10*M10*LOOKUP(RIGHT($D$2,3),定数!$A$6:$A$13,定数!$B$6:$B$13))</f>
        <v>-3000.000000000085</v>
      </c>
      <c r="S10" s="41"/>
      <c r="T10" s="42">
        <f>IF(P10="","",IF(G10="買",(P10-H10),(H10-P10))*IF(RIGHT($D$2,3)="JPY",100,10000))</f>
        <v>-33.700000000000955</v>
      </c>
      <c r="U10" s="42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100000</v>
      </c>
    </row>
    <row r="11" spans="2:33" ht="15">
      <c r="B11" s="31">
        <v>3</v>
      </c>
      <c r="C11" s="37">
        <f t="shared" si="0"/>
        <v>96999.999999999913</v>
      </c>
      <c r="D11" s="37"/>
      <c r="E11" s="31"/>
      <c r="F11" s="5">
        <v>43477</v>
      </c>
      <c r="G11" s="31" t="s">
        <v>45</v>
      </c>
      <c r="H11" s="38">
        <v>1.18489</v>
      </c>
      <c r="I11" s="38"/>
      <c r="J11" s="31">
        <v>8.8000000000000007</v>
      </c>
      <c r="K11" s="39">
        <f t="shared" ref="K11:K74" si="3">IF(J11="","",C11*0.03)</f>
        <v>2909.9999999999973</v>
      </c>
      <c r="L11" s="40"/>
      <c r="M11" s="4">
        <f>IF(J11="","",(K11/J11)/LOOKUP(RIGHT($D$2,3),定数!$A$6:$A$13,定数!$B$6:$B$13))</f>
        <v>2.7556818181818152</v>
      </c>
      <c r="N11" s="31"/>
      <c r="O11" s="5"/>
      <c r="P11" s="38">
        <v>1.18313</v>
      </c>
      <c r="Q11" s="38"/>
      <c r="R11" s="41">
        <f>IF(P11="","",T11*M11*LOOKUP(RIGHT($D$2,3),定数!$A$6:$A$13,定数!$B$6:$B$13))</f>
        <v>5819.99999999994</v>
      </c>
      <c r="S11" s="41"/>
      <c r="T11" s="42">
        <f>IF(P11="","",IF(G11="買",(P11-H11),(H11-P11))*IF(RIGHT($D$2,3)="JPY",100,10000))</f>
        <v>17.599999999999838</v>
      </c>
      <c r="U11" s="42"/>
      <c r="V11" s="16">
        <f t="shared" si="1"/>
        <v>1</v>
      </c>
      <c r="W11">
        <f t="shared" si="2"/>
        <v>0</v>
      </c>
      <c r="X11" s="29">
        <f>IF(C11&lt;&gt;"",MAX(X10,C11),"")</f>
        <v>100000</v>
      </c>
      <c r="Y11" s="30">
        <f>IF(X11&lt;&gt;"",1-(C11/X11),"")</f>
        <v>3.0000000000000915E-2</v>
      </c>
      <c r="AB11">
        <v>1.18435</v>
      </c>
      <c r="AC11">
        <v>1.18401</v>
      </c>
      <c r="AD11">
        <v>1.18377</v>
      </c>
      <c r="AE11">
        <v>1.18357</v>
      </c>
      <c r="AF11">
        <v>1.18313</v>
      </c>
      <c r="AG11">
        <v>1.18225</v>
      </c>
    </row>
    <row r="12" spans="2:33" ht="15">
      <c r="B12" s="31">
        <v>4</v>
      </c>
      <c r="C12" s="37">
        <f t="shared" si="0"/>
        <v>102819.99999999985</v>
      </c>
      <c r="D12" s="37"/>
      <c r="E12" s="31"/>
      <c r="F12" s="5">
        <v>43478</v>
      </c>
      <c r="G12" s="31" t="s">
        <v>45</v>
      </c>
      <c r="H12" s="38">
        <v>1.1829799999999999</v>
      </c>
      <c r="I12" s="38"/>
      <c r="J12" s="31">
        <v>4.4000000000000004</v>
      </c>
      <c r="K12" s="39">
        <f t="shared" si="3"/>
        <v>3084.5999999999954</v>
      </c>
      <c r="L12" s="40"/>
      <c r="M12" s="4">
        <f>IF(J12="","",(K12/J12)/LOOKUP(RIGHT($D$2,3),定数!$A$6:$A$13,定数!$B$6:$B$13))</f>
        <v>5.8420454545454454</v>
      </c>
      <c r="N12" s="31"/>
      <c r="O12" s="5"/>
      <c r="P12" s="38">
        <v>1.18242</v>
      </c>
      <c r="Q12" s="38"/>
      <c r="R12" s="41">
        <f>IF(P12="","",T12*M12*LOOKUP(RIGHT($D$2,3),定数!$A$6:$A$13,定数!$B$6:$B$13))</f>
        <v>0</v>
      </c>
      <c r="S12" s="41"/>
      <c r="T12" s="42">
        <v>0</v>
      </c>
      <c r="U12" s="42"/>
      <c r="V12" s="16">
        <f t="shared" si="1"/>
        <v>0</v>
      </c>
      <c r="W12">
        <f t="shared" si="2"/>
        <v>0</v>
      </c>
      <c r="X12" s="29">
        <f t="shared" ref="X12:X75" si="4">IF(C12&lt;&gt;"",MAX(X11,C12),"")</f>
        <v>102819.99999999985</v>
      </c>
      <c r="Y12" s="30">
        <f t="shared" ref="Y12:Y75" si="5">IF(X12&lt;&gt;"",1-(C12/X12),"")</f>
        <v>0</v>
      </c>
      <c r="AA12">
        <v>15</v>
      </c>
      <c r="AB12">
        <v>1.1827099999999999</v>
      </c>
      <c r="AC12">
        <v>1.1825399999999999</v>
      </c>
      <c r="AD12">
        <v>1.18242</v>
      </c>
    </row>
    <row r="13" spans="2:33" ht="15">
      <c r="B13" s="31">
        <v>5</v>
      </c>
      <c r="C13" s="37">
        <f t="shared" si="0"/>
        <v>102819.99999999985</v>
      </c>
      <c r="D13" s="37"/>
      <c r="E13" s="31"/>
      <c r="F13" s="5">
        <v>43479</v>
      </c>
      <c r="G13" s="31" t="s">
        <v>45</v>
      </c>
      <c r="H13" s="38">
        <v>1.17425</v>
      </c>
      <c r="I13" s="38"/>
      <c r="J13" s="31">
        <v>16.600000000000001</v>
      </c>
      <c r="K13" s="39">
        <f t="shared" si="3"/>
        <v>3084.5999999999954</v>
      </c>
      <c r="L13" s="40"/>
      <c r="M13" s="4">
        <f>IF(J13="","",(K13/J13)/LOOKUP(RIGHT($D$2,3),定数!$A$6:$A$13,定数!$B$6:$B$13))</f>
        <v>1.548493975903612</v>
      </c>
      <c r="N13" s="31"/>
      <c r="O13" s="5"/>
      <c r="P13" s="38">
        <v>1.17591</v>
      </c>
      <c r="Q13" s="38"/>
      <c r="R13" s="41">
        <f>IF(P13="","",T13*M13*LOOKUP(RIGHT($D$2,3),定数!$A$6:$A$13,定数!$B$6:$B$13))</f>
        <v>-3084.5999999999858</v>
      </c>
      <c r="S13" s="41"/>
      <c r="T13" s="42">
        <f t="shared" ref="T13:T76" si="6">IF(P13="","",IF(G13="買",(P13-H13),(H13-P13))*IF(RIGHT($D$2,3)="JPY",100,10000))</f>
        <v>-16.599999999999948</v>
      </c>
      <c r="U13" s="42"/>
      <c r="V13" s="16">
        <f t="shared" si="1"/>
        <v>0</v>
      </c>
      <c r="W13">
        <f t="shared" si="2"/>
        <v>1</v>
      </c>
      <c r="X13" s="29">
        <f t="shared" si="4"/>
        <v>102819.99999999985</v>
      </c>
      <c r="Y13" s="30">
        <f t="shared" si="5"/>
        <v>0</v>
      </c>
      <c r="AA13">
        <v>15</v>
      </c>
    </row>
    <row r="14" spans="2:33" ht="15">
      <c r="B14" s="31">
        <v>6</v>
      </c>
      <c r="C14" s="37">
        <f t="shared" si="0"/>
        <v>99735.399999999863</v>
      </c>
      <c r="D14" s="37"/>
      <c r="E14" s="31"/>
      <c r="F14" s="5">
        <v>43485</v>
      </c>
      <c r="G14" s="31" t="s">
        <v>45</v>
      </c>
      <c r="H14" s="38">
        <v>1.1601600000000001</v>
      </c>
      <c r="I14" s="38"/>
      <c r="J14" s="31">
        <v>6.3</v>
      </c>
      <c r="K14" s="39">
        <f t="shared" si="3"/>
        <v>2992.0619999999958</v>
      </c>
      <c r="L14" s="40"/>
      <c r="M14" s="4">
        <f>IF(J14="","",(K14/J14)/LOOKUP(RIGHT($D$2,3),定数!$A$6:$A$13,定数!$B$6:$B$13))</f>
        <v>3.9577539682539626</v>
      </c>
      <c r="N14" s="31"/>
      <c r="O14" s="5"/>
      <c r="P14" s="38">
        <v>1.1589</v>
      </c>
      <c r="Q14" s="38"/>
      <c r="R14" s="41">
        <f>IF(P14="","",T14*M14*LOOKUP(RIGHT($D$2,3),定数!$A$6:$A$13,定数!$B$6:$B$13))</f>
        <v>5984.1240000001762</v>
      </c>
      <c r="S14" s="41"/>
      <c r="T14" s="42">
        <f t="shared" si="6"/>
        <v>12.600000000000389</v>
      </c>
      <c r="U14" s="42"/>
      <c r="V14" s="16">
        <f t="shared" si="1"/>
        <v>1</v>
      </c>
      <c r="W14">
        <f t="shared" si="2"/>
        <v>0</v>
      </c>
      <c r="X14" s="29">
        <f t="shared" si="4"/>
        <v>102819.99999999985</v>
      </c>
      <c r="Y14" s="30">
        <f t="shared" si="5"/>
        <v>2.9999999999999916E-2</v>
      </c>
      <c r="AB14">
        <v>1.15977</v>
      </c>
      <c r="AC14">
        <v>1.1595299999999999</v>
      </c>
      <c r="AD14">
        <v>1.1593599999999999</v>
      </c>
      <c r="AE14">
        <v>1.1592199999999999</v>
      </c>
      <c r="AF14">
        <v>1.1589</v>
      </c>
      <c r="AG14">
        <v>1.1582699999999999</v>
      </c>
    </row>
    <row r="15" spans="2:33" ht="15">
      <c r="B15" s="31">
        <v>7</v>
      </c>
      <c r="C15" s="37">
        <f t="shared" si="0"/>
        <v>105719.52400000003</v>
      </c>
      <c r="D15" s="37"/>
      <c r="E15" s="31"/>
      <c r="F15" s="5">
        <v>43485</v>
      </c>
      <c r="G15" s="31" t="s">
        <v>45</v>
      </c>
      <c r="H15" s="38">
        <v>1.1570100000000001</v>
      </c>
      <c r="I15" s="38"/>
      <c r="J15" s="31">
        <v>13.3</v>
      </c>
      <c r="K15" s="39">
        <f t="shared" si="3"/>
        <v>3171.5857200000009</v>
      </c>
      <c r="L15" s="40"/>
      <c r="M15" s="4">
        <f>IF(J15="","",(K15/J15)/LOOKUP(RIGHT($D$2,3),定数!$A$6:$A$13,定数!$B$6:$B$13))</f>
        <v>1.9872090977443615</v>
      </c>
      <c r="N15" s="31"/>
      <c r="O15" s="5"/>
      <c r="P15" s="38">
        <v>1.15435</v>
      </c>
      <c r="Q15" s="38"/>
      <c r="R15" s="41">
        <f>IF(P15="","",T15*M15*LOOKUP(RIGHT($D$2,3),定数!$A$6:$A$13,定数!$B$6:$B$13))</f>
        <v>6343.1714400002566</v>
      </c>
      <c r="S15" s="41"/>
      <c r="T15" s="42">
        <f t="shared" si="6"/>
        <v>26.600000000001067</v>
      </c>
      <c r="U15" s="42"/>
      <c r="V15" s="16">
        <f t="shared" si="1"/>
        <v>2</v>
      </c>
      <c r="W15">
        <f t="shared" si="2"/>
        <v>0</v>
      </c>
      <c r="X15" s="29">
        <f t="shared" si="4"/>
        <v>105719.52400000003</v>
      </c>
      <c r="Y15" s="30">
        <f t="shared" si="5"/>
        <v>0</v>
      </c>
      <c r="AB15">
        <v>1.1561900000000001</v>
      </c>
      <c r="AC15">
        <v>1.15568</v>
      </c>
      <c r="AD15">
        <v>1.1553199999999999</v>
      </c>
      <c r="AE15">
        <v>1.1550199999999999</v>
      </c>
      <c r="AF15">
        <v>1.15435</v>
      </c>
    </row>
    <row r="16" spans="2:33" ht="15">
      <c r="B16" s="31">
        <v>8</v>
      </c>
      <c r="C16" s="37">
        <f t="shared" si="0"/>
        <v>112062.69544000029</v>
      </c>
      <c r="D16" s="37"/>
      <c r="E16" s="31"/>
      <c r="F16" s="5">
        <v>43493</v>
      </c>
      <c r="G16" s="31" t="s">
        <v>45</v>
      </c>
      <c r="H16" s="38">
        <v>1.13463</v>
      </c>
      <c r="I16" s="38"/>
      <c r="J16" s="31">
        <v>21</v>
      </c>
      <c r="K16" s="39">
        <f t="shared" si="3"/>
        <v>3361.8808632000087</v>
      </c>
      <c r="L16" s="40"/>
      <c r="M16" s="4">
        <f>IF(J16="","",(K16/J16)/LOOKUP(RIGHT($D$2,3),定数!$A$6:$A$13,定数!$B$6:$B$13))</f>
        <v>1.3340797076190509</v>
      </c>
      <c r="N16" s="31"/>
      <c r="O16" s="5"/>
      <c r="P16" s="38">
        <v>1.1333299999999999</v>
      </c>
      <c r="Q16" s="38"/>
      <c r="R16" s="41">
        <f>IF(P16="","",T16*M16*LOOKUP(RIGHT($D$2,3),定数!$A$6:$A$13,定数!$B$6:$B$13))</f>
        <v>0</v>
      </c>
      <c r="S16" s="41"/>
      <c r="T16" s="42">
        <v>0</v>
      </c>
      <c r="U16" s="42"/>
      <c r="V16" s="16">
        <f t="shared" si="1"/>
        <v>0</v>
      </c>
      <c r="W16">
        <f t="shared" si="2"/>
        <v>0</v>
      </c>
      <c r="X16" s="29">
        <f t="shared" si="4"/>
        <v>112062.69544000029</v>
      </c>
      <c r="Y16" s="30">
        <f t="shared" si="5"/>
        <v>0</v>
      </c>
      <c r="AB16">
        <v>1.1333299999999999</v>
      </c>
    </row>
    <row r="17" spans="2:33" ht="15">
      <c r="B17" s="31">
        <v>9</v>
      </c>
      <c r="C17" s="37">
        <f t="shared" si="0"/>
        <v>112062.69544000029</v>
      </c>
      <c r="D17" s="37"/>
      <c r="E17" s="31"/>
      <c r="F17" s="5">
        <v>43494</v>
      </c>
      <c r="G17" s="31" t="s">
        <v>44</v>
      </c>
      <c r="H17" s="38">
        <v>1.1297900000000001</v>
      </c>
      <c r="I17" s="38"/>
      <c r="J17" s="31">
        <v>12.9</v>
      </c>
      <c r="K17" s="39">
        <f t="shared" si="3"/>
        <v>3361.8808632000087</v>
      </c>
      <c r="L17" s="40"/>
      <c r="M17" s="4">
        <f>IF(J17="","",(K17/J17)/LOOKUP(RIGHT($D$2,3),定数!$A$6:$A$13,定数!$B$6:$B$13))</f>
        <v>2.1717576635658973</v>
      </c>
      <c r="N17" s="31"/>
      <c r="O17" s="5"/>
      <c r="P17" s="38">
        <v>1.1317299999999999</v>
      </c>
      <c r="Q17" s="38"/>
      <c r="R17" s="41">
        <f>IF(P17="","",T17*M17*LOOKUP(RIGHT($D$2,3),定数!$A$6:$A$13,定数!$B$6:$B$13))</f>
        <v>0</v>
      </c>
      <c r="S17" s="41"/>
      <c r="T17" s="42">
        <v>0</v>
      </c>
      <c r="U17" s="42"/>
      <c r="V17" s="16">
        <f t="shared" si="1"/>
        <v>0</v>
      </c>
      <c r="W17">
        <f t="shared" si="2"/>
        <v>0</v>
      </c>
      <c r="X17" s="29">
        <f t="shared" si="4"/>
        <v>112062.69544000029</v>
      </c>
      <c r="Y17" s="30">
        <f t="shared" si="5"/>
        <v>0</v>
      </c>
      <c r="AA17">
        <v>15</v>
      </c>
      <c r="AB17">
        <v>1.13059</v>
      </c>
      <c r="AC17">
        <v>1.1310800000000001</v>
      </c>
      <c r="AD17">
        <v>1.1314299999999999</v>
      </c>
      <c r="AE17">
        <v>1.1317299999999999</v>
      </c>
    </row>
    <row r="18" spans="2:33" ht="15">
      <c r="B18" s="31">
        <v>10</v>
      </c>
      <c r="C18" s="37">
        <f t="shared" si="0"/>
        <v>112062.69544000029</v>
      </c>
      <c r="D18" s="37"/>
      <c r="E18" s="31"/>
      <c r="F18" s="5">
        <v>43498</v>
      </c>
      <c r="G18" s="31" t="s">
        <v>44</v>
      </c>
      <c r="H18" s="38">
        <v>1.13148</v>
      </c>
      <c r="I18" s="38"/>
      <c r="J18" s="31">
        <v>5.7</v>
      </c>
      <c r="K18" s="39">
        <f t="shared" si="3"/>
        <v>3361.8808632000087</v>
      </c>
      <c r="L18" s="40"/>
      <c r="M18" s="4">
        <f>IF(J18="","",(K18/J18)/LOOKUP(RIGHT($D$2,3),定数!$A$6:$A$13,定数!$B$6:$B$13))</f>
        <v>4.9150305017543987</v>
      </c>
      <c r="N18" s="31"/>
      <c r="O18" s="5"/>
      <c r="P18" s="38">
        <v>1.1323300000000001</v>
      </c>
      <c r="Q18" s="38"/>
      <c r="R18" s="41">
        <f>IF(P18="","",T18*M18*LOOKUP(RIGHT($D$2,3),定数!$A$6:$A$13,定数!$B$6:$B$13))</f>
        <v>0</v>
      </c>
      <c r="S18" s="41"/>
      <c r="T18" s="42">
        <v>0</v>
      </c>
      <c r="U18" s="42"/>
      <c r="V18" s="16">
        <f t="shared" si="1"/>
        <v>0</v>
      </c>
      <c r="W18">
        <f t="shared" si="2"/>
        <v>0</v>
      </c>
      <c r="X18" s="29">
        <f t="shared" si="4"/>
        <v>112062.69544000029</v>
      </c>
      <c r="Y18" s="30">
        <f t="shared" si="5"/>
        <v>0</v>
      </c>
      <c r="AA18">
        <v>15</v>
      </c>
      <c r="AB18">
        <v>1.1318299999999999</v>
      </c>
      <c r="AC18">
        <v>1.13205</v>
      </c>
      <c r="AD18">
        <v>1.1322000000000001</v>
      </c>
      <c r="AE18">
        <v>1.1323300000000001</v>
      </c>
    </row>
    <row r="19" spans="2:33" ht="15">
      <c r="B19" s="31">
        <v>11</v>
      </c>
      <c r="C19" s="37">
        <f t="shared" si="0"/>
        <v>112062.69544000029</v>
      </c>
      <c r="D19" s="37"/>
      <c r="E19" s="31"/>
      <c r="F19" s="5">
        <v>43500</v>
      </c>
      <c r="G19" s="31" t="s">
        <v>45</v>
      </c>
      <c r="H19" s="38">
        <v>1.14574</v>
      </c>
      <c r="I19" s="38"/>
      <c r="J19" s="31">
        <v>17.3</v>
      </c>
      <c r="K19" s="39">
        <f t="shared" si="3"/>
        <v>3361.8808632000087</v>
      </c>
      <c r="L19" s="40"/>
      <c r="M19" s="4">
        <f>IF(J19="","",(K19/J19)/LOOKUP(RIGHT($D$2,3),定数!$A$6:$A$13,定数!$B$6:$B$13))</f>
        <v>1.6194031132948017</v>
      </c>
      <c r="N19" s="31"/>
      <c r="O19" s="5"/>
      <c r="P19" s="38">
        <v>1.14747</v>
      </c>
      <c r="Q19" s="38"/>
      <c r="R19" s="41">
        <f>IF(P19="","",T19*M19*LOOKUP(RIGHT($D$2,3),定数!$A$6:$A$13,定数!$B$6:$B$13))</f>
        <v>-3361.8808632000264</v>
      </c>
      <c r="S19" s="41"/>
      <c r="T19" s="42">
        <f t="shared" si="6"/>
        <v>-17.300000000000093</v>
      </c>
      <c r="U19" s="42"/>
      <c r="V19" s="16">
        <f t="shared" si="1"/>
        <v>0</v>
      </c>
      <c r="W19">
        <f t="shared" si="2"/>
        <v>1</v>
      </c>
      <c r="X19" s="29">
        <f t="shared" si="4"/>
        <v>112062.69544000029</v>
      </c>
      <c r="Y19" s="30">
        <f t="shared" si="5"/>
        <v>0</v>
      </c>
    </row>
    <row r="20" spans="2:33" ht="15">
      <c r="B20" s="31">
        <v>12</v>
      </c>
      <c r="C20" s="37">
        <f t="shared" si="0"/>
        <v>108700.81457680026</v>
      </c>
      <c r="D20" s="37"/>
      <c r="E20" s="31"/>
      <c r="F20" s="5">
        <v>43502</v>
      </c>
      <c r="G20" s="31" t="s">
        <v>45</v>
      </c>
      <c r="H20" s="38">
        <v>1.14605</v>
      </c>
      <c r="I20" s="38"/>
      <c r="J20" s="31">
        <v>5.5</v>
      </c>
      <c r="K20" s="39">
        <f t="shared" si="3"/>
        <v>3261.0244373040077</v>
      </c>
      <c r="L20" s="40"/>
      <c r="M20" s="4">
        <f>IF(J20="","",(K20/J20)/LOOKUP(RIGHT($D$2,3),定数!$A$6:$A$13,定数!$B$6:$B$13))</f>
        <v>4.9409461171272842</v>
      </c>
      <c r="N20" s="31"/>
      <c r="O20" s="5"/>
      <c r="P20" s="38">
        <v>1.1466000000000001</v>
      </c>
      <c r="Q20" s="38"/>
      <c r="R20" s="41">
        <f>IF(P20="","",T20*M20*LOOKUP(RIGHT($D$2,3),定数!$A$6:$A$13,定数!$B$6:$B$13))</f>
        <v>-3261.0244373043065</v>
      </c>
      <c r="S20" s="41"/>
      <c r="T20" s="42">
        <f t="shared" si="6"/>
        <v>-5.5000000000005045</v>
      </c>
      <c r="U20" s="42"/>
      <c r="V20" s="16">
        <f t="shared" si="1"/>
        <v>0</v>
      </c>
      <c r="W20">
        <f t="shared" si="2"/>
        <v>2</v>
      </c>
      <c r="X20" s="29">
        <f t="shared" si="4"/>
        <v>112062.69544000029</v>
      </c>
      <c r="Y20" s="30">
        <f t="shared" si="5"/>
        <v>3.0000000000000138E-2</v>
      </c>
    </row>
    <row r="21" spans="2:33" ht="15">
      <c r="B21" s="31">
        <v>13</v>
      </c>
      <c r="C21" s="37">
        <f t="shared" si="0"/>
        <v>105439.79013949595</v>
      </c>
      <c r="D21" s="37"/>
      <c r="E21" s="31"/>
      <c r="F21" s="5">
        <v>43513</v>
      </c>
      <c r="G21" s="31" t="s">
        <v>44</v>
      </c>
      <c r="H21" s="38">
        <v>1.1364799999999999</v>
      </c>
      <c r="I21" s="38"/>
      <c r="J21" s="31">
        <v>9</v>
      </c>
      <c r="K21" s="39">
        <f t="shared" si="3"/>
        <v>3163.1937041848782</v>
      </c>
      <c r="L21" s="40"/>
      <c r="M21" s="4">
        <f>IF(J21="","",(K21/J21)/LOOKUP(RIGHT($D$2,3),定数!$A$6:$A$13,定数!$B$6:$B$13))</f>
        <v>2.9288830594304427</v>
      </c>
      <c r="N21" s="31"/>
      <c r="O21" s="5"/>
      <c r="P21" s="38">
        <v>1.13558</v>
      </c>
      <c r="Q21" s="38"/>
      <c r="R21" s="41">
        <f>IF(P21="","",T21*M21*LOOKUP(RIGHT($D$2,3),定数!$A$6:$A$13,定数!$B$6:$B$13))</f>
        <v>-3163.1937041845299</v>
      </c>
      <c r="S21" s="41"/>
      <c r="T21" s="42">
        <f t="shared" si="6"/>
        <v>-8.9999999999990088</v>
      </c>
      <c r="U21" s="42"/>
      <c r="V21" s="16">
        <f t="shared" si="1"/>
        <v>0</v>
      </c>
      <c r="W21">
        <f t="shared" si="2"/>
        <v>3</v>
      </c>
      <c r="X21" s="29">
        <f t="shared" si="4"/>
        <v>112062.69544000029</v>
      </c>
      <c r="Y21" s="30">
        <f t="shared" si="5"/>
        <v>5.9100000000002817E-2</v>
      </c>
      <c r="AA21">
        <v>15</v>
      </c>
    </row>
    <row r="22" spans="2:33" ht="15">
      <c r="B22" s="31">
        <v>14</v>
      </c>
      <c r="C22" s="37">
        <f t="shared" si="0"/>
        <v>102276.59643531143</v>
      </c>
      <c r="D22" s="37"/>
      <c r="E22" s="31"/>
      <c r="F22" s="5">
        <v>43514</v>
      </c>
      <c r="G22" s="31" t="s">
        <v>45</v>
      </c>
      <c r="H22" s="38">
        <v>1.1397299999999999</v>
      </c>
      <c r="I22" s="38"/>
      <c r="J22" s="31">
        <v>6.4</v>
      </c>
      <c r="K22" s="39">
        <f t="shared" si="3"/>
        <v>3068.2978930593426</v>
      </c>
      <c r="L22" s="40"/>
      <c r="M22" s="4">
        <f>IF(J22="","",(K22/J22)/LOOKUP(RIGHT($D$2,3),定数!$A$6:$A$13,定数!$B$6:$B$13))</f>
        <v>3.995179548254352</v>
      </c>
      <c r="N22" s="31"/>
      <c r="O22" s="5"/>
      <c r="P22" s="38">
        <v>1.1403700000000001</v>
      </c>
      <c r="Q22" s="38"/>
      <c r="R22" s="41">
        <f>IF(P22="","",T22*M22*LOOKUP(RIGHT($D$2,3),定数!$A$6:$A$13,定数!$B$6:$B$13))</f>
        <v>-3068.2978930602817</v>
      </c>
      <c r="S22" s="41"/>
      <c r="T22" s="42">
        <f t="shared" si="6"/>
        <v>-6.4000000000019597</v>
      </c>
      <c r="U22" s="42"/>
      <c r="V22" s="16">
        <f t="shared" si="1"/>
        <v>0</v>
      </c>
      <c r="W22">
        <f t="shared" si="2"/>
        <v>4</v>
      </c>
      <c r="X22" s="29">
        <f t="shared" si="4"/>
        <v>112062.69544000029</v>
      </c>
      <c r="Y22" s="30">
        <f t="shared" si="5"/>
        <v>8.7326999999999599E-2</v>
      </c>
    </row>
    <row r="23" spans="2:33" ht="15">
      <c r="B23" s="31">
        <v>15</v>
      </c>
      <c r="C23" s="37">
        <f t="shared" si="0"/>
        <v>99208.298542251141</v>
      </c>
      <c r="D23" s="37"/>
      <c r="E23" s="31"/>
      <c r="F23" s="5">
        <v>43522</v>
      </c>
      <c r="G23" s="31" t="s">
        <v>45</v>
      </c>
      <c r="H23" s="38">
        <v>1.13632</v>
      </c>
      <c r="I23" s="38"/>
      <c r="J23" s="31">
        <v>7.5</v>
      </c>
      <c r="K23" s="39">
        <f t="shared" si="3"/>
        <v>2976.2489562675341</v>
      </c>
      <c r="L23" s="40"/>
      <c r="M23" s="4">
        <f>IF(J23="","",(K23/J23)/LOOKUP(RIGHT($D$2,3),定数!$A$6:$A$13,定数!$B$6:$B$13))</f>
        <v>3.3069432847417048</v>
      </c>
      <c r="N23" s="31"/>
      <c r="O23" s="5"/>
      <c r="P23" s="38">
        <v>1.1348199999999999</v>
      </c>
      <c r="Q23" s="38"/>
      <c r="R23" s="41">
        <f>IF(P23="","",T23*M23*LOOKUP(RIGHT($D$2,3),定数!$A$6:$A$13,定数!$B$6:$B$13))</f>
        <v>5952.4979125352947</v>
      </c>
      <c r="S23" s="41"/>
      <c r="T23" s="42">
        <f t="shared" si="6"/>
        <v>15.000000000000568</v>
      </c>
      <c r="U23" s="42"/>
      <c r="V23" t="str">
        <f t="shared" ref="V23:W74" si="7">IF(S23&lt;&gt;"",IF(S23&lt;0,1+V22,0),"")</f>
        <v/>
      </c>
      <c r="W23">
        <f t="shared" si="2"/>
        <v>0</v>
      </c>
      <c r="X23" s="29">
        <f t="shared" si="4"/>
        <v>112062.69544000029</v>
      </c>
      <c r="Y23" s="30">
        <f t="shared" si="5"/>
        <v>0.11470719000000806</v>
      </c>
      <c r="AB23">
        <v>1.1358600000000001</v>
      </c>
      <c r="AC23">
        <v>1.13557</v>
      </c>
      <c r="AD23">
        <v>1.13537</v>
      </c>
      <c r="AE23">
        <v>1.1351899999999999</v>
      </c>
      <c r="AF23">
        <v>1.1348199999999999</v>
      </c>
    </row>
    <row r="24" spans="2:33" ht="15">
      <c r="B24" s="31">
        <v>16</v>
      </c>
      <c r="C24" s="37">
        <f t="shared" si="0"/>
        <v>105160.79645478644</v>
      </c>
      <c r="D24" s="37"/>
      <c r="E24" s="31"/>
      <c r="F24" s="5">
        <v>43523</v>
      </c>
      <c r="G24" s="31" t="s">
        <v>44</v>
      </c>
      <c r="H24" s="38">
        <v>1.1203700000000001</v>
      </c>
      <c r="I24" s="38"/>
      <c r="J24" s="31">
        <v>5.3</v>
      </c>
      <c r="K24" s="39">
        <f t="shared" si="3"/>
        <v>3154.8238936435932</v>
      </c>
      <c r="L24" s="40"/>
      <c r="M24" s="4">
        <f>IF(J24="","",(K24/J24)/LOOKUP(RIGHT($D$2,3),定数!$A$6:$A$13,定数!$B$6:$B$13))</f>
        <v>4.9604149271125682</v>
      </c>
      <c r="N24" s="31"/>
      <c r="O24" s="5"/>
      <c r="P24" s="38">
        <v>1.1214299999999999</v>
      </c>
      <c r="Q24" s="38"/>
      <c r="R24" s="41">
        <f>IF(P24="","",T24*M24*LOOKUP(RIGHT($D$2,3),定数!$A$6:$A$13,定数!$B$6:$B$13))</f>
        <v>6309.6477872862279</v>
      </c>
      <c r="S24" s="41"/>
      <c r="T24" s="42">
        <f t="shared" si="6"/>
        <v>10.599999999998388</v>
      </c>
      <c r="U24" s="42"/>
      <c r="V24" t="str">
        <f t="shared" si="7"/>
        <v/>
      </c>
      <c r="W24">
        <f t="shared" si="2"/>
        <v>0</v>
      </c>
      <c r="X24" s="29">
        <f t="shared" si="4"/>
        <v>112062.69544000029</v>
      </c>
      <c r="Y24" s="30">
        <f t="shared" si="5"/>
        <v>6.1589621400006456E-2</v>
      </c>
      <c r="AB24">
        <v>1.1207</v>
      </c>
      <c r="AC24">
        <v>1.1209</v>
      </c>
      <c r="AD24">
        <v>1.12104</v>
      </c>
      <c r="AE24">
        <v>1.12117</v>
      </c>
      <c r="AF24">
        <v>1.1214299999999999</v>
      </c>
    </row>
    <row r="25" spans="2:33" ht="15">
      <c r="B25" s="31">
        <v>17</v>
      </c>
      <c r="C25" s="37">
        <f t="shared" si="0"/>
        <v>111470.44424207267</v>
      </c>
      <c r="D25" s="37"/>
      <c r="E25" s="31"/>
      <c r="F25" s="5">
        <v>43529</v>
      </c>
      <c r="G25" s="31" t="s">
        <v>44</v>
      </c>
      <c r="H25" s="38">
        <v>1.10799</v>
      </c>
      <c r="I25" s="38"/>
      <c r="J25" s="31">
        <v>8.3000000000000007</v>
      </c>
      <c r="K25" s="39">
        <f t="shared" si="3"/>
        <v>3344.1133272621801</v>
      </c>
      <c r="L25" s="40"/>
      <c r="M25" s="4">
        <f>IF(J25="","",(K25/J25)/LOOKUP(RIGHT($D$2,3),定数!$A$6:$A$13,定数!$B$6:$B$13))</f>
        <v>3.3575435012672488</v>
      </c>
      <c r="N25" s="31"/>
      <c r="O25" s="5"/>
      <c r="P25" s="38">
        <v>1.1071599999999999</v>
      </c>
      <c r="Q25" s="38"/>
      <c r="R25" s="41">
        <f>IF(P25="","",T25*M25*LOOKUP(RIGHT($D$2,3),定数!$A$6:$A$13,定数!$B$6:$B$13))</f>
        <v>-3344.1133272626166</v>
      </c>
      <c r="S25" s="41"/>
      <c r="T25" s="42">
        <f t="shared" si="6"/>
        <v>-8.3000000000010843</v>
      </c>
      <c r="U25" s="42"/>
      <c r="V25" t="str">
        <f t="shared" si="7"/>
        <v/>
      </c>
      <c r="W25">
        <f t="shared" si="2"/>
        <v>1</v>
      </c>
      <c r="X25" s="29">
        <f t="shared" si="4"/>
        <v>112062.69544000029</v>
      </c>
      <c r="Y25" s="30">
        <f t="shared" si="5"/>
        <v>5.2849986840153296E-3</v>
      </c>
      <c r="AA25">
        <v>15</v>
      </c>
    </row>
    <row r="26" spans="2:33" ht="15">
      <c r="B26" s="31">
        <v>18</v>
      </c>
      <c r="C26" s="37">
        <f t="shared" si="0"/>
        <v>108126.33091481005</v>
      </c>
      <c r="D26" s="37"/>
      <c r="E26" s="31"/>
      <c r="F26" s="5">
        <v>43533</v>
      </c>
      <c r="G26" s="31" t="s">
        <v>44</v>
      </c>
      <c r="H26" s="38">
        <v>1.0843799999999999</v>
      </c>
      <c r="I26" s="38"/>
      <c r="J26" s="31">
        <v>3</v>
      </c>
      <c r="K26" s="39">
        <f t="shared" si="3"/>
        <v>3243.7899274443016</v>
      </c>
      <c r="L26" s="40"/>
      <c r="M26" s="4">
        <f>IF(J26="","",(K26/J26)/LOOKUP(RIGHT($D$2,3),定数!$A$6:$A$13,定数!$B$6:$B$13))</f>
        <v>9.0105275762341712</v>
      </c>
      <c r="N26" s="31"/>
      <c r="O26" s="5"/>
      <c r="P26" s="38">
        <v>1.0849800000000001</v>
      </c>
      <c r="Q26" s="38"/>
      <c r="R26" s="41">
        <f>IF(P26="","",T26*M26*LOOKUP(RIGHT($D$2,3),定数!$A$6:$A$13,定数!$B$6:$B$13))</f>
        <v>6487.5798548902894</v>
      </c>
      <c r="S26" s="41"/>
      <c r="T26" s="42">
        <f t="shared" si="6"/>
        <v>6.0000000000015596</v>
      </c>
      <c r="U26" s="42"/>
      <c r="V26" t="str">
        <f t="shared" si="7"/>
        <v/>
      </c>
      <c r="W26">
        <f t="shared" si="2"/>
        <v>0</v>
      </c>
      <c r="X26" s="29">
        <f t="shared" si="4"/>
        <v>112062.69544000029</v>
      </c>
      <c r="Y26" s="30">
        <f t="shared" si="5"/>
        <v>3.5126448723498793E-2</v>
      </c>
      <c r="AA26">
        <v>15</v>
      </c>
      <c r="AB26">
        <v>1.08457</v>
      </c>
      <c r="AC26">
        <v>1.0846800000000001</v>
      </c>
      <c r="AD26">
        <v>1.0847599999999999</v>
      </c>
      <c r="AE26">
        <v>1.08483</v>
      </c>
      <c r="AF26">
        <v>1.0849800000000001</v>
      </c>
      <c r="AG26">
        <v>1.08528</v>
      </c>
    </row>
    <row r="27" spans="2:33" ht="15">
      <c r="B27" s="31">
        <v>19</v>
      </c>
      <c r="C27" s="37">
        <f t="shared" si="0"/>
        <v>114613.91076970033</v>
      </c>
      <c r="D27" s="37"/>
      <c r="E27" s="31"/>
      <c r="F27" s="5">
        <v>43534</v>
      </c>
      <c r="G27" s="31" t="s">
        <v>45</v>
      </c>
      <c r="H27" s="38">
        <v>1.0824400000000001</v>
      </c>
      <c r="I27" s="38"/>
      <c r="J27" s="31">
        <v>7.9</v>
      </c>
      <c r="K27" s="39">
        <f t="shared" si="3"/>
        <v>3438.4173230910101</v>
      </c>
      <c r="L27" s="40"/>
      <c r="M27" s="4">
        <f>IF(J27="","",(K27/J27)/LOOKUP(RIGHT($D$2,3),定数!$A$6:$A$13,定数!$B$6:$B$13))</f>
        <v>3.6270224927120358</v>
      </c>
      <c r="N27" s="31"/>
      <c r="O27" s="5"/>
      <c r="P27" s="38">
        <v>1.0808599999999999</v>
      </c>
      <c r="Q27" s="38"/>
      <c r="R27" s="41">
        <f>IF(P27="","",T27*M27*LOOKUP(RIGHT($D$2,3),定数!$A$6:$A$13,定数!$B$6:$B$13))</f>
        <v>6876.8346461826159</v>
      </c>
      <c r="S27" s="41"/>
      <c r="T27" s="42">
        <f t="shared" si="6"/>
        <v>15.800000000001369</v>
      </c>
      <c r="U27" s="42"/>
      <c r="V27" t="str">
        <f t="shared" si="7"/>
        <v/>
      </c>
      <c r="W27">
        <f t="shared" si="2"/>
        <v>0</v>
      </c>
      <c r="X27" s="29">
        <f t="shared" si="4"/>
        <v>114613.91076970033</v>
      </c>
      <c r="Y27" s="30">
        <f t="shared" si="5"/>
        <v>0</v>
      </c>
      <c r="AA27">
        <v>15</v>
      </c>
      <c r="AB27">
        <v>1.08195</v>
      </c>
      <c r="AC27">
        <v>1.08165</v>
      </c>
      <c r="AD27">
        <v>1.08144</v>
      </c>
      <c r="AE27">
        <v>1.0812600000000001</v>
      </c>
      <c r="AF27">
        <v>1.0808599999999999</v>
      </c>
      <c r="AG27">
        <v>1.0800700000000001</v>
      </c>
    </row>
    <row r="28" spans="2:33" ht="15">
      <c r="B28" s="31">
        <v>20</v>
      </c>
      <c r="C28" s="37">
        <f t="shared" si="0"/>
        <v>121490.74541588295</v>
      </c>
      <c r="D28" s="37"/>
      <c r="E28" s="31"/>
      <c r="F28" s="5">
        <v>43537</v>
      </c>
      <c r="G28" s="31" t="s">
        <v>45</v>
      </c>
      <c r="H28" s="38">
        <v>1.0609599999999999</v>
      </c>
      <c r="I28" s="38"/>
      <c r="J28" s="31">
        <v>7.9</v>
      </c>
      <c r="K28" s="39">
        <f t="shared" si="3"/>
        <v>3644.7223624764883</v>
      </c>
      <c r="L28" s="40"/>
      <c r="M28" s="4">
        <f>IF(J28="","",(K28/J28)/LOOKUP(RIGHT($D$2,3),定数!$A$6:$A$13,定数!$B$6:$B$13))</f>
        <v>3.8446438422747766</v>
      </c>
      <c r="N28" s="31"/>
      <c r="O28" s="5"/>
      <c r="P28" s="38">
        <v>1.05938</v>
      </c>
      <c r="Q28" s="38"/>
      <c r="R28" s="41">
        <f>IF(P28="","",T28*M28*LOOKUP(RIGHT($D$2,3),定数!$A$6:$A$13,定数!$B$6:$B$13))</f>
        <v>7289.4447249525838</v>
      </c>
      <c r="S28" s="41"/>
      <c r="T28" s="42">
        <f t="shared" si="6"/>
        <v>15.799999999999148</v>
      </c>
      <c r="U28" s="42"/>
      <c r="V28" t="str">
        <f t="shared" si="7"/>
        <v/>
      </c>
      <c r="W28">
        <f t="shared" si="2"/>
        <v>0</v>
      </c>
      <c r="X28" s="29">
        <f t="shared" si="4"/>
        <v>121490.74541588295</v>
      </c>
      <c r="Y28" s="30">
        <f t="shared" si="5"/>
        <v>0</v>
      </c>
      <c r="AB28">
        <v>1.06047</v>
      </c>
      <c r="AC28">
        <v>1.0601700000000001</v>
      </c>
      <c r="AD28">
        <v>1.05996</v>
      </c>
      <c r="AE28">
        <v>1.0597700000000001</v>
      </c>
      <c r="AF28">
        <v>1.05938</v>
      </c>
      <c r="AG28">
        <v>1.0585899999999999</v>
      </c>
    </row>
    <row r="29" spans="2:33" ht="15">
      <c r="B29" s="31">
        <v>21</v>
      </c>
      <c r="C29" s="37">
        <f t="shared" si="0"/>
        <v>128780.19014083553</v>
      </c>
      <c r="D29" s="37"/>
      <c r="E29" s="31"/>
      <c r="F29" s="5">
        <v>43543</v>
      </c>
      <c r="G29" s="31" t="s">
        <v>45</v>
      </c>
      <c r="H29" s="38">
        <v>1.0770299999999999</v>
      </c>
      <c r="I29" s="38"/>
      <c r="J29" s="31">
        <v>8.5</v>
      </c>
      <c r="K29" s="39">
        <f t="shared" si="3"/>
        <v>3863.4057042250661</v>
      </c>
      <c r="L29" s="40"/>
      <c r="M29" s="4">
        <f>IF(J29="","",(K29/J29)/LOOKUP(RIGHT($D$2,3),定数!$A$6:$A$13,定数!$B$6:$B$13))</f>
        <v>3.7876526512010451</v>
      </c>
      <c r="N29" s="31"/>
      <c r="O29" s="5"/>
      <c r="P29" s="38">
        <v>1.0765</v>
      </c>
      <c r="Q29" s="38"/>
      <c r="R29" s="41">
        <f>IF(P29="","",T29*M29*LOOKUP(RIGHT($D$2,3),定数!$A$6:$A$13,定数!$B$6:$B$13))</f>
        <v>0</v>
      </c>
      <c r="S29" s="41"/>
      <c r="T29" s="42">
        <v>0</v>
      </c>
      <c r="U29" s="42"/>
      <c r="V29" t="str">
        <f t="shared" si="7"/>
        <v/>
      </c>
      <c r="W29">
        <f t="shared" si="2"/>
        <v>0</v>
      </c>
      <c r="X29" s="29">
        <f t="shared" si="4"/>
        <v>128780.19014083553</v>
      </c>
      <c r="Y29" s="30">
        <f t="shared" si="5"/>
        <v>0</v>
      </c>
      <c r="AB29">
        <v>1.0765</v>
      </c>
    </row>
    <row r="30" spans="2:33" ht="15">
      <c r="B30" s="31">
        <v>22</v>
      </c>
      <c r="C30" s="37">
        <f t="shared" si="0"/>
        <v>128780.19014083553</v>
      </c>
      <c r="D30" s="37"/>
      <c r="E30" s="31"/>
      <c r="F30" s="5">
        <v>43544</v>
      </c>
      <c r="G30" s="31" t="s">
        <v>44</v>
      </c>
      <c r="H30" s="38">
        <v>1.06717</v>
      </c>
      <c r="I30" s="38"/>
      <c r="J30" s="31">
        <v>10.5</v>
      </c>
      <c r="K30" s="39">
        <f t="shared" si="3"/>
        <v>3863.4057042250661</v>
      </c>
      <c r="L30" s="40"/>
      <c r="M30" s="4">
        <f>IF(J30="","",(K30/J30)/LOOKUP(RIGHT($D$2,3),定数!$A$6:$A$13,定数!$B$6:$B$13))</f>
        <v>3.066195003353227</v>
      </c>
      <c r="N30" s="31"/>
      <c r="O30" s="5"/>
      <c r="P30" s="38">
        <v>1.0692699999999999</v>
      </c>
      <c r="Q30" s="38"/>
      <c r="R30" s="41">
        <f>IF(P30="","",T30*M30*LOOKUP(RIGHT($D$2,3),定数!$A$6:$A$13,定数!$B$6:$B$13))</f>
        <v>7726.8114084500985</v>
      </c>
      <c r="S30" s="41"/>
      <c r="T30" s="42">
        <f t="shared" si="6"/>
        <v>20.999999999999908</v>
      </c>
      <c r="U30" s="42"/>
      <c r="V30" t="str">
        <f t="shared" si="7"/>
        <v/>
      </c>
      <c r="W30">
        <f t="shared" si="2"/>
        <v>0</v>
      </c>
      <c r="X30" s="29">
        <f t="shared" si="4"/>
        <v>128780.19014083553</v>
      </c>
      <c r="Y30" s="30">
        <f t="shared" si="5"/>
        <v>0</v>
      </c>
      <c r="AB30">
        <v>1.06782</v>
      </c>
      <c r="AC30">
        <v>1.0682199999999999</v>
      </c>
      <c r="AD30">
        <v>1.0685</v>
      </c>
      <c r="AE30">
        <v>1.06874</v>
      </c>
      <c r="AF30">
        <v>1.0692699999999999</v>
      </c>
    </row>
    <row r="31" spans="2:33" ht="15">
      <c r="B31" s="31">
        <v>23</v>
      </c>
      <c r="C31" s="37">
        <f t="shared" si="0"/>
        <v>136507.00154928563</v>
      </c>
      <c r="D31" s="37"/>
      <c r="E31" s="31"/>
      <c r="F31" s="5">
        <v>43548</v>
      </c>
      <c r="G31" s="31" t="s">
        <v>45</v>
      </c>
      <c r="H31" s="38">
        <v>1.09413</v>
      </c>
      <c r="I31" s="38"/>
      <c r="J31" s="31">
        <v>9.1999999999999993</v>
      </c>
      <c r="K31" s="39">
        <f t="shared" si="3"/>
        <v>4095.210046478569</v>
      </c>
      <c r="L31" s="40"/>
      <c r="M31" s="4">
        <f>IF(J31="","",(K31/J31)/LOOKUP(RIGHT($D$2,3),定数!$A$6:$A$13,定数!$B$6:$B$13))</f>
        <v>3.7094293899262403</v>
      </c>
      <c r="N31" s="31"/>
      <c r="O31" s="5"/>
      <c r="P31" s="38">
        <v>1.0935600000000001</v>
      </c>
      <c r="Q31" s="38"/>
      <c r="R31" s="41">
        <f>IF(P31="","",T31*M31*LOOKUP(RIGHT($D$2,3),定数!$A$6:$A$13,定数!$B$6:$B$13))</f>
        <v>0</v>
      </c>
      <c r="S31" s="41"/>
      <c r="T31" s="42">
        <v>0</v>
      </c>
      <c r="U31" s="42"/>
      <c r="V31" t="str">
        <f t="shared" si="7"/>
        <v/>
      </c>
      <c r="W31">
        <f t="shared" si="2"/>
        <v>0</v>
      </c>
      <c r="X31" s="29">
        <f t="shared" si="4"/>
        <v>136507.00154928563</v>
      </c>
      <c r="Y31" s="30">
        <f t="shared" si="5"/>
        <v>0</v>
      </c>
      <c r="AA31">
        <v>15</v>
      </c>
      <c r="AB31">
        <v>1.0935600000000001</v>
      </c>
    </row>
    <row r="32" spans="2:33" ht="15">
      <c r="B32" s="31">
        <v>24</v>
      </c>
      <c r="C32" s="37">
        <f t="shared" si="0"/>
        <v>136507.00154928563</v>
      </c>
      <c r="D32" s="37"/>
      <c r="E32" s="31"/>
      <c r="F32" s="5">
        <v>43551</v>
      </c>
      <c r="G32" s="31" t="s">
        <v>44</v>
      </c>
      <c r="H32" s="38">
        <v>1.08904</v>
      </c>
      <c r="I32" s="38"/>
      <c r="J32" s="31">
        <v>14.3</v>
      </c>
      <c r="K32" s="39">
        <f t="shared" si="3"/>
        <v>4095.210046478569</v>
      </c>
      <c r="L32" s="40"/>
      <c r="M32" s="4">
        <f>IF(J32="","",(K32/J32)/LOOKUP(RIGHT($D$2,3),定数!$A$6:$A$13,定数!$B$6:$B$13))</f>
        <v>2.3864860410714273</v>
      </c>
      <c r="N32" s="31"/>
      <c r="O32" s="5"/>
      <c r="P32" s="38">
        <v>1.08761</v>
      </c>
      <c r="Q32" s="38"/>
      <c r="R32" s="41">
        <f>IF(P32="","",T32*M32*LOOKUP(RIGHT($D$2,3),定数!$A$6:$A$13,定数!$B$6:$B$13))</f>
        <v>-4095.2100464786899</v>
      </c>
      <c r="S32" s="41"/>
      <c r="T32" s="42">
        <f t="shared" si="6"/>
        <v>-14.300000000000423</v>
      </c>
      <c r="U32" s="42"/>
      <c r="V32" t="str">
        <f t="shared" si="7"/>
        <v/>
      </c>
      <c r="W32">
        <f t="shared" si="2"/>
        <v>1</v>
      </c>
      <c r="X32" s="29">
        <f t="shared" si="4"/>
        <v>136507.00154928563</v>
      </c>
      <c r="Y32" s="30">
        <f t="shared" si="5"/>
        <v>0</v>
      </c>
    </row>
    <row r="33" spans="2:33" ht="15">
      <c r="B33" s="31">
        <v>25</v>
      </c>
      <c r="C33" s="37">
        <f t="shared" si="0"/>
        <v>132411.79150280694</v>
      </c>
      <c r="D33" s="37"/>
      <c r="E33" s="31"/>
      <c r="F33" s="5">
        <v>43554</v>
      </c>
      <c r="G33" s="31" t="s">
        <v>45</v>
      </c>
      <c r="H33" s="38">
        <v>1.08731</v>
      </c>
      <c r="I33" s="38"/>
      <c r="J33" s="31">
        <v>10.199999999999999</v>
      </c>
      <c r="K33" s="39">
        <f t="shared" si="3"/>
        <v>3972.3537450842082</v>
      </c>
      <c r="L33" s="40"/>
      <c r="M33" s="4">
        <f>IF(J33="","",(K33/J33)/LOOKUP(RIGHT($D$2,3),定数!$A$6:$A$13,定数!$B$6:$B$13))</f>
        <v>3.2453870466374251</v>
      </c>
      <c r="N33" s="31"/>
      <c r="O33" s="5"/>
      <c r="P33" s="38">
        <v>1.0860099999999999</v>
      </c>
      <c r="Q33" s="38"/>
      <c r="R33" s="41">
        <f>IF(P33="","",T33*M33*LOOKUP(RIGHT($D$2,3),定数!$A$6:$A$13,定数!$B$6:$B$13))</f>
        <v>0</v>
      </c>
      <c r="S33" s="41"/>
      <c r="T33" s="42">
        <v>0</v>
      </c>
      <c r="U33" s="42"/>
      <c r="V33" t="str">
        <f t="shared" si="7"/>
        <v/>
      </c>
      <c r="W33">
        <f t="shared" si="2"/>
        <v>0</v>
      </c>
      <c r="X33" s="29">
        <f t="shared" si="4"/>
        <v>136507.00154928563</v>
      </c>
      <c r="Y33" s="30">
        <f t="shared" si="5"/>
        <v>3.0000000000000915E-2</v>
      </c>
      <c r="AB33">
        <v>1.0866800000000001</v>
      </c>
      <c r="AC33">
        <v>1.08629</v>
      </c>
      <c r="AD33">
        <v>1.0860099999999999</v>
      </c>
    </row>
    <row r="34" spans="2:33" ht="15">
      <c r="B34" s="31">
        <v>26</v>
      </c>
      <c r="C34" s="37">
        <f t="shared" si="0"/>
        <v>132411.79150280694</v>
      </c>
      <c r="D34" s="37"/>
      <c r="E34" s="31"/>
      <c r="F34" s="5">
        <v>43557</v>
      </c>
      <c r="G34" s="31" t="s">
        <v>45</v>
      </c>
      <c r="H34" s="38">
        <v>1.07544</v>
      </c>
      <c r="I34" s="38"/>
      <c r="J34" s="31">
        <v>13.4</v>
      </c>
      <c r="K34" s="39">
        <f t="shared" si="3"/>
        <v>3972.3537450842082</v>
      </c>
      <c r="L34" s="40"/>
      <c r="M34" s="4">
        <f>IF(J34="","",(K34/J34)/LOOKUP(RIGHT($D$2,3),定数!$A$6:$A$13,定数!$B$6:$B$13))</f>
        <v>2.4703692444553536</v>
      </c>
      <c r="N34" s="31"/>
      <c r="O34" s="5"/>
      <c r="P34" s="38">
        <v>1.0767800000000001</v>
      </c>
      <c r="Q34" s="38"/>
      <c r="R34" s="41">
        <f>IF(P34="","",T34*M34*LOOKUP(RIGHT($D$2,3),定数!$A$6:$A$13,定数!$B$6:$B$13))</f>
        <v>-3972.3537450845606</v>
      </c>
      <c r="S34" s="41"/>
      <c r="T34" s="42">
        <f t="shared" si="6"/>
        <v>-13.400000000001189</v>
      </c>
      <c r="U34" s="42"/>
      <c r="V34" t="str">
        <f t="shared" si="7"/>
        <v/>
      </c>
      <c r="W34">
        <f t="shared" si="2"/>
        <v>1</v>
      </c>
      <c r="X34" s="29">
        <f t="shared" si="4"/>
        <v>136507.00154928563</v>
      </c>
      <c r="Y34" s="30">
        <f t="shared" si="5"/>
        <v>3.0000000000000915E-2</v>
      </c>
    </row>
    <row r="35" spans="2:33" ht="15">
      <c r="B35" s="31">
        <v>27</v>
      </c>
      <c r="C35" s="37">
        <f t="shared" si="0"/>
        <v>128439.43775772238</v>
      </c>
      <c r="D35" s="37"/>
      <c r="E35" s="31"/>
      <c r="F35" s="5">
        <v>43557</v>
      </c>
      <c r="G35" s="31" t="s">
        <v>44</v>
      </c>
      <c r="H35" s="38">
        <v>1.0773200000000001</v>
      </c>
      <c r="I35" s="38"/>
      <c r="J35" s="31">
        <v>4</v>
      </c>
      <c r="K35" s="39">
        <f t="shared" si="3"/>
        <v>3853.1831327316713</v>
      </c>
      <c r="L35" s="40"/>
      <c r="M35" s="4">
        <f>IF(J35="","",(K35/J35)/LOOKUP(RIGHT($D$2,3),定数!$A$6:$A$13,定数!$B$6:$B$13))</f>
        <v>8.0274648598576483</v>
      </c>
      <c r="N35" s="31"/>
      <c r="O35" s="5"/>
      <c r="P35" s="38">
        <v>1.07812</v>
      </c>
      <c r="Q35" s="38"/>
      <c r="R35" s="41">
        <f>IF(P35="","",T35*M35*LOOKUP(RIGHT($D$2,3),定数!$A$6:$A$13,定数!$B$6:$B$13))</f>
        <v>7706.3662654624932</v>
      </c>
      <c r="S35" s="41"/>
      <c r="T35" s="42">
        <f t="shared" si="6"/>
        <v>7.9999999999991189</v>
      </c>
      <c r="U35" s="42"/>
      <c r="V35" t="str">
        <f t="shared" si="7"/>
        <v/>
      </c>
      <c r="W35">
        <f t="shared" si="2"/>
        <v>0</v>
      </c>
      <c r="X35" s="29">
        <f t="shared" si="4"/>
        <v>136507.00154928563</v>
      </c>
      <c r="Y35" s="30">
        <f t="shared" si="5"/>
        <v>5.9100000000003483E-2</v>
      </c>
      <c r="AA35">
        <v>15</v>
      </c>
      <c r="AB35">
        <v>1.0775699999999999</v>
      </c>
      <c r="AC35">
        <v>1.07772</v>
      </c>
      <c r="AD35">
        <v>1.0778300000000001</v>
      </c>
      <c r="AE35">
        <v>1.07792</v>
      </c>
      <c r="AF35">
        <v>1.07812</v>
      </c>
      <c r="AG35">
        <v>1.0785199999999999</v>
      </c>
    </row>
    <row r="36" spans="2:33" ht="15">
      <c r="B36" s="31">
        <v>28</v>
      </c>
      <c r="C36" s="37">
        <f t="shared" si="0"/>
        <v>136145.80402318487</v>
      </c>
      <c r="D36" s="37"/>
      <c r="E36" s="31"/>
      <c r="F36" s="5">
        <v>43558</v>
      </c>
      <c r="G36" s="31" t="s">
        <v>45</v>
      </c>
      <c r="H36" s="38">
        <v>1.0868500000000001</v>
      </c>
      <c r="I36" s="38"/>
      <c r="J36" s="31">
        <v>5.0999999999999996</v>
      </c>
      <c r="K36" s="39">
        <f t="shared" si="3"/>
        <v>4084.374120695546</v>
      </c>
      <c r="L36" s="40"/>
      <c r="M36" s="4">
        <f>IF(J36="","",(K36/J36)/LOOKUP(RIGHT($D$2,3),定数!$A$6:$A$13,定数!$B$6:$B$13))</f>
        <v>6.6738139227051407</v>
      </c>
      <c r="N36" s="31"/>
      <c r="O36" s="5"/>
      <c r="P36" s="43">
        <v>1.0863400000000001</v>
      </c>
      <c r="Q36" s="38"/>
      <c r="R36" s="41">
        <f>IF(P36="","",T36*M36*LOOKUP(RIGHT($D$2,3),定数!$A$6:$A$13,定数!$B$6:$B$13))</f>
        <v>0</v>
      </c>
      <c r="S36" s="41"/>
      <c r="T36" s="42">
        <v>0</v>
      </c>
      <c r="U36" s="42"/>
      <c r="V36" t="str">
        <f t="shared" si="7"/>
        <v/>
      </c>
      <c r="W36">
        <f t="shared" si="2"/>
        <v>0</v>
      </c>
      <c r="X36" s="29">
        <f t="shared" si="4"/>
        <v>136507.00154928563</v>
      </c>
      <c r="Y36" s="30">
        <f t="shared" si="5"/>
        <v>2.6460000000099182E-3</v>
      </c>
      <c r="AA36">
        <v>15</v>
      </c>
      <c r="AB36">
        <v>1.08653</v>
      </c>
      <c r="AC36">
        <v>1.0863400000000001</v>
      </c>
    </row>
    <row r="37" spans="2:33" ht="15">
      <c r="B37" s="31">
        <v>29</v>
      </c>
      <c r="C37" s="37">
        <f t="shared" si="0"/>
        <v>136145.80402318487</v>
      </c>
      <c r="D37" s="37"/>
      <c r="E37" s="31"/>
      <c r="F37" s="5">
        <v>43561</v>
      </c>
      <c r="G37" s="31" t="s">
        <v>45</v>
      </c>
      <c r="H37" s="38">
        <v>1.09823</v>
      </c>
      <c r="I37" s="38"/>
      <c r="J37" s="31">
        <v>6.7</v>
      </c>
      <c r="K37" s="39">
        <f t="shared" si="3"/>
        <v>4084.374120695546</v>
      </c>
      <c r="L37" s="40"/>
      <c r="M37" s="4">
        <f>IF(J37="","",(K37/J37)/LOOKUP(RIGHT($D$2,3),定数!$A$6:$A$13,定数!$B$6:$B$13))</f>
        <v>5.0800673142979429</v>
      </c>
      <c r="N37" s="31"/>
      <c r="O37" s="5"/>
      <c r="P37" s="38">
        <v>1.0973999999999999</v>
      </c>
      <c r="Q37" s="38"/>
      <c r="R37" s="41">
        <f>IF(P37="","",T37*M37*LOOKUP(RIGHT($D$2,3),定数!$A$6:$A$13,定数!$B$6:$B$13))</f>
        <v>0</v>
      </c>
      <c r="S37" s="41"/>
      <c r="T37" s="42">
        <v>0</v>
      </c>
      <c r="U37" s="42"/>
      <c r="V37" t="str">
        <f t="shared" si="7"/>
        <v/>
      </c>
      <c r="W37">
        <f t="shared" si="2"/>
        <v>0</v>
      </c>
      <c r="X37" s="29">
        <f t="shared" si="4"/>
        <v>136507.00154928563</v>
      </c>
      <c r="Y37" s="30">
        <f t="shared" si="5"/>
        <v>2.6460000000099182E-3</v>
      </c>
      <c r="AA37">
        <v>15</v>
      </c>
      <c r="AB37">
        <v>1.0978300000000001</v>
      </c>
      <c r="AC37">
        <v>1.09758</v>
      </c>
      <c r="AD37">
        <v>1.0973999999999999</v>
      </c>
    </row>
    <row r="38" spans="2:33" ht="15">
      <c r="B38" s="31">
        <v>30</v>
      </c>
      <c r="C38" s="37">
        <f t="shared" si="0"/>
        <v>136145.80402318487</v>
      </c>
      <c r="D38" s="37"/>
      <c r="E38" s="31"/>
      <c r="F38" s="5">
        <v>43565</v>
      </c>
      <c r="G38" s="31" t="s">
        <v>44</v>
      </c>
      <c r="H38" s="38">
        <v>1.06671</v>
      </c>
      <c r="I38" s="38"/>
      <c r="J38" s="31">
        <v>9.4</v>
      </c>
      <c r="K38" s="39">
        <f t="shared" si="3"/>
        <v>4084.374120695546</v>
      </c>
      <c r="L38" s="40"/>
      <c r="M38" s="4">
        <f>IF(J38="","",(K38/J38)/LOOKUP(RIGHT($D$2,3),定数!$A$6:$A$13,定数!$B$6:$B$13))</f>
        <v>3.62089904316981</v>
      </c>
      <c r="N38" s="31"/>
      <c r="O38" s="5"/>
      <c r="P38" s="38">
        <v>1.06765</v>
      </c>
      <c r="Q38" s="38"/>
      <c r="R38" s="41">
        <f>IF(P38="","",T38*M38*LOOKUP(RIGHT($D$2,3),定数!$A$6:$A$13,定数!$B$6:$B$13))</f>
        <v>0</v>
      </c>
      <c r="S38" s="41"/>
      <c r="T38" s="42">
        <v>0</v>
      </c>
      <c r="U38" s="42"/>
      <c r="V38" t="str">
        <f t="shared" si="7"/>
        <v/>
      </c>
      <c r="W38">
        <f t="shared" si="2"/>
        <v>0</v>
      </c>
      <c r="X38" s="29">
        <f t="shared" si="4"/>
        <v>136507.00154928563</v>
      </c>
      <c r="Y38" s="30">
        <f t="shared" si="5"/>
        <v>2.6460000000099182E-3</v>
      </c>
      <c r="AB38">
        <v>1.0672900000000001</v>
      </c>
      <c r="AC38">
        <v>1.06765</v>
      </c>
    </row>
    <row r="39" spans="2:33" ht="15">
      <c r="B39" s="31">
        <v>31</v>
      </c>
      <c r="C39" s="37">
        <f t="shared" si="0"/>
        <v>136145.80402318487</v>
      </c>
      <c r="D39" s="37"/>
      <c r="E39" s="31"/>
      <c r="F39" s="5">
        <v>43571</v>
      </c>
      <c r="G39" s="31" t="s">
        <v>45</v>
      </c>
      <c r="H39" s="38">
        <v>1.0646599999999999</v>
      </c>
      <c r="I39" s="38"/>
      <c r="J39" s="31">
        <v>37.6</v>
      </c>
      <c r="K39" s="39">
        <f t="shared" si="3"/>
        <v>4084.374120695546</v>
      </c>
      <c r="L39" s="40"/>
      <c r="M39" s="4">
        <f>IF(J39="","",(K39/J39)/LOOKUP(RIGHT($D$2,3),定数!$A$6:$A$13,定数!$B$6:$B$13))</f>
        <v>0.90522476079245251</v>
      </c>
      <c r="N39" s="31"/>
      <c r="O39" s="5"/>
      <c r="P39" s="38">
        <v>1.0684199999999999</v>
      </c>
      <c r="Q39" s="38"/>
      <c r="R39" s="41">
        <f>IF(P39="","",T39*M39*LOOKUP(RIGHT($D$2,3),定数!$A$6:$A$13,定数!$B$6:$B$13))</f>
        <v>-4084.3741206955297</v>
      </c>
      <c r="S39" s="41"/>
      <c r="T39" s="42">
        <f t="shared" si="6"/>
        <v>-37.599999999999852</v>
      </c>
      <c r="U39" s="42"/>
      <c r="V39" t="str">
        <f t="shared" si="7"/>
        <v/>
      </c>
      <c r="W39">
        <f t="shared" si="2"/>
        <v>1</v>
      </c>
      <c r="X39" s="29">
        <f t="shared" si="4"/>
        <v>136507.00154928563</v>
      </c>
      <c r="Y39" s="30">
        <f t="shared" si="5"/>
        <v>2.6460000000099182E-3</v>
      </c>
    </row>
    <row r="40" spans="2:33" ht="15">
      <c r="B40" s="31">
        <v>32</v>
      </c>
      <c r="C40" s="37">
        <f t="shared" si="0"/>
        <v>132061.42990248936</v>
      </c>
      <c r="D40" s="37"/>
      <c r="E40" s="31"/>
      <c r="F40" s="5">
        <v>43577</v>
      </c>
      <c r="G40" s="31" t="s">
        <v>44</v>
      </c>
      <c r="H40" s="38">
        <v>1.0752299999999999</v>
      </c>
      <c r="I40" s="38"/>
      <c r="J40" s="31">
        <v>26.2</v>
      </c>
      <c r="K40" s="39">
        <f t="shared" si="3"/>
        <v>3961.8428970746804</v>
      </c>
      <c r="L40" s="40"/>
      <c r="M40" s="4">
        <f>IF(J40="","",(K40/J40)/LOOKUP(RIGHT($D$2,3),定数!$A$6:$A$13,定数!$B$6:$B$13))</f>
        <v>1.2601281479245166</v>
      </c>
      <c r="N40" s="31"/>
      <c r="O40" s="5"/>
      <c r="P40" s="38">
        <v>1.0768500000000001</v>
      </c>
      <c r="Q40" s="38"/>
      <c r="R40" s="41">
        <f>IF(P40="","",T40*M40*LOOKUP(RIGHT($D$2,3),定数!$A$6:$A$13,定数!$B$6:$B$13))</f>
        <v>0</v>
      </c>
      <c r="S40" s="41"/>
      <c r="T40" s="42">
        <v>0</v>
      </c>
      <c r="U40" s="42"/>
      <c r="V40" t="str">
        <f t="shared" si="7"/>
        <v/>
      </c>
      <c r="W40">
        <f t="shared" si="2"/>
        <v>0</v>
      </c>
      <c r="X40" s="29">
        <f t="shared" si="4"/>
        <v>136507.00154928563</v>
      </c>
      <c r="Y40" s="30">
        <f t="shared" si="5"/>
        <v>3.2566620000009427E-2</v>
      </c>
      <c r="AB40">
        <v>1.0768500000000001</v>
      </c>
    </row>
    <row r="41" spans="2:33" ht="15">
      <c r="B41" s="31">
        <v>33</v>
      </c>
      <c r="C41" s="37">
        <f t="shared" si="0"/>
        <v>132061.42990248936</v>
      </c>
      <c r="D41" s="37"/>
      <c r="E41" s="31"/>
      <c r="F41" s="5">
        <v>43579</v>
      </c>
      <c r="G41" s="31" t="s">
        <v>45</v>
      </c>
      <c r="H41" s="38">
        <v>1.08108</v>
      </c>
      <c r="I41" s="38"/>
      <c r="J41" s="31">
        <v>8.1</v>
      </c>
      <c r="K41" s="39">
        <f t="shared" si="3"/>
        <v>3961.8428970746804</v>
      </c>
      <c r="L41" s="40"/>
      <c r="M41" s="4">
        <f>IF(J41="","",(K41/J41)/LOOKUP(RIGHT($D$2,3),定数!$A$6:$A$13,定数!$B$6:$B$13))</f>
        <v>4.0759700587188075</v>
      </c>
      <c r="N41" s="31"/>
      <c r="O41" s="5"/>
      <c r="P41" s="38">
        <v>1.0794600000000001</v>
      </c>
      <c r="Q41" s="38"/>
      <c r="R41" s="41">
        <f>IF(P41="","",T41*M41*LOOKUP(RIGHT($D$2,3),定数!$A$6:$A$13,定数!$B$6:$B$13))</f>
        <v>7923.6857941491407</v>
      </c>
      <c r="S41" s="41"/>
      <c r="T41" s="42">
        <f t="shared" si="6"/>
        <v>16.199999999999548</v>
      </c>
      <c r="U41" s="42"/>
      <c r="V41" t="str">
        <f t="shared" si="7"/>
        <v/>
      </c>
      <c r="W41">
        <f t="shared" si="2"/>
        <v>0</v>
      </c>
      <c r="X41" s="29">
        <f t="shared" si="4"/>
        <v>136507.00154928563</v>
      </c>
      <c r="Y41" s="30">
        <f t="shared" si="5"/>
        <v>3.2566620000009427E-2</v>
      </c>
      <c r="AB41">
        <v>1.0805800000000001</v>
      </c>
      <c r="AC41">
        <v>1.0802700000000001</v>
      </c>
      <c r="AD41">
        <v>1.08005</v>
      </c>
      <c r="AE41">
        <v>1.0798700000000001</v>
      </c>
      <c r="AF41">
        <v>1.0794600000000001</v>
      </c>
      <c r="AG41">
        <v>1.0786500000000001</v>
      </c>
    </row>
    <row r="42" spans="2:33" ht="15">
      <c r="B42" s="31">
        <v>34</v>
      </c>
      <c r="C42" s="37">
        <f t="shared" si="0"/>
        <v>139985.1156966385</v>
      </c>
      <c r="D42" s="37"/>
      <c r="E42" s="31"/>
      <c r="F42" s="5">
        <v>43583</v>
      </c>
      <c r="G42" s="31" t="s">
        <v>45</v>
      </c>
      <c r="H42" s="38">
        <v>1.0873999999999999</v>
      </c>
      <c r="I42" s="38"/>
      <c r="J42" s="31">
        <v>5.2</v>
      </c>
      <c r="K42" s="39">
        <f t="shared" si="3"/>
        <v>4199.5534708991545</v>
      </c>
      <c r="L42" s="40"/>
      <c r="M42" s="4">
        <f>IF(J42="","",(K42/J42)/LOOKUP(RIGHT($D$2,3),定数!$A$6:$A$13,定数!$B$6:$B$13))</f>
        <v>6.7300536392614658</v>
      </c>
      <c r="N42" s="31"/>
      <c r="O42" s="5"/>
      <c r="P42" s="38">
        <v>1.08708</v>
      </c>
      <c r="Q42" s="38"/>
      <c r="R42" s="41">
        <f>IF(P42="","",T42*M42*LOOKUP(RIGHT($D$2,3),定数!$A$6:$A$13,定数!$B$6:$B$13))</f>
        <v>0</v>
      </c>
      <c r="S42" s="41"/>
      <c r="T42" s="42">
        <v>0</v>
      </c>
      <c r="U42" s="42"/>
      <c r="V42" t="str">
        <f t="shared" si="7"/>
        <v/>
      </c>
      <c r="W42">
        <f t="shared" si="2"/>
        <v>0</v>
      </c>
      <c r="X42" s="29">
        <f t="shared" si="4"/>
        <v>139985.1156966385</v>
      </c>
      <c r="Y42" s="30">
        <f t="shared" si="5"/>
        <v>0</v>
      </c>
      <c r="AA42">
        <v>15</v>
      </c>
      <c r="AB42">
        <v>1.08708</v>
      </c>
    </row>
    <row r="43" spans="2:33" ht="15">
      <c r="B43" s="31">
        <v>35</v>
      </c>
      <c r="C43" s="37">
        <f t="shared" si="0"/>
        <v>139985.1156966385</v>
      </c>
      <c r="D43" s="37"/>
      <c r="E43" s="31"/>
      <c r="F43" s="5">
        <v>43584</v>
      </c>
      <c r="G43" s="31" t="s">
        <v>45</v>
      </c>
      <c r="H43" s="38">
        <v>1.0969</v>
      </c>
      <c r="I43" s="38"/>
      <c r="J43" s="31">
        <v>6.2</v>
      </c>
      <c r="K43" s="39">
        <f t="shared" si="3"/>
        <v>4199.5534708991545</v>
      </c>
      <c r="L43" s="40"/>
      <c r="M43" s="4">
        <f>IF(J43="","",(K43/J43)/LOOKUP(RIGHT($D$2,3),定数!$A$6:$A$13,定数!$B$6:$B$13))</f>
        <v>5.6445611167999381</v>
      </c>
      <c r="N43" s="31"/>
      <c r="O43" s="5"/>
      <c r="P43" s="38">
        <v>1.0975200000000001</v>
      </c>
      <c r="Q43" s="38"/>
      <c r="R43" s="41">
        <f>IF(P43="","",T43*M43*LOOKUP(RIGHT($D$2,3),定数!$A$6:$A$13,定数!$B$6:$B$13))</f>
        <v>-4199.5534708995938</v>
      </c>
      <c r="S43" s="41"/>
      <c r="T43" s="42">
        <f t="shared" si="6"/>
        <v>-6.2000000000006494</v>
      </c>
      <c r="U43" s="42"/>
      <c r="V43" t="str">
        <f t="shared" si="7"/>
        <v/>
      </c>
      <c r="W43">
        <f t="shared" si="2"/>
        <v>1</v>
      </c>
      <c r="X43" s="29">
        <f t="shared" si="4"/>
        <v>139985.1156966385</v>
      </c>
      <c r="Y43" s="30">
        <f t="shared" si="5"/>
        <v>0</v>
      </c>
    </row>
    <row r="44" spans="2:33" ht="15">
      <c r="B44" s="31">
        <v>36</v>
      </c>
      <c r="C44" s="37">
        <f t="shared" si="0"/>
        <v>135785.56222573892</v>
      </c>
      <c r="D44" s="37"/>
      <c r="E44" s="31"/>
      <c r="F44" s="5">
        <v>43586</v>
      </c>
      <c r="G44" s="31" t="s">
        <v>45</v>
      </c>
      <c r="H44" s="38">
        <v>1.12104</v>
      </c>
      <c r="I44" s="38"/>
      <c r="J44" s="31">
        <v>5.4</v>
      </c>
      <c r="K44" s="39">
        <f t="shared" si="3"/>
        <v>4073.5668667721675</v>
      </c>
      <c r="L44" s="40"/>
      <c r="M44" s="4">
        <f>IF(J44="","",(K44/J44)/LOOKUP(RIGHT($D$2,3),定数!$A$6:$A$13,定数!$B$6:$B$13))</f>
        <v>6.2863686215619863</v>
      </c>
      <c r="N44" s="31"/>
      <c r="O44" s="5"/>
      <c r="P44" s="38">
        <v>1.12158</v>
      </c>
      <c r="Q44" s="38"/>
      <c r="R44" s="41">
        <f>IF(P44="","",T44*M44*LOOKUP(RIGHT($D$2,3),定数!$A$6:$A$13,定数!$B$6:$B$13))</f>
        <v>-4073.5668667720533</v>
      </c>
      <c r="S44" s="41"/>
      <c r="T44" s="42">
        <f t="shared" si="6"/>
        <v>-5.3999999999998494</v>
      </c>
      <c r="U44" s="42"/>
      <c r="V44" t="str">
        <f t="shared" si="7"/>
        <v/>
      </c>
      <c r="W44">
        <f t="shared" si="2"/>
        <v>2</v>
      </c>
      <c r="X44" s="29">
        <f t="shared" si="4"/>
        <v>139985.1156966385</v>
      </c>
      <c r="Y44" s="30">
        <f t="shared" si="5"/>
        <v>3.0000000000003024E-2</v>
      </c>
      <c r="AA44">
        <v>15</v>
      </c>
    </row>
    <row r="45" spans="2:33" ht="15">
      <c r="B45" s="31">
        <v>37</v>
      </c>
      <c r="C45" s="37">
        <f t="shared" si="0"/>
        <v>131711.99535896687</v>
      </c>
      <c r="D45" s="37"/>
      <c r="E45" s="31"/>
      <c r="F45" s="5">
        <v>43590</v>
      </c>
      <c r="G45" s="31" t="s">
        <v>45</v>
      </c>
      <c r="H45" s="38">
        <v>1.11253</v>
      </c>
      <c r="I45" s="38"/>
      <c r="J45" s="31">
        <v>9.6999999999999993</v>
      </c>
      <c r="K45" s="39">
        <f t="shared" si="3"/>
        <v>3951.359860769006</v>
      </c>
      <c r="L45" s="40"/>
      <c r="M45" s="4">
        <f>IF(J45="","",(K45/J45)/LOOKUP(RIGHT($D$2,3),定数!$A$6:$A$13,定数!$B$6:$B$13))</f>
        <v>3.3946390556434762</v>
      </c>
      <c r="N45" s="31"/>
      <c r="O45" s="5"/>
      <c r="P45" s="38">
        <v>1.1134999999999999</v>
      </c>
      <c r="Q45" s="38"/>
      <c r="R45" s="41">
        <f>IF(P45="","",T45*M45*LOOKUP(RIGHT($D$2,3),定数!$A$6:$A$13,定数!$B$6:$B$13))</f>
        <v>-3951.3598607686617</v>
      </c>
      <c r="S45" s="41"/>
      <c r="T45" s="42">
        <f t="shared" si="6"/>
        <v>-9.6999999999991537</v>
      </c>
      <c r="U45" s="42"/>
      <c r="V45" t="str">
        <f t="shared" si="7"/>
        <v/>
      </c>
      <c r="W45">
        <f t="shared" si="2"/>
        <v>3</v>
      </c>
      <c r="X45" s="29">
        <f t="shared" si="4"/>
        <v>139985.1156966385</v>
      </c>
      <c r="Y45" s="30">
        <f t="shared" si="5"/>
        <v>5.9100000000002151E-2</v>
      </c>
      <c r="AA45">
        <v>15</v>
      </c>
    </row>
    <row r="46" spans="2:33" ht="15">
      <c r="B46" s="31">
        <v>38</v>
      </c>
      <c r="C46" s="37">
        <f t="shared" si="0"/>
        <v>127760.63549819821</v>
      </c>
      <c r="D46" s="37"/>
      <c r="E46" s="31"/>
      <c r="F46" s="5">
        <v>43592</v>
      </c>
      <c r="G46" s="31" t="s">
        <v>45</v>
      </c>
      <c r="H46" s="38">
        <v>1.1340600000000001</v>
      </c>
      <c r="I46" s="38"/>
      <c r="J46" s="31">
        <v>6.6</v>
      </c>
      <c r="K46" s="39">
        <f t="shared" si="3"/>
        <v>3832.8190649459461</v>
      </c>
      <c r="L46" s="40"/>
      <c r="M46" s="4">
        <f>IF(J46="","",(K46/J46)/LOOKUP(RIGHT($D$2,3),定数!$A$6:$A$13,定数!$B$6:$B$13))</f>
        <v>4.8394180112953871</v>
      </c>
      <c r="N46" s="31"/>
      <c r="O46" s="5"/>
      <c r="P46" s="38">
        <v>1.13365</v>
      </c>
      <c r="Q46" s="38"/>
      <c r="R46" s="41">
        <f>IF(P46="","",T46*M46*LOOKUP(RIGHT($D$2,3),定数!$A$6:$A$13,定数!$B$6:$B$13))</f>
        <v>0</v>
      </c>
      <c r="S46" s="41"/>
      <c r="T46" s="42">
        <v>0</v>
      </c>
      <c r="U46" s="42"/>
      <c r="V46" t="str">
        <f t="shared" si="7"/>
        <v/>
      </c>
      <c r="W46">
        <f t="shared" si="2"/>
        <v>0</v>
      </c>
      <c r="X46" s="29">
        <f t="shared" si="4"/>
        <v>139985.1156966385</v>
      </c>
      <c r="Y46" s="30">
        <f t="shared" si="5"/>
        <v>8.7326999999999599E-2</v>
      </c>
      <c r="AB46">
        <v>1.13365</v>
      </c>
    </row>
    <row r="47" spans="2:33" ht="15">
      <c r="B47" s="31">
        <v>39</v>
      </c>
      <c r="C47" s="37">
        <f t="shared" si="0"/>
        <v>127760.63549819821</v>
      </c>
      <c r="D47" s="37"/>
      <c r="E47" s="31"/>
      <c r="F47" s="5">
        <v>43596</v>
      </c>
      <c r="G47" s="31" t="s">
        <v>45</v>
      </c>
      <c r="H47" s="38">
        <v>1.1164400000000001</v>
      </c>
      <c r="I47" s="38"/>
      <c r="J47" s="31">
        <v>37.200000000000003</v>
      </c>
      <c r="K47" s="39">
        <f t="shared" si="3"/>
        <v>3832.8190649459461</v>
      </c>
      <c r="L47" s="40"/>
      <c r="M47" s="4">
        <f>IF(J47="","",(K47/J47)/LOOKUP(RIGHT($D$2,3),定数!$A$6:$A$13,定数!$B$6:$B$13))</f>
        <v>0.85860642135885878</v>
      </c>
      <c r="N47" s="31"/>
      <c r="O47" s="5"/>
      <c r="P47" s="38">
        <v>1.1141399999999999</v>
      </c>
      <c r="Q47" s="38"/>
      <c r="R47" s="41">
        <f>IF(P47="","",T47*M47*LOOKUP(RIGHT($D$2,3),定数!$A$6:$A$13,定数!$B$6:$B$13))</f>
        <v>0</v>
      </c>
      <c r="S47" s="41"/>
      <c r="T47" s="42">
        <v>0</v>
      </c>
      <c r="U47" s="42"/>
      <c r="V47" t="str">
        <f t="shared" si="7"/>
        <v/>
      </c>
      <c r="W47">
        <f t="shared" si="2"/>
        <v>0</v>
      </c>
      <c r="X47" s="29">
        <f t="shared" si="4"/>
        <v>139985.1156966385</v>
      </c>
      <c r="Y47" s="30">
        <f t="shared" si="5"/>
        <v>8.7326999999999599E-2</v>
      </c>
      <c r="AB47">
        <v>1.1141399999999999</v>
      </c>
    </row>
    <row r="48" spans="2:33" ht="15">
      <c r="B48" s="31">
        <v>40</v>
      </c>
      <c r="C48" s="37">
        <f t="shared" si="0"/>
        <v>127760.63549819821</v>
      </c>
      <c r="D48" s="37"/>
      <c r="E48" s="31"/>
      <c r="F48" s="5">
        <v>43599</v>
      </c>
      <c r="G48" s="31" t="s">
        <v>45</v>
      </c>
      <c r="H48" s="38">
        <v>1.13453</v>
      </c>
      <c r="I48" s="38"/>
      <c r="J48" s="31">
        <v>9.1999999999999993</v>
      </c>
      <c r="K48" s="39">
        <f t="shared" si="3"/>
        <v>3832.8190649459461</v>
      </c>
      <c r="L48" s="40"/>
      <c r="M48" s="4">
        <f>IF(J48="","",(K48/J48)/LOOKUP(RIGHT($D$2,3),定数!$A$6:$A$13,定数!$B$6:$B$13))</f>
        <v>3.47175639940756</v>
      </c>
      <c r="N48" s="31"/>
      <c r="O48" s="5"/>
      <c r="P48" s="38">
        <v>1.1354500000000001</v>
      </c>
      <c r="Q48" s="38"/>
      <c r="R48" s="41">
        <f>IF(P48="","",T48*M48*LOOKUP(RIGHT($D$2,3),定数!$A$6:$A$13,定数!$B$6:$B$13))</f>
        <v>-3832.8190649460789</v>
      </c>
      <c r="S48" s="41"/>
      <c r="T48" s="42">
        <f t="shared" si="6"/>
        <v>-9.200000000000319</v>
      </c>
      <c r="U48" s="42"/>
      <c r="V48" t="str">
        <f t="shared" si="7"/>
        <v/>
      </c>
      <c r="W48">
        <f t="shared" si="2"/>
        <v>1</v>
      </c>
      <c r="X48" s="29">
        <f t="shared" si="4"/>
        <v>139985.1156966385</v>
      </c>
      <c r="Y48" s="30">
        <f t="shared" si="5"/>
        <v>8.7326999999999599E-2</v>
      </c>
    </row>
    <row r="49" spans="2:33" ht="15">
      <c r="B49" s="31">
        <v>41</v>
      </c>
      <c r="C49" s="37">
        <f t="shared" si="0"/>
        <v>123927.81643325214</v>
      </c>
      <c r="D49" s="37"/>
      <c r="E49" s="31"/>
      <c r="F49" s="5">
        <v>43604</v>
      </c>
      <c r="G49" s="31" t="s">
        <v>44</v>
      </c>
      <c r="H49" s="38">
        <v>1.1316600000000001</v>
      </c>
      <c r="I49" s="38"/>
      <c r="J49" s="31">
        <v>16</v>
      </c>
      <c r="K49" s="39">
        <f t="shared" si="3"/>
        <v>3717.8344929975642</v>
      </c>
      <c r="L49" s="40"/>
      <c r="M49" s="4">
        <f>IF(J49="","",(K49/J49)/LOOKUP(RIGHT($D$2,3),定数!$A$6:$A$13,定数!$B$6:$B$13))</f>
        <v>1.9363721317695648</v>
      </c>
      <c r="N49" s="31"/>
      <c r="O49" s="5"/>
      <c r="P49" s="38">
        <v>1.1300600000000001</v>
      </c>
      <c r="Q49" s="38"/>
      <c r="R49" s="41">
        <f>IF(P49="","",T49*M49*LOOKUP(RIGHT($D$2,3),定数!$A$6:$A$13,定数!$B$6:$B$13))</f>
        <v>-3717.8344929976711</v>
      </c>
      <c r="S49" s="41"/>
      <c r="T49" s="42">
        <f t="shared" si="6"/>
        <v>-16.000000000000458</v>
      </c>
      <c r="U49" s="42"/>
      <c r="V49" t="str">
        <f t="shared" si="7"/>
        <v/>
      </c>
      <c r="W49">
        <f t="shared" si="2"/>
        <v>2</v>
      </c>
      <c r="X49" s="29">
        <f t="shared" si="4"/>
        <v>139985.1156966385</v>
      </c>
      <c r="Y49" s="30">
        <f t="shared" si="5"/>
        <v>0.11470719000000051</v>
      </c>
    </row>
    <row r="50" spans="2:33" ht="15">
      <c r="B50" s="31">
        <v>42</v>
      </c>
      <c r="C50" s="37">
        <f t="shared" si="0"/>
        <v>120209.98194025447</v>
      </c>
      <c r="D50" s="37"/>
      <c r="E50" s="31"/>
      <c r="F50" s="5">
        <v>43607</v>
      </c>
      <c r="G50" s="31" t="s">
        <v>44</v>
      </c>
      <c r="H50" s="38">
        <v>1.11344</v>
      </c>
      <c r="I50" s="38"/>
      <c r="J50" s="31">
        <v>9</v>
      </c>
      <c r="K50" s="39">
        <f t="shared" si="3"/>
        <v>3606.299458207634</v>
      </c>
      <c r="L50" s="40"/>
      <c r="M50" s="4">
        <f>IF(J50="","",(K50/J50)/LOOKUP(RIGHT($D$2,3),定数!$A$6:$A$13,定数!$B$6:$B$13))</f>
        <v>3.3391661650070685</v>
      </c>
      <c r="N50" s="31"/>
      <c r="O50" s="5"/>
      <c r="P50" s="38">
        <v>1.1147899999999999</v>
      </c>
      <c r="Q50" s="38"/>
      <c r="R50" s="41">
        <f>IF(P50="","",T50*M50*LOOKUP(RIGHT($D$2,3),定数!$A$6:$A$13,定数!$B$6:$B$13))</f>
        <v>0</v>
      </c>
      <c r="S50" s="41"/>
      <c r="T50" s="42">
        <v>0</v>
      </c>
      <c r="U50" s="42"/>
      <c r="V50" t="str">
        <f t="shared" si="7"/>
        <v/>
      </c>
      <c r="W50">
        <f t="shared" si="2"/>
        <v>0</v>
      </c>
      <c r="X50" s="29">
        <f t="shared" si="4"/>
        <v>139985.1156966385</v>
      </c>
      <c r="Y50" s="30">
        <f t="shared" si="5"/>
        <v>0.14126597430000121</v>
      </c>
      <c r="AA50">
        <v>15</v>
      </c>
      <c r="AB50">
        <v>1.1140000000000001</v>
      </c>
      <c r="AC50">
        <v>1.1143400000000001</v>
      </c>
      <c r="AD50">
        <v>1.1145799999999999</v>
      </c>
      <c r="AE50">
        <v>1.1147899999999999</v>
      </c>
    </row>
    <row r="51" spans="2:33" ht="15">
      <c r="B51" s="31">
        <v>43</v>
      </c>
      <c r="C51" s="37">
        <f t="shared" si="0"/>
        <v>120209.98194025447</v>
      </c>
      <c r="D51" s="37"/>
      <c r="E51" s="31"/>
      <c r="F51" s="5">
        <v>43612</v>
      </c>
      <c r="G51" s="31" t="s">
        <v>44</v>
      </c>
      <c r="H51" s="38">
        <v>1.08829</v>
      </c>
      <c r="I51" s="38"/>
      <c r="J51" s="31">
        <v>4.5</v>
      </c>
      <c r="K51" s="39">
        <f t="shared" si="3"/>
        <v>3606.299458207634</v>
      </c>
      <c r="L51" s="40"/>
      <c r="M51" s="4">
        <f>IF(J51="","",(K51/J51)/LOOKUP(RIGHT($D$2,3),定数!$A$6:$A$13,定数!$B$6:$B$13))</f>
        <v>6.6783323300141371</v>
      </c>
      <c r="N51" s="31"/>
      <c r="O51" s="5"/>
      <c r="P51" s="38">
        <v>1.0888599999999999</v>
      </c>
      <c r="Q51" s="38"/>
      <c r="R51" s="41">
        <f>IF(P51="","",T51*M51*LOOKUP(RIGHT($D$2,3),定数!$A$6:$A$13,定数!$B$6:$B$13))</f>
        <v>0</v>
      </c>
      <c r="S51" s="41"/>
      <c r="T51" s="42">
        <v>0</v>
      </c>
      <c r="U51" s="42"/>
      <c r="V51" t="str">
        <f t="shared" si="7"/>
        <v/>
      </c>
      <c r="W51">
        <f t="shared" si="2"/>
        <v>0</v>
      </c>
      <c r="X51" s="29">
        <f t="shared" si="4"/>
        <v>139985.1156966385</v>
      </c>
      <c r="Y51" s="30">
        <f t="shared" si="5"/>
        <v>0.14126597430000121</v>
      </c>
      <c r="AA51">
        <v>15</v>
      </c>
      <c r="AB51">
        <v>1.08857</v>
      </c>
      <c r="AC51">
        <v>1.08874</v>
      </c>
      <c r="AD51">
        <v>1.0888599999999999</v>
      </c>
    </row>
    <row r="52" spans="2:33" ht="15">
      <c r="B52" s="31">
        <v>44</v>
      </c>
      <c r="C52" s="37">
        <f t="shared" si="0"/>
        <v>120209.98194025447</v>
      </c>
      <c r="D52" s="37"/>
      <c r="E52" s="31"/>
      <c r="F52" s="5">
        <v>43614</v>
      </c>
      <c r="G52" s="31" t="s">
        <v>45</v>
      </c>
      <c r="H52" s="38">
        <v>1.09433</v>
      </c>
      <c r="I52" s="38"/>
      <c r="J52" s="31">
        <v>22.4</v>
      </c>
      <c r="K52" s="39">
        <f t="shared" si="3"/>
        <v>3606.299458207634</v>
      </c>
      <c r="L52" s="40"/>
      <c r="M52" s="4">
        <f>IF(J52="","",(K52/J52)/LOOKUP(RIGHT($D$2,3),定数!$A$6:$A$13,定数!$B$6:$B$13))</f>
        <v>1.3416292627260544</v>
      </c>
      <c r="N52" s="31"/>
      <c r="O52" s="5"/>
      <c r="P52" s="38">
        <v>1.0929500000000001</v>
      </c>
      <c r="Q52" s="38"/>
      <c r="R52" s="41">
        <f>IF(P52="","",T52*M52*LOOKUP(RIGHT($D$2,3),定数!$A$6:$A$13,定数!$B$6:$B$13))</f>
        <v>0</v>
      </c>
      <c r="S52" s="41"/>
      <c r="T52" s="42">
        <v>0</v>
      </c>
      <c r="U52" s="42"/>
      <c r="V52" t="str">
        <f t="shared" si="7"/>
        <v/>
      </c>
      <c r="W52">
        <f t="shared" si="2"/>
        <v>0</v>
      </c>
      <c r="X52" s="29">
        <f t="shared" si="4"/>
        <v>139985.1156966385</v>
      </c>
      <c r="Y52" s="30">
        <f t="shared" si="5"/>
        <v>0.14126597430000121</v>
      </c>
      <c r="AB52">
        <v>1.0929500000000001</v>
      </c>
    </row>
    <row r="53" spans="2:33" ht="15">
      <c r="B53" s="31">
        <v>45</v>
      </c>
      <c r="C53" s="37">
        <f t="shared" si="0"/>
        <v>120209.98194025447</v>
      </c>
      <c r="D53" s="37"/>
      <c r="E53" s="31"/>
      <c r="F53" s="5">
        <v>43619</v>
      </c>
      <c r="G53" s="31" t="s">
        <v>45</v>
      </c>
      <c r="H53" s="38">
        <v>1.11365</v>
      </c>
      <c r="I53" s="38"/>
      <c r="J53" s="31">
        <v>12.6</v>
      </c>
      <c r="K53" s="39">
        <f t="shared" si="3"/>
        <v>3606.299458207634</v>
      </c>
      <c r="L53" s="40"/>
      <c r="M53" s="4">
        <f>IF(J53="","",(K53/J53)/LOOKUP(RIGHT($D$2,3),定数!$A$6:$A$13,定数!$B$6:$B$13))</f>
        <v>2.3851186892907634</v>
      </c>
      <c r="N53" s="31"/>
      <c r="O53" s="5"/>
      <c r="P53" s="38">
        <v>1.1149100000000001</v>
      </c>
      <c r="Q53" s="38"/>
      <c r="R53" s="41">
        <f>IF(P53="","",T53*M53*LOOKUP(RIGHT($D$2,3),定数!$A$6:$A$13,定数!$B$6:$B$13))</f>
        <v>-3606.2994582077458</v>
      </c>
      <c r="S53" s="41"/>
      <c r="T53" s="42">
        <f t="shared" si="6"/>
        <v>-12.600000000000389</v>
      </c>
      <c r="U53" s="42"/>
      <c r="V53" t="str">
        <f t="shared" si="7"/>
        <v/>
      </c>
      <c r="W53">
        <f t="shared" si="2"/>
        <v>1</v>
      </c>
      <c r="X53" s="29">
        <f t="shared" si="4"/>
        <v>139985.1156966385</v>
      </c>
      <c r="Y53" s="30">
        <f t="shared" si="5"/>
        <v>0.14126597430000121</v>
      </c>
      <c r="AA53">
        <v>15</v>
      </c>
    </row>
    <row r="54" spans="2:33" ht="15">
      <c r="B54" s="31">
        <v>46</v>
      </c>
      <c r="C54" s="37">
        <f t="shared" si="0"/>
        <v>116603.68248204672</v>
      </c>
      <c r="D54" s="37"/>
      <c r="E54" s="31"/>
      <c r="F54" s="5">
        <v>43620</v>
      </c>
      <c r="G54" s="31" t="s">
        <v>45</v>
      </c>
      <c r="H54" s="38">
        <v>1.12575</v>
      </c>
      <c r="I54" s="38"/>
      <c r="J54" s="31">
        <v>6.4</v>
      </c>
      <c r="K54" s="39">
        <f t="shared" si="3"/>
        <v>3498.1104744614013</v>
      </c>
      <c r="L54" s="40"/>
      <c r="M54" s="4">
        <f>IF(J54="","",(K54/J54)/LOOKUP(RIGHT($D$2,3),定数!$A$6:$A$13,定数!$B$6:$B$13))</f>
        <v>4.5548313469549493</v>
      </c>
      <c r="N54" s="31"/>
      <c r="O54" s="5"/>
      <c r="P54" s="38">
        <v>1.12639</v>
      </c>
      <c r="Q54" s="38"/>
      <c r="R54" s="41">
        <f>IF(P54="","",T54*M54*LOOKUP(RIGHT($D$2,3),定数!$A$6:$A$13,定数!$B$6:$B$13))</f>
        <v>-3498.1104744612585</v>
      </c>
      <c r="S54" s="41"/>
      <c r="T54" s="42">
        <f t="shared" si="6"/>
        <v>-6.3999999999997392</v>
      </c>
      <c r="U54" s="42"/>
      <c r="V54" t="str">
        <f t="shared" si="7"/>
        <v/>
      </c>
      <c r="W54">
        <f t="shared" si="2"/>
        <v>2</v>
      </c>
      <c r="X54" s="29">
        <f t="shared" si="4"/>
        <v>139985.1156966385</v>
      </c>
      <c r="Y54" s="30">
        <f t="shared" si="5"/>
        <v>0.16702799507100208</v>
      </c>
    </row>
    <row r="55" spans="2:33" ht="15">
      <c r="B55" s="31">
        <v>47</v>
      </c>
      <c r="C55" s="37">
        <f t="shared" si="0"/>
        <v>113105.57200758546</v>
      </c>
      <c r="D55" s="37"/>
      <c r="E55" s="31"/>
      <c r="F55" s="5">
        <v>43627</v>
      </c>
      <c r="G55" s="31" t="s">
        <v>45</v>
      </c>
      <c r="H55" s="38">
        <v>1.1290800000000001</v>
      </c>
      <c r="I55" s="38"/>
      <c r="J55" s="31">
        <v>13.4</v>
      </c>
      <c r="K55" s="39">
        <f t="shared" si="3"/>
        <v>3393.1671602275637</v>
      </c>
      <c r="L55" s="40"/>
      <c r="M55" s="4">
        <f>IF(J55="","",(K55/J55)/LOOKUP(RIGHT($D$2,3),定数!$A$6:$A$13,定数!$B$6:$B$13))</f>
        <v>2.1101785822310721</v>
      </c>
      <c r="N55" s="31"/>
      <c r="O55" s="5"/>
      <c r="P55" s="38">
        <v>1.12825</v>
      </c>
      <c r="Q55" s="38"/>
      <c r="R55" s="41">
        <f>IF(P55="","",T55*M55*LOOKUP(RIGHT($D$2,3),定数!$A$6:$A$13,定数!$B$6:$B$13))</f>
        <v>0</v>
      </c>
      <c r="S55" s="41"/>
      <c r="T55" s="42">
        <v>0</v>
      </c>
      <c r="U55" s="42"/>
      <c r="V55" t="str">
        <f t="shared" si="7"/>
        <v/>
      </c>
      <c r="W55">
        <f t="shared" si="2"/>
        <v>0</v>
      </c>
      <c r="X55" s="29">
        <f t="shared" si="4"/>
        <v>139985.1156966385</v>
      </c>
      <c r="Y55" s="30">
        <f t="shared" si="5"/>
        <v>0.19201715521887097</v>
      </c>
      <c r="AA55">
        <v>15</v>
      </c>
      <c r="AB55">
        <v>1.12825</v>
      </c>
    </row>
    <row r="56" spans="2:33" ht="15">
      <c r="B56" s="31">
        <v>48</v>
      </c>
      <c r="C56" s="37">
        <f t="shared" si="0"/>
        <v>113105.57200758546</v>
      </c>
      <c r="D56" s="37"/>
      <c r="E56" s="31"/>
      <c r="F56" s="5">
        <v>43628</v>
      </c>
      <c r="G56" s="31" t="s">
        <v>45</v>
      </c>
      <c r="H56" s="38">
        <v>1.1217299999999999</v>
      </c>
      <c r="I56" s="38"/>
      <c r="J56" s="31">
        <v>30</v>
      </c>
      <c r="K56" s="39">
        <f t="shared" si="3"/>
        <v>3393.1671602275637</v>
      </c>
      <c r="L56" s="40"/>
      <c r="M56" s="4">
        <f>IF(J56="","",(K56/J56)/LOOKUP(RIGHT($D$2,3),定数!$A$6:$A$13,定数!$B$6:$B$13))</f>
        <v>0.94254643339654542</v>
      </c>
      <c r="N56" s="31"/>
      <c r="O56" s="5"/>
      <c r="P56" s="38">
        <v>1.1157300000000001</v>
      </c>
      <c r="Q56" s="38"/>
      <c r="R56" s="41">
        <f>IF(P56="","",T56*M56*LOOKUP(RIGHT($D$2,3),定数!$A$6:$A$13,定数!$B$6:$B$13))</f>
        <v>6786.3343204548819</v>
      </c>
      <c r="S56" s="41"/>
      <c r="T56" s="42">
        <f t="shared" si="6"/>
        <v>59.999999999997833</v>
      </c>
      <c r="U56" s="42"/>
      <c r="V56" t="str">
        <f t="shared" si="7"/>
        <v/>
      </c>
      <c r="W56">
        <f t="shared" si="2"/>
        <v>0</v>
      </c>
      <c r="X56" s="29">
        <f t="shared" si="4"/>
        <v>139985.1156966385</v>
      </c>
      <c r="Y56" s="30">
        <f t="shared" si="5"/>
        <v>0.19201715521887097</v>
      </c>
      <c r="AA56">
        <v>15</v>
      </c>
      <c r="AB56">
        <v>1.11988</v>
      </c>
      <c r="AC56">
        <v>1.11873</v>
      </c>
      <c r="AD56">
        <v>1.11792</v>
      </c>
      <c r="AE56">
        <v>1.1172299999999999</v>
      </c>
      <c r="AF56">
        <v>1.1157300000000001</v>
      </c>
    </row>
    <row r="57" spans="2:33" ht="15">
      <c r="B57" s="31">
        <v>49</v>
      </c>
      <c r="C57" s="37">
        <f t="shared" si="0"/>
        <v>119891.90632804035</v>
      </c>
      <c r="D57" s="37"/>
      <c r="E57" s="31"/>
      <c r="F57" s="5">
        <v>43631</v>
      </c>
      <c r="G57" s="31" t="s">
        <v>45</v>
      </c>
      <c r="H57" s="38">
        <v>1.1214200000000001</v>
      </c>
      <c r="I57" s="38"/>
      <c r="J57" s="31">
        <v>13.3</v>
      </c>
      <c r="K57" s="39">
        <f t="shared" si="3"/>
        <v>3596.7571898412102</v>
      </c>
      <c r="L57" s="40"/>
      <c r="M57" s="4">
        <f>IF(J57="","",(K57/J57)/LOOKUP(RIGHT($D$2,3),定数!$A$6:$A$13,定数!$B$6:$B$13))</f>
        <v>2.2536072618052696</v>
      </c>
      <c r="N57" s="31"/>
      <c r="O57" s="5"/>
      <c r="P57" s="38">
        <v>1.1194299999999999</v>
      </c>
      <c r="Q57" s="38"/>
      <c r="R57" s="41">
        <f>IF(P57="","",T57*M57*LOOKUP(RIGHT($D$2,3),定数!$A$6:$A$13,定数!$B$6:$B$13))</f>
        <v>0</v>
      </c>
      <c r="S57" s="41"/>
      <c r="T57" s="42">
        <v>0</v>
      </c>
      <c r="U57" s="42"/>
      <c r="V57" t="str">
        <f t="shared" si="7"/>
        <v/>
      </c>
      <c r="W57">
        <f t="shared" si="2"/>
        <v>0</v>
      </c>
      <c r="X57" s="29">
        <f t="shared" si="4"/>
        <v>139985.1156966385</v>
      </c>
      <c r="Y57" s="30">
        <f t="shared" si="5"/>
        <v>0.14353818453200484</v>
      </c>
      <c r="AB57">
        <v>1.1206</v>
      </c>
      <c r="AC57">
        <v>1.12009</v>
      </c>
      <c r="AD57">
        <v>1.1197299999999999</v>
      </c>
      <c r="AE57">
        <v>1.1194299999999999</v>
      </c>
    </row>
    <row r="58" spans="2:33" ht="15">
      <c r="B58" s="31">
        <v>50</v>
      </c>
      <c r="C58" s="37">
        <f t="shared" si="0"/>
        <v>119891.90632804035</v>
      </c>
      <c r="D58" s="37"/>
      <c r="E58" s="31"/>
      <c r="F58" s="5">
        <v>43645</v>
      </c>
      <c r="G58" s="31" t="s">
        <v>44</v>
      </c>
      <c r="H58" s="38">
        <v>1.10764</v>
      </c>
      <c r="I58" s="38"/>
      <c r="J58" s="31">
        <v>18.7</v>
      </c>
      <c r="K58" s="39">
        <f t="shared" si="3"/>
        <v>3596.7571898412102</v>
      </c>
      <c r="L58" s="40"/>
      <c r="M58" s="4">
        <f>IF(J58="","",(K58/J58)/LOOKUP(RIGHT($D$2,3),定数!$A$6:$A$13,定数!$B$6:$B$13))</f>
        <v>1.6028329723000045</v>
      </c>
      <c r="N58" s="31"/>
      <c r="O58" s="5"/>
      <c r="P58" s="38">
        <v>1.11138</v>
      </c>
      <c r="Q58" s="38"/>
      <c r="R58" s="41">
        <f>IF(P58="","",T58*M58*LOOKUP(RIGHT($D$2,3),定数!$A$6:$A$13,定数!$B$6:$B$13))</f>
        <v>7193.5143796825678</v>
      </c>
      <c r="S58" s="41"/>
      <c r="T58" s="42">
        <f t="shared" si="6"/>
        <v>37.400000000000766</v>
      </c>
      <c r="U58" s="42"/>
      <c r="V58" t="str">
        <f t="shared" si="7"/>
        <v/>
      </c>
      <c r="W58">
        <f t="shared" si="2"/>
        <v>0</v>
      </c>
      <c r="X58" s="29">
        <f t="shared" si="4"/>
        <v>139985.1156966385</v>
      </c>
      <c r="Y58" s="30">
        <f t="shared" si="5"/>
        <v>0.14353818453200484</v>
      </c>
      <c r="AA58">
        <v>15</v>
      </c>
      <c r="AB58">
        <v>1.1088</v>
      </c>
      <c r="AC58">
        <v>1.10951</v>
      </c>
      <c r="AD58">
        <v>1.1100099999999999</v>
      </c>
      <c r="AE58">
        <v>1.1104400000000001</v>
      </c>
      <c r="AF58">
        <v>1.11138</v>
      </c>
      <c r="AG58">
        <v>1.1132500000000001</v>
      </c>
    </row>
    <row r="59" spans="2:33" ht="15">
      <c r="B59" s="31">
        <v>51</v>
      </c>
      <c r="C59" s="37">
        <f t="shared" si="0"/>
        <v>127085.42070772292</v>
      </c>
      <c r="D59" s="37"/>
      <c r="E59" s="31"/>
      <c r="F59" s="5">
        <v>43646</v>
      </c>
      <c r="G59" s="31" t="s">
        <v>45</v>
      </c>
      <c r="H59" s="38">
        <v>1.1191</v>
      </c>
      <c r="I59" s="38"/>
      <c r="J59" s="31">
        <v>10.9</v>
      </c>
      <c r="K59" s="39">
        <f t="shared" si="3"/>
        <v>3812.5626212316874</v>
      </c>
      <c r="L59" s="40"/>
      <c r="M59" s="4">
        <f>IF(J59="","",(K59/J59)/LOOKUP(RIGHT($D$2,3),定数!$A$6:$A$13,定数!$B$6:$B$13))</f>
        <v>2.9148032272413511</v>
      </c>
      <c r="N59" s="31"/>
      <c r="O59" s="5"/>
      <c r="P59" s="38">
        <v>1.11843</v>
      </c>
      <c r="Q59" s="38"/>
      <c r="R59" s="41">
        <f>IF(P59="","",T59*M59*LOOKUP(RIGHT($D$2,3),定数!$A$6:$A$13,定数!$B$6:$B$13))</f>
        <v>0</v>
      </c>
      <c r="S59" s="41"/>
      <c r="T59" s="42">
        <v>0</v>
      </c>
      <c r="U59" s="42"/>
      <c r="V59" t="str">
        <f t="shared" si="7"/>
        <v/>
      </c>
      <c r="W59">
        <f t="shared" si="2"/>
        <v>0</v>
      </c>
      <c r="X59" s="29">
        <f t="shared" si="4"/>
        <v>139985.1156966385</v>
      </c>
      <c r="Y59" s="30">
        <f t="shared" si="5"/>
        <v>9.2150475603924087E-2</v>
      </c>
      <c r="AA59">
        <v>15</v>
      </c>
      <c r="AB59">
        <v>1.11843</v>
      </c>
    </row>
    <row r="60" spans="2:33" ht="15">
      <c r="B60" s="31">
        <v>52</v>
      </c>
      <c r="C60" s="37">
        <f t="shared" si="0"/>
        <v>127085.42070772292</v>
      </c>
      <c r="D60" s="37"/>
      <c r="E60" s="31"/>
      <c r="F60" s="5">
        <v>43648</v>
      </c>
      <c r="G60" s="31" t="s">
        <v>44</v>
      </c>
      <c r="H60" s="38">
        <v>1.10606</v>
      </c>
      <c r="I60" s="38"/>
      <c r="J60" s="31">
        <v>13.9</v>
      </c>
      <c r="K60" s="39">
        <f t="shared" si="3"/>
        <v>3812.5626212316874</v>
      </c>
      <c r="L60" s="40"/>
      <c r="M60" s="4">
        <f>IF(J60="","",(K60/J60)/LOOKUP(RIGHT($D$2,3),定数!$A$6:$A$13,定数!$B$6:$B$13))</f>
        <v>2.2857090055345846</v>
      </c>
      <c r="N60" s="31"/>
      <c r="O60" s="5"/>
      <c r="P60" s="38">
        <v>1.10745</v>
      </c>
      <c r="Q60" s="38"/>
      <c r="R60" s="41">
        <f>IF(P60="","",T60*M60*LOOKUP(RIGHT($D$2,3),定数!$A$6:$A$13,定数!$B$6:$B$13))</f>
        <v>0</v>
      </c>
      <c r="S60" s="41"/>
      <c r="T60" s="42">
        <v>0</v>
      </c>
      <c r="U60" s="42"/>
      <c r="V60" t="str">
        <f t="shared" si="7"/>
        <v/>
      </c>
      <c r="W60">
        <f t="shared" si="2"/>
        <v>0</v>
      </c>
      <c r="X60" s="29">
        <f t="shared" si="4"/>
        <v>139985.1156966385</v>
      </c>
      <c r="Y60" s="30">
        <f t="shared" si="5"/>
        <v>9.2150475603924087E-2</v>
      </c>
      <c r="AB60">
        <v>1.1069199999999999</v>
      </c>
      <c r="AC60">
        <v>1.10745</v>
      </c>
    </row>
    <row r="61" spans="2:33" ht="15">
      <c r="B61" s="31">
        <v>53</v>
      </c>
      <c r="C61" s="37">
        <f t="shared" si="0"/>
        <v>127085.42070772292</v>
      </c>
      <c r="D61" s="37"/>
      <c r="E61" s="31"/>
      <c r="F61" s="5">
        <v>43653</v>
      </c>
      <c r="G61" s="31" t="s">
        <v>45</v>
      </c>
      <c r="H61" s="38">
        <v>1.1044099999999999</v>
      </c>
      <c r="I61" s="38"/>
      <c r="J61" s="31">
        <v>3.7</v>
      </c>
      <c r="K61" s="39">
        <f t="shared" si="3"/>
        <v>3812.5626212316874</v>
      </c>
      <c r="L61" s="40"/>
      <c r="M61" s="4">
        <f>IF(J61="","",(K61/J61)/LOOKUP(RIGHT($D$2,3),定数!$A$6:$A$13,定数!$B$6:$B$13))</f>
        <v>8.5868527505218175</v>
      </c>
      <c r="N61" s="31"/>
      <c r="O61" s="5"/>
      <c r="P61" s="38">
        <v>1.1036699999999999</v>
      </c>
      <c r="Q61" s="38"/>
      <c r="R61" s="41">
        <f>IF(P61="","",T61*M61*LOOKUP(RIGHT($D$2,3),定数!$A$6:$A$13,定数!$B$6:$B$13))</f>
        <v>7625.1252424629911</v>
      </c>
      <c r="S61" s="41"/>
      <c r="T61" s="42">
        <f t="shared" si="6"/>
        <v>7.3999999999996291</v>
      </c>
      <c r="U61" s="42"/>
      <c r="V61" t="str">
        <f t="shared" si="7"/>
        <v/>
      </c>
      <c r="W61">
        <f t="shared" si="2"/>
        <v>0</v>
      </c>
      <c r="X61" s="29">
        <f t="shared" si="4"/>
        <v>139985.1156966385</v>
      </c>
      <c r="Y61" s="30">
        <f t="shared" si="5"/>
        <v>9.2150475603924087E-2</v>
      </c>
      <c r="AA61">
        <v>15</v>
      </c>
      <c r="AB61">
        <v>1.1041799999999999</v>
      </c>
      <c r="AC61">
        <v>1.1040399999999999</v>
      </c>
      <c r="AD61">
        <v>1.1039399999999999</v>
      </c>
      <c r="AE61">
        <v>1.1038600000000001</v>
      </c>
      <c r="AF61">
        <v>1.1036699999999999</v>
      </c>
      <c r="AG61">
        <v>1.1032999999999999</v>
      </c>
    </row>
    <row r="62" spans="2:33" ht="15">
      <c r="B62" s="31">
        <v>54</v>
      </c>
      <c r="C62" s="37">
        <f t="shared" si="0"/>
        <v>134710.54595018591</v>
      </c>
      <c r="D62" s="37"/>
      <c r="E62" s="31"/>
      <c r="F62" s="5">
        <v>43656</v>
      </c>
      <c r="G62" s="31" t="s">
        <v>44</v>
      </c>
      <c r="H62" s="38">
        <v>1.10629</v>
      </c>
      <c r="I62" s="38"/>
      <c r="J62" s="31">
        <v>8.6</v>
      </c>
      <c r="K62" s="39">
        <f t="shared" si="3"/>
        <v>4041.3163785055772</v>
      </c>
      <c r="L62" s="40"/>
      <c r="M62" s="4">
        <f>IF(J62="","",(K62/J62)/LOOKUP(RIGHT($D$2,3),定数!$A$6:$A$13,定数!$B$6:$B$13))</f>
        <v>3.9160042427379627</v>
      </c>
      <c r="N62" s="31"/>
      <c r="O62" s="5"/>
      <c r="P62" s="38">
        <v>1.1054299999999999</v>
      </c>
      <c r="Q62" s="38"/>
      <c r="R62" s="41">
        <f>IF(P62="","",T62*M62*LOOKUP(RIGHT($D$2,3),定数!$A$6:$A$13,定数!$B$6:$B$13))</f>
        <v>-4041.3163785059674</v>
      </c>
      <c r="S62" s="41"/>
      <c r="T62" s="42">
        <f t="shared" si="6"/>
        <v>-8.6000000000008292</v>
      </c>
      <c r="U62" s="42"/>
      <c r="V62" t="str">
        <f t="shared" si="7"/>
        <v/>
      </c>
      <c r="W62">
        <f t="shared" si="2"/>
        <v>1</v>
      </c>
      <c r="X62" s="29">
        <f t="shared" si="4"/>
        <v>139985.1156966385</v>
      </c>
      <c r="Y62" s="30">
        <f t="shared" si="5"/>
        <v>3.7679504140162301E-2</v>
      </c>
      <c r="AA62">
        <v>15</v>
      </c>
    </row>
    <row r="63" spans="2:33" ht="15">
      <c r="B63" s="31">
        <v>55</v>
      </c>
      <c r="C63" s="37">
        <f t="shared" si="0"/>
        <v>130669.22957167994</v>
      </c>
      <c r="D63" s="37"/>
      <c r="E63" s="31"/>
      <c r="F63" s="5">
        <v>43656</v>
      </c>
      <c r="G63" s="31" t="s">
        <v>44</v>
      </c>
      <c r="H63" s="38">
        <v>1.1072900000000001</v>
      </c>
      <c r="I63" s="38"/>
      <c r="J63" s="31">
        <v>11.3</v>
      </c>
      <c r="K63" s="39">
        <f t="shared" si="3"/>
        <v>3920.0768871503983</v>
      </c>
      <c r="L63" s="40"/>
      <c r="M63" s="4">
        <f>IF(J63="","",(K63/J63)/LOOKUP(RIGHT($D$2,3),定数!$A$6:$A$13,定数!$B$6:$B$13))</f>
        <v>2.8909121586654853</v>
      </c>
      <c r="N63" s="31"/>
      <c r="O63" s="5"/>
      <c r="P63" s="38">
        <v>1.10955</v>
      </c>
      <c r="Q63" s="38"/>
      <c r="R63" s="41">
        <f>IF(P63="","",T63*M63*LOOKUP(RIGHT($D$2,3),定数!$A$6:$A$13,定数!$B$6:$B$13))</f>
        <v>7840.1537743005501</v>
      </c>
      <c r="S63" s="41"/>
      <c r="T63" s="42">
        <f t="shared" si="6"/>
        <v>22.599999999999287</v>
      </c>
      <c r="U63" s="42"/>
      <c r="V63" t="str">
        <f t="shared" si="7"/>
        <v/>
      </c>
      <c r="W63">
        <f t="shared" si="2"/>
        <v>0</v>
      </c>
      <c r="X63" s="29">
        <f t="shared" si="4"/>
        <v>139985.1156966385</v>
      </c>
      <c r="Y63" s="30">
        <f t="shared" si="5"/>
        <v>6.6549119015960279E-2</v>
      </c>
      <c r="AA63">
        <v>15</v>
      </c>
      <c r="AB63">
        <v>1.10799</v>
      </c>
      <c r="AC63">
        <v>1.10842</v>
      </c>
      <c r="AD63">
        <v>1.10873</v>
      </c>
      <c r="AE63">
        <v>1.1089800000000001</v>
      </c>
      <c r="AF63">
        <v>1.10955</v>
      </c>
      <c r="AG63">
        <v>1.1106799999999999</v>
      </c>
    </row>
    <row r="64" spans="2:33" ht="15">
      <c r="B64" s="31">
        <v>56</v>
      </c>
      <c r="C64" s="37">
        <f t="shared" si="0"/>
        <v>138509.38334598049</v>
      </c>
      <c r="D64" s="37"/>
      <c r="E64" s="31"/>
      <c r="F64" s="5">
        <v>43660</v>
      </c>
      <c r="G64" s="31" t="s">
        <v>44</v>
      </c>
      <c r="H64" s="38">
        <v>1.1005799999999999</v>
      </c>
      <c r="I64" s="38"/>
      <c r="J64" s="31">
        <v>8.5</v>
      </c>
      <c r="K64" s="39">
        <f t="shared" si="3"/>
        <v>4155.2815003794149</v>
      </c>
      <c r="L64" s="40"/>
      <c r="M64" s="4">
        <f>IF(J64="","",(K64/J64)/LOOKUP(RIGHT($D$2,3),定数!$A$6:$A$13,定数!$B$6:$B$13))</f>
        <v>4.073805392528838</v>
      </c>
      <c r="N64" s="31"/>
      <c r="O64" s="5"/>
      <c r="P64" s="38">
        <v>1.10111</v>
      </c>
      <c r="Q64" s="38"/>
      <c r="R64" s="41">
        <f>IF(P64="","",T64*M64*LOOKUP(RIGHT($D$2,3),定数!$A$6:$A$13,定数!$B$6:$B$13))</f>
        <v>0</v>
      </c>
      <c r="S64" s="41"/>
      <c r="T64" s="42">
        <v>0</v>
      </c>
      <c r="U64" s="42"/>
      <c r="V64" t="str">
        <f t="shared" si="7"/>
        <v/>
      </c>
      <c r="W64">
        <f t="shared" si="2"/>
        <v>0</v>
      </c>
      <c r="X64" s="29">
        <f t="shared" si="4"/>
        <v>139985.1156966385</v>
      </c>
      <c r="Y64" s="30">
        <f t="shared" si="5"/>
        <v>1.0542066156919661E-2</v>
      </c>
      <c r="AB64">
        <v>1.10111</v>
      </c>
    </row>
    <row r="65" spans="2:33" ht="15">
      <c r="B65" s="31">
        <v>57</v>
      </c>
      <c r="C65" s="37">
        <f t="shared" si="0"/>
        <v>138509.38334598049</v>
      </c>
      <c r="D65" s="37"/>
      <c r="E65" s="31"/>
      <c r="F65" s="5">
        <v>43666</v>
      </c>
      <c r="G65" s="31" t="s">
        <v>44</v>
      </c>
      <c r="H65" s="38">
        <v>1.0832900000000001</v>
      </c>
      <c r="I65" s="38"/>
      <c r="J65" s="31">
        <v>9.1</v>
      </c>
      <c r="K65" s="39">
        <f t="shared" si="3"/>
        <v>4155.2815003794149</v>
      </c>
      <c r="L65" s="40"/>
      <c r="M65" s="4">
        <f>IF(J65="","",(K65/J65)/LOOKUP(RIGHT($D$2,3),定数!$A$6:$A$13,定数!$B$6:$B$13))</f>
        <v>3.8052028391752883</v>
      </c>
      <c r="N65" s="31"/>
      <c r="O65" s="5"/>
      <c r="P65" s="38">
        <v>1.08385</v>
      </c>
      <c r="Q65" s="38"/>
      <c r="R65" s="41">
        <f>IF(P65="","",T65*M65*LOOKUP(RIGHT($D$2,3),定数!$A$6:$A$13,定数!$B$6:$B$13))</f>
        <v>0</v>
      </c>
      <c r="S65" s="41"/>
      <c r="T65" s="42">
        <v>0</v>
      </c>
      <c r="U65" s="42"/>
      <c r="V65" t="str">
        <f t="shared" si="7"/>
        <v/>
      </c>
      <c r="W65">
        <f t="shared" si="2"/>
        <v>0</v>
      </c>
      <c r="X65" s="29">
        <f t="shared" si="4"/>
        <v>139985.1156966385</v>
      </c>
      <c r="Y65" s="30">
        <f t="shared" si="5"/>
        <v>1.0542066156919661E-2</v>
      </c>
      <c r="AA65">
        <v>15</v>
      </c>
      <c r="AB65">
        <v>1.08385</v>
      </c>
    </row>
    <row r="66" spans="2:33" ht="15">
      <c r="B66" s="31">
        <v>58</v>
      </c>
      <c r="C66" s="37">
        <f t="shared" si="0"/>
        <v>138509.38334598049</v>
      </c>
      <c r="D66" s="37"/>
      <c r="E66" s="31"/>
      <c r="F66" s="5">
        <v>43681</v>
      </c>
      <c r="G66" s="31" t="s">
        <v>44</v>
      </c>
      <c r="H66" s="38">
        <v>1.0946</v>
      </c>
      <c r="I66" s="38"/>
      <c r="J66" s="31">
        <v>5.5</v>
      </c>
      <c r="K66" s="39">
        <f t="shared" si="3"/>
        <v>4155.2815003794149</v>
      </c>
      <c r="L66" s="40"/>
      <c r="M66" s="4">
        <f>IF(J66="","",(K66/J66)/LOOKUP(RIGHT($D$2,3),定数!$A$6:$A$13,定数!$B$6:$B$13))</f>
        <v>6.2958810611809319</v>
      </c>
      <c r="N66" s="31"/>
      <c r="O66" s="5" t="s">
        <v>47</v>
      </c>
      <c r="P66" s="38">
        <v>1.0956999999999999</v>
      </c>
      <c r="Q66" s="38"/>
      <c r="R66" s="41">
        <f>IF(P66="","",T66*M66*LOOKUP(RIGHT($D$2,3),定数!$A$6:$A$13,定数!$B$6:$B$13))</f>
        <v>8310.5630007579166</v>
      </c>
      <c r="S66" s="41"/>
      <c r="T66" s="42">
        <f t="shared" si="6"/>
        <v>10.999999999998789</v>
      </c>
      <c r="U66" s="42"/>
      <c r="V66" t="str">
        <f t="shared" si="7"/>
        <v/>
      </c>
      <c r="W66">
        <f t="shared" si="2"/>
        <v>0</v>
      </c>
      <c r="X66" s="29">
        <f t="shared" si="4"/>
        <v>139985.1156966385</v>
      </c>
      <c r="Y66" s="30">
        <f t="shared" si="5"/>
        <v>1.0542066156919661E-2</v>
      </c>
      <c r="AA66">
        <v>15</v>
      </c>
      <c r="AB66">
        <v>1.09494</v>
      </c>
      <c r="AC66">
        <v>1.0951500000000001</v>
      </c>
      <c r="AD66">
        <v>1.0952999999999999</v>
      </c>
      <c r="AE66">
        <v>1.0954299999999999</v>
      </c>
      <c r="AF66">
        <v>1.0956999999999999</v>
      </c>
      <c r="AG66">
        <v>1.0962499999999999</v>
      </c>
    </row>
    <row r="67" spans="2:33" ht="15">
      <c r="B67" s="31">
        <v>59</v>
      </c>
      <c r="C67" s="37">
        <f t="shared" si="0"/>
        <v>146819.9463467384</v>
      </c>
      <c r="D67" s="37"/>
      <c r="E67" s="31"/>
      <c r="F67" s="5">
        <v>43684</v>
      </c>
      <c r="G67" s="31" t="s">
        <v>45</v>
      </c>
      <c r="H67" s="38">
        <v>1.09223</v>
      </c>
      <c r="I67" s="38"/>
      <c r="J67" s="31">
        <v>4.5999999999999996</v>
      </c>
      <c r="K67" s="39">
        <f t="shared" si="3"/>
        <v>4404.5983904021523</v>
      </c>
      <c r="L67" s="40"/>
      <c r="M67" s="4">
        <f>IF(J67="","",(K67/J67)/LOOKUP(RIGHT($D$2,3),定数!$A$6:$A$13,定数!$B$6:$B$13))</f>
        <v>7.9793449101488267</v>
      </c>
      <c r="N67" s="31"/>
      <c r="O67" s="5"/>
      <c r="P67" s="38">
        <v>1.09195</v>
      </c>
      <c r="Q67" s="38"/>
      <c r="R67" s="41">
        <f>IF(P67="","",T67*M67*LOOKUP(RIGHT($D$2,3),定数!$A$6:$A$13,定数!$B$6:$B$13))</f>
        <v>0</v>
      </c>
      <c r="S67" s="41"/>
      <c r="T67" s="42">
        <v>0</v>
      </c>
      <c r="U67" s="42"/>
      <c r="V67" t="str">
        <f t="shared" si="7"/>
        <v/>
      </c>
      <c r="W67">
        <f t="shared" si="2"/>
        <v>0</v>
      </c>
      <c r="X67" s="29">
        <f t="shared" si="4"/>
        <v>146819.9463467384</v>
      </c>
      <c r="Y67" s="30">
        <f t="shared" si="5"/>
        <v>0</v>
      </c>
      <c r="AA67">
        <v>15</v>
      </c>
      <c r="AB67">
        <v>1.09195</v>
      </c>
    </row>
    <row r="68" spans="2:33" ht="15">
      <c r="B68" s="31">
        <v>60</v>
      </c>
      <c r="C68" s="37">
        <f t="shared" si="0"/>
        <v>146819.9463467384</v>
      </c>
      <c r="D68" s="37"/>
      <c r="E68" s="31"/>
      <c r="F68" s="5">
        <v>43689</v>
      </c>
      <c r="G68" s="31" t="s">
        <v>44</v>
      </c>
      <c r="H68" s="38">
        <v>1.10639</v>
      </c>
      <c r="I68" s="38"/>
      <c r="J68" s="31">
        <v>7.9</v>
      </c>
      <c r="K68" s="39">
        <f t="shared" si="3"/>
        <v>4404.5983904021523</v>
      </c>
      <c r="L68" s="40"/>
      <c r="M68" s="4">
        <f>IF(J68="","",(K68/J68)/LOOKUP(RIGHT($D$2,3),定数!$A$6:$A$13,定数!$B$6:$B$13))</f>
        <v>4.6462008337575442</v>
      </c>
      <c r="N68" s="31"/>
      <c r="O68" s="5"/>
      <c r="P68" s="38">
        <v>1.1079699999999999</v>
      </c>
      <c r="Q68" s="38"/>
      <c r="R68" s="41">
        <f>IF(P68="","",T68*M68*LOOKUP(RIGHT($D$2,3),定数!$A$6:$A$13,定数!$B$6:$B$13))</f>
        <v>8809.1967808038298</v>
      </c>
      <c r="S68" s="41"/>
      <c r="T68" s="42">
        <f t="shared" si="6"/>
        <v>15.799999999999148</v>
      </c>
      <c r="U68" s="42"/>
      <c r="V68" t="str">
        <f t="shared" si="7"/>
        <v/>
      </c>
      <c r="W68">
        <f t="shared" si="2"/>
        <v>0</v>
      </c>
      <c r="X68" s="29">
        <f t="shared" si="4"/>
        <v>146819.9463467384</v>
      </c>
      <c r="Y68" s="30">
        <f t="shared" si="5"/>
        <v>0</v>
      </c>
      <c r="AA68">
        <v>15</v>
      </c>
      <c r="AB68">
        <v>1.1068800000000001</v>
      </c>
      <c r="AC68">
        <v>1.1071800000000001</v>
      </c>
      <c r="AD68">
        <v>1.1073900000000001</v>
      </c>
      <c r="AE68">
        <v>1.10758</v>
      </c>
      <c r="AF68">
        <v>1.1079699999999999</v>
      </c>
      <c r="AG68">
        <v>1.10876</v>
      </c>
    </row>
    <row r="69" spans="2:33" ht="15">
      <c r="B69" s="31">
        <v>61</v>
      </c>
      <c r="C69" s="37">
        <f t="shared" si="0"/>
        <v>155629.14312754222</v>
      </c>
      <c r="D69" s="37"/>
      <c r="E69" s="31"/>
      <c r="F69" s="5">
        <v>43696</v>
      </c>
      <c r="G69" s="31" t="s">
        <v>44</v>
      </c>
      <c r="H69" s="38">
        <v>1.10294</v>
      </c>
      <c r="I69" s="38"/>
      <c r="J69" s="31">
        <v>4.7</v>
      </c>
      <c r="K69" s="39">
        <f t="shared" si="3"/>
        <v>4668.8742938262667</v>
      </c>
      <c r="L69" s="40"/>
      <c r="M69" s="4">
        <f>IF(J69="","",(K69/J69)/LOOKUP(RIGHT($D$2,3),定数!$A$6:$A$13,定数!$B$6:$B$13))</f>
        <v>8.2781459110394788</v>
      </c>
      <c r="N69" s="31"/>
      <c r="O69" s="5"/>
      <c r="P69" s="38">
        <v>1.10388</v>
      </c>
      <c r="Q69" s="38"/>
      <c r="R69" s="41">
        <f>IF(P69="","",T69*M69*LOOKUP(RIGHT($D$2,3),定数!$A$6:$A$13,定数!$B$6:$B$13))</f>
        <v>9337.7485876519459</v>
      </c>
      <c r="S69" s="41"/>
      <c r="T69" s="42">
        <f t="shared" si="6"/>
        <v>9.3999999999994088</v>
      </c>
      <c r="U69" s="42"/>
      <c r="V69" t="str">
        <f t="shared" si="7"/>
        <v/>
      </c>
      <c r="W69">
        <f t="shared" si="2"/>
        <v>0</v>
      </c>
      <c r="X69" s="29">
        <f t="shared" si="4"/>
        <v>155629.14312754222</v>
      </c>
      <c r="Y69" s="30">
        <f t="shared" si="5"/>
        <v>0</v>
      </c>
      <c r="AB69">
        <v>1.1032299999999999</v>
      </c>
      <c r="AC69">
        <v>1.10341</v>
      </c>
      <c r="AD69">
        <v>1.10354</v>
      </c>
      <c r="AE69">
        <v>1.10364</v>
      </c>
      <c r="AF69">
        <v>1.10388</v>
      </c>
      <c r="AG69">
        <v>1.1043499999999999</v>
      </c>
    </row>
    <row r="70" spans="2:33" ht="15">
      <c r="B70" s="31">
        <v>62</v>
      </c>
      <c r="C70" s="37">
        <f t="shared" si="0"/>
        <v>164966.89171519416</v>
      </c>
      <c r="D70" s="37"/>
      <c r="E70" s="31"/>
      <c r="F70" s="5">
        <v>43704</v>
      </c>
      <c r="G70" s="31" t="s">
        <v>44</v>
      </c>
      <c r="H70" s="38">
        <v>1.1352199999999999</v>
      </c>
      <c r="I70" s="38"/>
      <c r="J70" s="31">
        <v>5.0999999999999996</v>
      </c>
      <c r="K70" s="39">
        <f t="shared" si="3"/>
        <v>4949.0067514558241</v>
      </c>
      <c r="L70" s="40"/>
      <c r="M70" s="4">
        <f>IF(J70="","",(K70/J70)/LOOKUP(RIGHT($D$2,3),定数!$A$6:$A$13,定数!$B$6:$B$13))</f>
        <v>8.086612338980105</v>
      </c>
      <c r="N70" s="31"/>
      <c r="O70" s="5"/>
      <c r="P70" s="38">
        <v>1.1347100000000001</v>
      </c>
      <c r="Q70" s="38"/>
      <c r="R70" s="41">
        <f>IF(P70="","",T70*M70*LOOKUP(RIGHT($D$2,3),定数!$A$6:$A$13,定数!$B$6:$B$13))</f>
        <v>-4949.0067514537704</v>
      </c>
      <c r="S70" s="41"/>
      <c r="T70" s="42">
        <f t="shared" si="6"/>
        <v>-5.099999999997884</v>
      </c>
      <c r="U70" s="42"/>
      <c r="V70" t="str">
        <f t="shared" si="7"/>
        <v/>
      </c>
      <c r="W70">
        <f t="shared" si="2"/>
        <v>1</v>
      </c>
      <c r="X70" s="29">
        <f t="shared" si="4"/>
        <v>164966.89171519416</v>
      </c>
      <c r="Y70" s="30">
        <f t="shared" si="5"/>
        <v>0</v>
      </c>
      <c r="AA70">
        <v>15</v>
      </c>
    </row>
    <row r="71" spans="2:33" ht="15">
      <c r="B71" s="31">
        <v>63</v>
      </c>
      <c r="C71" s="37">
        <f t="shared" si="0"/>
        <v>160017.88496374039</v>
      </c>
      <c r="D71" s="37"/>
      <c r="E71" s="31" t="s">
        <v>47</v>
      </c>
      <c r="F71" s="5">
        <v>43708</v>
      </c>
      <c r="G71" s="31" t="s">
        <v>44</v>
      </c>
      <c r="H71" s="38">
        <v>1.12405</v>
      </c>
      <c r="I71" s="38"/>
      <c r="J71" s="31">
        <v>7</v>
      </c>
      <c r="K71" s="39">
        <f t="shared" si="3"/>
        <v>4800.5365489122114</v>
      </c>
      <c r="L71" s="40"/>
      <c r="M71" s="4">
        <f>IF(J71="","",(K71/J71)/LOOKUP(RIGHT($D$2,3),定数!$A$6:$A$13,定数!$B$6:$B$13))</f>
        <v>5.7149244629907274</v>
      </c>
      <c r="N71" s="31"/>
      <c r="O71" s="5"/>
      <c r="P71" s="38">
        <v>1.1254500000000001</v>
      </c>
      <c r="Q71" s="38"/>
      <c r="R71" s="41">
        <f>IF(P71="","",T71*M71*LOOKUP(RIGHT($D$2,3),定数!$A$6:$A$13,定数!$B$6:$B$13))</f>
        <v>9601.0730978248866</v>
      </c>
      <c r="S71" s="41"/>
      <c r="T71" s="42">
        <f t="shared" si="6"/>
        <v>14.000000000000679</v>
      </c>
      <c r="U71" s="42"/>
      <c r="V71" t="str">
        <f t="shared" si="7"/>
        <v/>
      </c>
      <c r="W71">
        <f t="shared" si="2"/>
        <v>0</v>
      </c>
      <c r="X71" s="29">
        <f t="shared" si="4"/>
        <v>164966.89171519416</v>
      </c>
      <c r="Y71" s="30">
        <f t="shared" si="5"/>
        <v>2.9999999999987481E-2</v>
      </c>
      <c r="AA71">
        <v>15</v>
      </c>
      <c r="AB71">
        <v>1.1244799999999999</v>
      </c>
      <c r="AC71">
        <v>1.1247499999999999</v>
      </c>
      <c r="AD71">
        <v>1.1249400000000001</v>
      </c>
      <c r="AE71">
        <v>1.1251</v>
      </c>
      <c r="AF71">
        <v>1.1254500000000001</v>
      </c>
      <c r="AG71">
        <v>1.12615</v>
      </c>
    </row>
    <row r="72" spans="2:33" ht="15">
      <c r="B72" s="31">
        <v>64</v>
      </c>
      <c r="C72" s="37">
        <f t="shared" si="0"/>
        <v>169618.95806156527</v>
      </c>
      <c r="D72" s="37"/>
      <c r="E72" s="31"/>
      <c r="F72" s="5">
        <v>43710</v>
      </c>
      <c r="G72" s="31" t="s">
        <v>45</v>
      </c>
      <c r="H72" s="38">
        <v>1.12713</v>
      </c>
      <c r="I72" s="38"/>
      <c r="J72" s="31">
        <v>8.5</v>
      </c>
      <c r="K72" s="39">
        <f t="shared" si="3"/>
        <v>5088.5687418469579</v>
      </c>
      <c r="L72" s="40"/>
      <c r="M72" s="4">
        <f>IF(J72="","",(K72/J72)/LOOKUP(RIGHT($D$2,3),定数!$A$6:$A$13,定数!$B$6:$B$13))</f>
        <v>4.9887928841636846</v>
      </c>
      <c r="N72" s="31"/>
      <c r="O72" s="5"/>
      <c r="P72" s="38">
        <v>1.1262799999999999</v>
      </c>
      <c r="Q72" s="38"/>
      <c r="R72" s="41">
        <f>IF(P72="","",T72*M72*LOOKUP(RIGHT($D$2,3),定数!$A$6:$A$13,定数!$B$6:$B$13))</f>
        <v>0</v>
      </c>
      <c r="S72" s="41"/>
      <c r="T72" s="42">
        <v>0</v>
      </c>
      <c r="U72" s="42"/>
      <c r="V72" t="str">
        <f t="shared" si="7"/>
        <v/>
      </c>
      <c r="W72">
        <f t="shared" si="2"/>
        <v>0</v>
      </c>
      <c r="X72" s="29">
        <f t="shared" si="4"/>
        <v>169618.95806156527</v>
      </c>
      <c r="Y72" s="30">
        <f t="shared" si="5"/>
        <v>0</v>
      </c>
      <c r="AA72">
        <v>15</v>
      </c>
      <c r="AB72">
        <v>1.1266</v>
      </c>
      <c r="AC72">
        <v>1.1262799999999999</v>
      </c>
    </row>
    <row r="73" spans="2:33" ht="15">
      <c r="B73" s="31">
        <v>65</v>
      </c>
      <c r="C73" s="37">
        <f t="shared" si="0"/>
        <v>169618.95806156527</v>
      </c>
      <c r="D73" s="37"/>
      <c r="E73" s="31"/>
      <c r="F73" s="5">
        <v>43711</v>
      </c>
      <c r="G73" s="31" t="s">
        <v>44</v>
      </c>
      <c r="H73" s="38">
        <v>1.1226400000000001</v>
      </c>
      <c r="I73" s="38"/>
      <c r="J73" s="31">
        <v>6.2</v>
      </c>
      <c r="K73" s="39">
        <f t="shared" si="3"/>
        <v>5088.5687418469579</v>
      </c>
      <c r="L73" s="40"/>
      <c r="M73" s="4">
        <f>IF(J73="","",(K73/J73)/LOOKUP(RIGHT($D$2,3),定数!$A$6:$A$13,定数!$B$6:$B$13))</f>
        <v>6.8394741153856957</v>
      </c>
      <c r="N73" s="31"/>
      <c r="O73" s="5"/>
      <c r="P73" s="38">
        <v>1.1232599999999999</v>
      </c>
      <c r="Q73" s="38"/>
      <c r="R73" s="41">
        <f>IF(P73="","",T73*M73*LOOKUP(RIGHT($D$2,3),定数!$A$6:$A$13,定数!$B$6:$B$13))</f>
        <v>0</v>
      </c>
      <c r="S73" s="41"/>
      <c r="T73" s="42">
        <v>0</v>
      </c>
      <c r="U73" s="42"/>
      <c r="V73" t="str">
        <f t="shared" si="7"/>
        <v/>
      </c>
      <c r="W73">
        <f t="shared" si="2"/>
        <v>0</v>
      </c>
      <c r="X73" s="29">
        <f t="shared" si="4"/>
        <v>169618.95806156527</v>
      </c>
      <c r="Y73" s="30">
        <f t="shared" si="5"/>
        <v>0</v>
      </c>
      <c r="AA73">
        <v>15</v>
      </c>
      <c r="AB73">
        <v>1.1230199999999999</v>
      </c>
      <c r="AC73">
        <v>1.1232599999999999</v>
      </c>
    </row>
    <row r="74" spans="2:33" ht="15">
      <c r="B74" s="31">
        <v>66</v>
      </c>
      <c r="C74" s="37">
        <f t="shared" ref="C74:C108" si="8">IF(R73="","",C73+R73)</f>
        <v>169618.95806156527</v>
      </c>
      <c r="D74" s="37"/>
      <c r="E74" s="31"/>
      <c r="F74" s="5">
        <v>43716</v>
      </c>
      <c r="G74" s="31" t="s">
        <v>45</v>
      </c>
      <c r="H74" s="38">
        <v>1.11612</v>
      </c>
      <c r="I74" s="38"/>
      <c r="J74" s="31">
        <v>7.2</v>
      </c>
      <c r="K74" s="39">
        <f t="shared" si="3"/>
        <v>5088.5687418469579</v>
      </c>
      <c r="L74" s="40"/>
      <c r="M74" s="4">
        <f>IF(J74="","",(K74/J74)/LOOKUP(RIGHT($D$2,3),定数!$A$6:$A$13,定数!$B$6:$B$13))</f>
        <v>5.8895471549154603</v>
      </c>
      <c r="N74" s="31"/>
      <c r="O74" s="5"/>
      <c r="P74" s="38">
        <v>1.1168400000000001</v>
      </c>
      <c r="Q74" s="38"/>
      <c r="R74" s="41">
        <f>IF(P74="","",T74*M74*LOOKUP(RIGHT($D$2,3),定数!$A$6:$A$13,定数!$B$6:$B$13))</f>
        <v>-5088.568741847339</v>
      </c>
      <c r="S74" s="41"/>
      <c r="T74" s="42">
        <f t="shared" si="6"/>
        <v>-7.2000000000005393</v>
      </c>
      <c r="U74" s="42"/>
      <c r="V74" t="str">
        <f t="shared" si="7"/>
        <v/>
      </c>
      <c r="W74">
        <f t="shared" si="7"/>
        <v>1</v>
      </c>
      <c r="X74" s="29">
        <f t="shared" si="4"/>
        <v>169618.95806156527</v>
      </c>
      <c r="Y74" s="30">
        <f t="shared" si="5"/>
        <v>0</v>
      </c>
      <c r="AA74">
        <v>15</v>
      </c>
    </row>
    <row r="75" spans="2:33" ht="15">
      <c r="B75" s="31">
        <v>67</v>
      </c>
      <c r="C75" s="37">
        <f t="shared" si="8"/>
        <v>164530.38931971794</v>
      </c>
      <c r="D75" s="37"/>
      <c r="E75" s="31"/>
      <c r="F75" s="5">
        <v>43717</v>
      </c>
      <c r="G75" s="31" t="s">
        <v>45</v>
      </c>
      <c r="H75" s="38">
        <v>1.11788</v>
      </c>
      <c r="I75" s="38"/>
      <c r="J75" s="31">
        <v>27.5</v>
      </c>
      <c r="K75" s="39">
        <f t="shared" ref="K75:K108" si="9">IF(J75="","",C75*0.03)</f>
        <v>4935.9116795915379</v>
      </c>
      <c r="L75" s="40"/>
      <c r="M75" s="4">
        <f>IF(J75="","",(K75/J75)/LOOKUP(RIGHT($D$2,3),定数!$A$6:$A$13,定数!$B$6:$B$13))</f>
        <v>1.4957308119974357</v>
      </c>
      <c r="N75" s="31"/>
      <c r="O75" s="5"/>
      <c r="P75" s="38">
        <v>1.11513</v>
      </c>
      <c r="Q75" s="38"/>
      <c r="R75" s="41">
        <f>IF(P75="","",T75*M75*LOOKUP(RIGHT($D$2,3),定数!$A$6:$A$13,定数!$B$6:$B$13))</f>
        <v>0</v>
      </c>
      <c r="S75" s="41"/>
      <c r="T75" s="42">
        <v>0</v>
      </c>
      <c r="U75" s="42"/>
      <c r="V75" t="str">
        <f t="shared" ref="V75:W90" si="10">IF(S75&lt;&gt;"",IF(S75&lt;0,1+V74,0),"")</f>
        <v/>
      </c>
      <c r="W75">
        <f t="shared" si="10"/>
        <v>0</v>
      </c>
      <c r="X75" s="29">
        <f t="shared" si="4"/>
        <v>169618.95806156527</v>
      </c>
      <c r="Y75" s="30">
        <f t="shared" si="5"/>
        <v>3.0000000000002136E-2</v>
      </c>
      <c r="AB75">
        <v>1.1161799999999999</v>
      </c>
      <c r="AC75">
        <v>1.11513</v>
      </c>
    </row>
    <row r="76" spans="2:33" ht="15">
      <c r="B76" s="31">
        <v>68</v>
      </c>
      <c r="C76" s="37">
        <f t="shared" si="8"/>
        <v>164530.38931971794</v>
      </c>
      <c r="D76" s="37"/>
      <c r="E76" s="31"/>
      <c r="F76" s="5">
        <v>43722</v>
      </c>
      <c r="G76" s="31" t="s">
        <v>45</v>
      </c>
      <c r="H76" s="38">
        <v>1.1339699999999999</v>
      </c>
      <c r="I76" s="38"/>
      <c r="J76" s="31">
        <v>3.8</v>
      </c>
      <c r="K76" s="39">
        <f t="shared" si="9"/>
        <v>4935.9116795915379</v>
      </c>
      <c r="L76" s="40"/>
      <c r="M76" s="4">
        <f>IF(J76="","",(K76/J76)/LOOKUP(RIGHT($D$2,3),定数!$A$6:$A$13,定数!$B$6:$B$13))</f>
        <v>10.824367718402495</v>
      </c>
      <c r="N76" s="31"/>
      <c r="O76" s="5">
        <v>0</v>
      </c>
      <c r="P76" s="38">
        <v>1.1334</v>
      </c>
      <c r="Q76" s="38"/>
      <c r="R76" s="41">
        <f>IF(P76="","",T76*M76*LOOKUP(RIGHT($D$2,3),定数!$A$6:$A$13,定数!$B$6:$B$13))</f>
        <v>0</v>
      </c>
      <c r="S76" s="41"/>
      <c r="T76" s="42">
        <v>0</v>
      </c>
      <c r="U76" s="42"/>
      <c r="V76" t="str">
        <f t="shared" si="10"/>
        <v/>
      </c>
      <c r="W76">
        <f t="shared" si="10"/>
        <v>0</v>
      </c>
      <c r="X76" s="29">
        <f t="shared" ref="X76:X108" si="11">IF(C76&lt;&gt;"",MAX(X75,C76),"")</f>
        <v>169618.95806156527</v>
      </c>
      <c r="Y76" s="30">
        <f t="shared" ref="Y76:Y108" si="12">IF(X76&lt;&gt;"",1-(C76/X76),"")</f>
        <v>3.0000000000002136E-2</v>
      </c>
      <c r="AA76">
        <v>15</v>
      </c>
      <c r="AB76">
        <v>1.13374</v>
      </c>
      <c r="AC76">
        <v>1.1335900000000001</v>
      </c>
      <c r="AD76">
        <v>1.1334900000000001</v>
      </c>
      <c r="AE76">
        <v>1.1334</v>
      </c>
    </row>
    <row r="77" spans="2:33">
      <c r="B77" s="31">
        <v>69</v>
      </c>
      <c r="C77" s="37">
        <f t="shared" si="8"/>
        <v>164530.38931971794</v>
      </c>
      <c r="D77" s="37"/>
      <c r="E77" s="31"/>
      <c r="F77" s="5">
        <v>43724</v>
      </c>
      <c r="G77" s="31" t="s">
        <v>44</v>
      </c>
      <c r="H77" s="38">
        <v>1.1285799999999999</v>
      </c>
      <c r="I77" s="38"/>
      <c r="J77" s="31">
        <v>5.2</v>
      </c>
      <c r="K77" s="39">
        <f t="shared" si="9"/>
        <v>4935.9116795915379</v>
      </c>
      <c r="L77" s="40"/>
      <c r="M77" s="4">
        <f>IF(J77="","",(K77/J77)/LOOKUP(RIGHT($D$2,3),定数!$A$6:$A$13,定数!$B$6:$B$13))</f>
        <v>7.9101148711402844</v>
      </c>
      <c r="N77" s="31"/>
      <c r="O77" s="5"/>
      <c r="P77" s="38">
        <v>1.1292800000000001</v>
      </c>
      <c r="Q77" s="38"/>
      <c r="R77" s="41">
        <f>IF(P77="","",T77*M77*LOOKUP(RIGHT($D$2,3),定数!$A$6:$A$13,定数!$B$6:$B$13))</f>
        <v>6644.4964917592151</v>
      </c>
      <c r="S77" s="41"/>
      <c r="T77" s="42">
        <f t="shared" ref="T76:T108" si="13">IF(P77="","",IF(G77="買",(P77-H77),(H77-P77))*IF(RIGHT($D$2,3)="JPY",100,10000))</f>
        <v>7.0000000000014495</v>
      </c>
      <c r="U77" s="42"/>
      <c r="V77" t="str">
        <f t="shared" si="10"/>
        <v/>
      </c>
      <c r="W77">
        <f t="shared" si="10"/>
        <v>0</v>
      </c>
      <c r="X77" s="29">
        <f t="shared" si="11"/>
        <v>169618.95806156527</v>
      </c>
      <c r="Y77" s="30">
        <f t="shared" si="12"/>
        <v>3.0000000000002136E-2</v>
      </c>
      <c r="AA77">
        <v>15</v>
      </c>
      <c r="AB77">
        <v>1.1288</v>
      </c>
      <c r="AC77">
        <v>1.12893</v>
      </c>
      <c r="AD77">
        <v>1.1290199999999999</v>
      </c>
      <c r="AE77">
        <v>1.1291</v>
      </c>
      <c r="AF77">
        <v>1.1292800000000001</v>
      </c>
      <c r="AG77">
        <v>1.1296299999999999</v>
      </c>
    </row>
    <row r="78" spans="2:33">
      <c r="B78" s="31">
        <v>70</v>
      </c>
      <c r="C78" s="37">
        <f t="shared" si="8"/>
        <v>171174.88581147714</v>
      </c>
      <c r="D78" s="37"/>
      <c r="E78" s="31"/>
      <c r="F78" s="5">
        <v>43731</v>
      </c>
      <c r="G78" s="31" t="s">
        <v>44</v>
      </c>
      <c r="H78" s="38">
        <v>1.1131599999999999</v>
      </c>
      <c r="I78" s="38"/>
      <c r="J78" s="31">
        <v>4</v>
      </c>
      <c r="K78" s="39">
        <f t="shared" si="9"/>
        <v>5135.2465743443145</v>
      </c>
      <c r="L78" s="40"/>
      <c r="M78" s="4">
        <f>IF(J78="","",(K78/J78)/LOOKUP(RIGHT($D$2,3),定数!$A$6:$A$13,定数!$B$6:$B$13))</f>
        <v>10.698430363217321</v>
      </c>
      <c r="N78" s="31"/>
      <c r="O78" s="5"/>
      <c r="P78" s="38">
        <v>1.11276</v>
      </c>
      <c r="Q78" s="38"/>
      <c r="R78" s="41">
        <f>IF(P78="","",T78*M78*LOOKUP(RIGHT($D$2,3),定数!$A$6:$A$13,定数!$B$6:$B$13))</f>
        <v>-5135.2465743437488</v>
      </c>
      <c r="S78" s="41"/>
      <c r="T78" s="42">
        <f t="shared" si="13"/>
        <v>-3.9999999999995595</v>
      </c>
      <c r="U78" s="42"/>
      <c r="V78" t="str">
        <f t="shared" si="10"/>
        <v/>
      </c>
      <c r="W78">
        <f t="shared" si="10"/>
        <v>1</v>
      </c>
      <c r="X78" s="29">
        <f t="shared" si="11"/>
        <v>171174.88581147714</v>
      </c>
      <c r="Y78" s="30">
        <f t="shared" si="12"/>
        <v>0</v>
      </c>
    </row>
    <row r="79" spans="2:33">
      <c r="B79" s="31">
        <v>71</v>
      </c>
      <c r="C79" s="37">
        <f t="shared" si="8"/>
        <v>166039.63923713341</v>
      </c>
      <c r="D79" s="37"/>
      <c r="E79" s="31"/>
      <c r="F79" s="5">
        <v>43736</v>
      </c>
      <c r="G79" s="31" t="s">
        <v>45</v>
      </c>
      <c r="H79" s="38">
        <v>1.11677</v>
      </c>
      <c r="I79" s="38"/>
      <c r="J79" s="31">
        <v>9.1999999999999993</v>
      </c>
      <c r="K79" s="39">
        <f t="shared" si="9"/>
        <v>4981.1891771140017</v>
      </c>
      <c r="L79" s="40"/>
      <c r="M79" s="4">
        <f>IF(J79="","",(K79/J79)/LOOKUP(RIGHT($D$2,3),定数!$A$6:$A$13,定数!$B$6:$B$13))</f>
        <v>4.5119467184003641</v>
      </c>
      <c r="N79" s="31"/>
      <c r="O79" s="5"/>
      <c r="P79" s="38">
        <v>1.1176900000000001</v>
      </c>
      <c r="Q79" s="38"/>
      <c r="R79" s="41">
        <f>IF(P79="","",T79*M79*LOOKUP(RIGHT($D$2,3),定数!$A$6:$A$13,定数!$B$6:$B$13))</f>
        <v>-4981.1891771141754</v>
      </c>
      <c r="S79" s="41"/>
      <c r="T79" s="42">
        <f t="shared" si="13"/>
        <v>-9.200000000000319</v>
      </c>
      <c r="U79" s="42"/>
      <c r="V79" t="str">
        <f t="shared" si="10"/>
        <v/>
      </c>
      <c r="W79">
        <f t="shared" si="10"/>
        <v>2</v>
      </c>
      <c r="X79" s="29">
        <f t="shared" si="11"/>
        <v>171174.88581147714</v>
      </c>
      <c r="Y79" s="30">
        <f t="shared" si="12"/>
        <v>2.9999999999996585E-2</v>
      </c>
    </row>
    <row r="80" spans="2:33">
      <c r="B80" s="31">
        <v>72</v>
      </c>
      <c r="C80" s="37">
        <f t="shared" si="8"/>
        <v>161058.45006001924</v>
      </c>
      <c r="D80" s="37"/>
      <c r="E80" s="31"/>
      <c r="F80" s="5">
        <v>43738</v>
      </c>
      <c r="G80" s="31" t="s">
        <v>45</v>
      </c>
      <c r="H80" s="38">
        <v>1.12503</v>
      </c>
      <c r="I80" s="38"/>
      <c r="J80" s="31">
        <v>2.2000000000000002</v>
      </c>
      <c r="K80" s="39">
        <f t="shared" si="9"/>
        <v>4831.7535018005774</v>
      </c>
      <c r="L80" s="40"/>
      <c r="M80" s="4">
        <f>IF(J80="","",(K80/J80)/LOOKUP(RIGHT($D$2,3),定数!$A$6:$A$13,定数!$B$6:$B$13))</f>
        <v>18.302096597729459</v>
      </c>
      <c r="N80" s="31"/>
      <c r="O80" s="5"/>
      <c r="P80" s="38">
        <v>1.1252500000000001</v>
      </c>
      <c r="Q80" s="38"/>
      <c r="R80" s="41">
        <f>IF(P80="","",T80*M80*LOOKUP(RIGHT($D$2,3),定数!$A$6:$A$13,定数!$B$6:$B$13))</f>
        <v>-4831.7535018029712</v>
      </c>
      <c r="S80" s="41"/>
      <c r="T80" s="42">
        <f t="shared" si="13"/>
        <v>-2.20000000000109</v>
      </c>
      <c r="U80" s="42"/>
      <c r="V80" t="str">
        <f t="shared" si="10"/>
        <v/>
      </c>
      <c r="W80">
        <f t="shared" si="10"/>
        <v>3</v>
      </c>
      <c r="X80" s="29">
        <f t="shared" si="11"/>
        <v>171174.88581147714</v>
      </c>
      <c r="Y80" s="30">
        <f t="shared" si="12"/>
        <v>5.909999999999771E-2</v>
      </c>
      <c r="AA80">
        <v>15</v>
      </c>
    </row>
    <row r="81" spans="2:33">
      <c r="B81" s="31">
        <v>73</v>
      </c>
      <c r="C81" s="37">
        <f t="shared" si="8"/>
        <v>156226.69655821627</v>
      </c>
      <c r="D81" s="37"/>
      <c r="E81" s="31" t="s">
        <v>47</v>
      </c>
      <c r="F81" s="5">
        <v>43739</v>
      </c>
      <c r="G81" s="31" t="s">
        <v>45</v>
      </c>
      <c r="H81" s="38">
        <v>1.11398</v>
      </c>
      <c r="I81" s="38"/>
      <c r="J81" s="31">
        <v>11.4</v>
      </c>
      <c r="K81" s="39">
        <f t="shared" si="9"/>
        <v>4686.8008967464875</v>
      </c>
      <c r="L81" s="40"/>
      <c r="M81" s="4">
        <f>IF(J81="","",(K81/J81)/LOOKUP(RIGHT($D$2,3),定数!$A$6:$A$13,定数!$B$6:$B$13))</f>
        <v>3.426024047329304</v>
      </c>
      <c r="N81" s="31"/>
      <c r="O81" s="5"/>
      <c r="P81" s="38">
        <v>1.1151199999999999</v>
      </c>
      <c r="Q81" s="38"/>
      <c r="R81" s="41">
        <f>IF(P81="","",T81*M81*LOOKUP(RIGHT($D$2,3),定数!$A$6:$A$13,定数!$B$6:$B$13))</f>
        <v>-4686.8008967461537</v>
      </c>
      <c r="S81" s="41"/>
      <c r="T81" s="42">
        <f t="shared" si="13"/>
        <v>-11.399999999999189</v>
      </c>
      <c r="U81" s="42"/>
      <c r="V81" t="str">
        <f t="shared" si="10"/>
        <v/>
      </c>
      <c r="W81">
        <f t="shared" si="10"/>
        <v>4</v>
      </c>
      <c r="X81" s="29">
        <f t="shared" si="11"/>
        <v>171174.88581147714</v>
      </c>
      <c r="Y81" s="30">
        <f t="shared" si="12"/>
        <v>8.7327000000011701E-2</v>
      </c>
      <c r="AA81">
        <v>15</v>
      </c>
    </row>
    <row r="82" spans="2:33" ht="15">
      <c r="B82" s="31">
        <v>74</v>
      </c>
      <c r="C82" s="37">
        <f t="shared" si="8"/>
        <v>151539.8956614701</v>
      </c>
      <c r="D82" s="37"/>
      <c r="E82" s="31"/>
      <c r="F82" s="5">
        <v>43740</v>
      </c>
      <c r="G82" s="31" t="s">
        <v>45</v>
      </c>
      <c r="H82" s="38">
        <v>1.1176900000000001</v>
      </c>
      <c r="I82" s="38"/>
      <c r="J82" s="31">
        <v>6.3</v>
      </c>
      <c r="K82" s="39">
        <f t="shared" si="9"/>
        <v>4546.1968698441033</v>
      </c>
      <c r="L82" s="40"/>
      <c r="M82" s="4">
        <f>IF(J82="","",(K82/J82)/LOOKUP(RIGHT($D$2,3),定数!$A$6:$A$13,定数!$B$6:$B$13))</f>
        <v>6.0134879230742104</v>
      </c>
      <c r="N82" s="31"/>
      <c r="O82" s="5"/>
      <c r="P82" s="38">
        <v>1.1173</v>
      </c>
      <c r="Q82" s="38"/>
      <c r="R82" s="41">
        <f>IF(P82="","",T82*M82*LOOKUP(RIGHT($D$2,3),定数!$A$6:$A$13,定数!$B$6:$B$13))</f>
        <v>0</v>
      </c>
      <c r="S82" s="41"/>
      <c r="T82" s="42">
        <v>0</v>
      </c>
      <c r="U82" s="42"/>
      <c r="V82" t="str">
        <f t="shared" si="10"/>
        <v/>
      </c>
      <c r="W82">
        <f t="shared" si="10"/>
        <v>0</v>
      </c>
      <c r="X82" s="29">
        <f t="shared" si="11"/>
        <v>171174.88581147714</v>
      </c>
      <c r="Y82" s="30">
        <f t="shared" si="12"/>
        <v>0.11470719000000951</v>
      </c>
      <c r="AA82">
        <v>15</v>
      </c>
      <c r="AB82">
        <v>1.1173</v>
      </c>
    </row>
    <row r="83" spans="2:33" ht="15">
      <c r="B83" s="31">
        <v>75</v>
      </c>
      <c r="C83" s="37">
        <f t="shared" si="8"/>
        <v>151539.8956614701</v>
      </c>
      <c r="D83" s="37"/>
      <c r="E83" s="31"/>
      <c r="F83" s="5">
        <v>43746</v>
      </c>
      <c r="G83" s="31" t="s">
        <v>44</v>
      </c>
      <c r="H83" s="38">
        <v>1.12514</v>
      </c>
      <c r="I83" s="38"/>
      <c r="J83" s="31">
        <v>4.2</v>
      </c>
      <c r="K83" s="39">
        <f t="shared" si="9"/>
        <v>4546.1968698441033</v>
      </c>
      <c r="L83" s="40"/>
      <c r="M83" s="4">
        <f>IF(J83="","",(K83/J83)/LOOKUP(RIGHT($D$2,3),定数!$A$6:$A$13,定数!$B$6:$B$13))</f>
        <v>9.0202318846113165</v>
      </c>
      <c r="N83" s="31"/>
      <c r="O83" s="5"/>
      <c r="P83" s="38">
        <v>1.1254</v>
      </c>
      <c r="Q83" s="38"/>
      <c r="R83" s="41">
        <f>IF(P83="","",T83*M83*LOOKUP(RIGHT($D$2,3),定数!$A$6:$A$13,定数!$B$6:$B$13))</f>
        <v>0</v>
      </c>
      <c r="S83" s="41"/>
      <c r="T83" s="42">
        <v>0</v>
      </c>
      <c r="U83" s="42"/>
      <c r="V83" t="str">
        <f t="shared" si="10"/>
        <v/>
      </c>
      <c r="W83">
        <f t="shared" si="10"/>
        <v>0</v>
      </c>
      <c r="X83" s="29">
        <f t="shared" si="11"/>
        <v>171174.88581147714</v>
      </c>
      <c r="Y83" s="30">
        <f t="shared" si="12"/>
        <v>0.11470719000000951</v>
      </c>
      <c r="AA83">
        <v>15</v>
      </c>
      <c r="AB83">
        <v>1.1254</v>
      </c>
    </row>
    <row r="84" spans="2:33" ht="15">
      <c r="B84" s="31">
        <v>76</v>
      </c>
      <c r="C84" s="37">
        <f t="shared" si="8"/>
        <v>151539.8956614701</v>
      </c>
      <c r="D84" s="37"/>
      <c r="E84" s="31"/>
      <c r="F84" s="5">
        <v>43751</v>
      </c>
      <c r="G84" s="31" t="s">
        <v>44</v>
      </c>
      <c r="H84" s="38">
        <v>1.13686</v>
      </c>
      <c r="I84" s="38"/>
      <c r="J84" s="31">
        <v>6.5</v>
      </c>
      <c r="K84" s="39">
        <f t="shared" si="9"/>
        <v>4546.1968698441033</v>
      </c>
      <c r="L84" s="40"/>
      <c r="M84" s="4">
        <f>IF(J84="","",(K84/J84)/LOOKUP(RIGHT($D$2,3),定数!$A$6:$A$13,定数!$B$6:$B$13))</f>
        <v>5.8284575254411575</v>
      </c>
      <c r="N84" s="31"/>
      <c r="O84" s="5"/>
      <c r="P84" s="38">
        <v>1.1381600000000001</v>
      </c>
      <c r="Q84" s="38"/>
      <c r="R84" s="41">
        <f>IF(P84="","",T84*M84*LOOKUP(RIGHT($D$2,3),定数!$A$6:$A$13,定数!$B$6:$B$13))</f>
        <v>9092.3937396887559</v>
      </c>
      <c r="S84" s="41"/>
      <c r="T84" s="42">
        <f t="shared" si="13"/>
        <v>13.000000000000789</v>
      </c>
      <c r="U84" s="42"/>
      <c r="V84" t="str">
        <f t="shared" si="10"/>
        <v/>
      </c>
      <c r="W84">
        <f t="shared" si="10"/>
        <v>0</v>
      </c>
      <c r="X84" s="29">
        <f t="shared" si="11"/>
        <v>171174.88581147714</v>
      </c>
      <c r="Y84" s="30">
        <f t="shared" si="12"/>
        <v>0.11470719000000951</v>
      </c>
      <c r="AA84">
        <v>15</v>
      </c>
      <c r="AB84">
        <v>1.1372599999999999</v>
      </c>
      <c r="AC84">
        <v>1.13751</v>
      </c>
      <c r="AD84">
        <v>1.1376900000000001</v>
      </c>
      <c r="AE84">
        <v>1.1378299999999999</v>
      </c>
      <c r="AF84">
        <v>1.1381600000000001</v>
      </c>
    </row>
    <row r="85" spans="2:33" ht="15">
      <c r="B85" s="31">
        <v>77</v>
      </c>
      <c r="C85" s="37">
        <f t="shared" si="8"/>
        <v>160632.28940115887</v>
      </c>
      <c r="D85" s="37"/>
      <c r="E85" s="31"/>
      <c r="F85" s="5">
        <v>43752</v>
      </c>
      <c r="G85" s="31" t="s">
        <v>44</v>
      </c>
      <c r="H85" s="38">
        <v>1.13947</v>
      </c>
      <c r="I85" s="38"/>
      <c r="J85" s="31">
        <v>8.6</v>
      </c>
      <c r="K85" s="39">
        <f t="shared" si="9"/>
        <v>4818.9686820347661</v>
      </c>
      <c r="L85" s="40"/>
      <c r="M85" s="4">
        <f>IF(J85="","",(K85/J85)/LOOKUP(RIGHT($D$2,3),定数!$A$6:$A$13,定数!$B$6:$B$13))</f>
        <v>4.6695432965453163</v>
      </c>
      <c r="N85" s="31"/>
      <c r="O85" s="5"/>
      <c r="P85" s="38">
        <v>1.1386099999999999</v>
      </c>
      <c r="Q85" s="38"/>
      <c r="R85" s="41">
        <f>IF(P85="","",T85*M85*LOOKUP(RIGHT($D$2,3),定数!$A$6:$A$13,定数!$B$6:$B$13))</f>
        <v>-4818.9686820352308</v>
      </c>
      <c r="S85" s="41"/>
      <c r="T85" s="42">
        <f t="shared" si="13"/>
        <v>-8.6000000000008292</v>
      </c>
      <c r="U85" s="42"/>
      <c r="V85" t="str">
        <f t="shared" si="10"/>
        <v/>
      </c>
      <c r="W85">
        <f t="shared" si="10"/>
        <v>1</v>
      </c>
      <c r="X85" s="29">
        <f t="shared" si="11"/>
        <v>171174.88581147714</v>
      </c>
      <c r="Y85" s="30">
        <f t="shared" si="12"/>
        <v>6.1589621400006789E-2</v>
      </c>
    </row>
    <row r="86" spans="2:33" ht="15">
      <c r="B86" s="31">
        <v>78</v>
      </c>
      <c r="C86" s="37">
        <f t="shared" si="8"/>
        <v>155813.32071912364</v>
      </c>
      <c r="D86" s="37"/>
      <c r="E86" s="31"/>
      <c r="F86" s="5">
        <v>43754</v>
      </c>
      <c r="G86" s="31" t="s">
        <v>44</v>
      </c>
      <c r="H86" s="38">
        <v>1.13818</v>
      </c>
      <c r="I86" s="38"/>
      <c r="J86" s="31">
        <v>6.5</v>
      </c>
      <c r="K86" s="39">
        <f t="shared" si="9"/>
        <v>4674.3996215737088</v>
      </c>
      <c r="L86" s="40"/>
      <c r="M86" s="4">
        <f>IF(J86="","",(K86/J86)/LOOKUP(RIGHT($D$2,3),定数!$A$6:$A$13,定数!$B$6:$B$13))</f>
        <v>5.9928200276586008</v>
      </c>
      <c r="N86" s="31"/>
      <c r="O86" s="5"/>
      <c r="P86" s="38">
        <v>1.1385799999999999</v>
      </c>
      <c r="Q86" s="38"/>
      <c r="R86" s="41">
        <f>IF(P86="","",T86*M86*LOOKUP(RIGHT($D$2,3),定数!$A$6:$A$13,定数!$B$6:$B$13))</f>
        <v>0</v>
      </c>
      <c r="S86" s="41"/>
      <c r="T86" s="42">
        <v>0</v>
      </c>
      <c r="U86" s="42"/>
      <c r="V86" t="str">
        <f t="shared" si="10"/>
        <v/>
      </c>
      <c r="W86">
        <f t="shared" si="10"/>
        <v>0</v>
      </c>
      <c r="X86" s="29">
        <f t="shared" si="11"/>
        <v>171174.88581147714</v>
      </c>
      <c r="Y86" s="30">
        <f t="shared" si="12"/>
        <v>8.9741932758009235E-2</v>
      </c>
      <c r="AB86">
        <v>1.1385799999999999</v>
      </c>
    </row>
    <row r="87" spans="2:33" ht="15">
      <c r="B87" s="31">
        <v>79</v>
      </c>
      <c r="C87" s="37">
        <f t="shared" si="8"/>
        <v>155813.32071912364</v>
      </c>
      <c r="D87" s="37"/>
      <c r="E87" s="31"/>
      <c r="F87" s="5">
        <v>43759</v>
      </c>
      <c r="G87" s="31" t="s">
        <v>44</v>
      </c>
      <c r="H87" s="38">
        <v>1.13622</v>
      </c>
      <c r="I87" s="38"/>
      <c r="J87" s="31">
        <v>6.4</v>
      </c>
      <c r="K87" s="39">
        <f t="shared" si="9"/>
        <v>4674.3996215737088</v>
      </c>
      <c r="L87" s="40"/>
      <c r="M87" s="4">
        <f>IF(J87="","",(K87/J87)/LOOKUP(RIGHT($D$2,3),定数!$A$6:$A$13,定数!$B$6:$B$13))</f>
        <v>6.0864578405907661</v>
      </c>
      <c r="N87" s="31"/>
      <c r="O87" s="5"/>
      <c r="P87" s="38">
        <v>1.13558</v>
      </c>
      <c r="Q87" s="38"/>
      <c r="R87" s="41">
        <f>IF(P87="","",T87*M87*LOOKUP(RIGHT($D$2,3),定数!$A$6:$A$13,定数!$B$6:$B$13))</f>
        <v>-4674.3996215735178</v>
      </c>
      <c r="S87" s="41"/>
      <c r="T87" s="42">
        <f t="shared" si="13"/>
        <v>-6.3999999999997392</v>
      </c>
      <c r="U87" s="42"/>
      <c r="V87" t="str">
        <f t="shared" si="10"/>
        <v/>
      </c>
      <c r="W87">
        <f t="shared" si="10"/>
        <v>1</v>
      </c>
      <c r="X87" s="29">
        <f t="shared" si="11"/>
        <v>171174.88581147714</v>
      </c>
      <c r="Y87" s="30">
        <f t="shared" si="12"/>
        <v>8.9741932758009235E-2</v>
      </c>
      <c r="AA87">
        <v>15</v>
      </c>
    </row>
    <row r="88" spans="2:33" ht="15">
      <c r="B88" s="31">
        <v>80</v>
      </c>
      <c r="C88" s="37">
        <f t="shared" si="8"/>
        <v>151138.92109755013</v>
      </c>
      <c r="D88" s="37"/>
      <c r="E88" s="31"/>
      <c r="F88" s="5">
        <v>43760</v>
      </c>
      <c r="G88" s="31" t="s">
        <v>44</v>
      </c>
      <c r="H88" s="38">
        <v>1.1344000000000001</v>
      </c>
      <c r="I88" s="38"/>
      <c r="J88" s="31">
        <v>3.8</v>
      </c>
      <c r="K88" s="39">
        <f t="shared" si="9"/>
        <v>4534.1676329265038</v>
      </c>
      <c r="L88" s="40"/>
      <c r="M88" s="4">
        <f>IF(J88="","",(K88/J88)/LOOKUP(RIGHT($D$2,3),定数!$A$6:$A$13,定数!$B$6:$B$13))</f>
        <v>9.9433500722072452</v>
      </c>
      <c r="N88" s="31"/>
      <c r="O88" s="5"/>
      <c r="P88" s="38">
        <v>1.1347799999999999</v>
      </c>
      <c r="Q88" s="38"/>
      <c r="R88" s="41">
        <f>IF(P88="","",T88*M88*LOOKUP(RIGHT($D$2,3),定数!$A$6:$A$13,定数!$B$6:$B$13))</f>
        <v>0</v>
      </c>
      <c r="S88" s="41"/>
      <c r="T88" s="42">
        <v>0</v>
      </c>
      <c r="U88" s="42"/>
      <c r="V88" t="str">
        <f t="shared" si="10"/>
        <v/>
      </c>
      <c r="W88">
        <f t="shared" si="10"/>
        <v>0</v>
      </c>
      <c r="X88" s="29">
        <f t="shared" si="11"/>
        <v>171174.88581147714</v>
      </c>
      <c r="Y88" s="30">
        <f t="shared" si="12"/>
        <v>0.11704967477526784</v>
      </c>
      <c r="AA88">
        <v>15</v>
      </c>
      <c r="AB88">
        <v>1.13463</v>
      </c>
      <c r="AC88">
        <v>1.1347799999999999</v>
      </c>
    </row>
    <row r="89" spans="2:33" ht="15">
      <c r="B89" s="31">
        <v>81</v>
      </c>
      <c r="C89" s="37">
        <f t="shared" si="8"/>
        <v>151138.92109755013</v>
      </c>
      <c r="D89" s="37"/>
      <c r="E89" s="31"/>
      <c r="F89" s="5">
        <v>43764</v>
      </c>
      <c r="G89" s="31" t="s">
        <v>44</v>
      </c>
      <c r="H89" s="38">
        <v>1.10283</v>
      </c>
      <c r="I89" s="38"/>
      <c r="J89" s="31">
        <v>13.3</v>
      </c>
      <c r="K89" s="39">
        <f t="shared" si="9"/>
        <v>4534.1676329265038</v>
      </c>
      <c r="L89" s="40"/>
      <c r="M89" s="4">
        <f>IF(J89="","",(K89/J89)/LOOKUP(RIGHT($D$2,3),定数!$A$6:$A$13,定数!$B$6:$B$13))</f>
        <v>2.8409571634877842</v>
      </c>
      <c r="N89" s="31"/>
      <c r="O89" s="5"/>
      <c r="P89" s="38">
        <v>1.1014999999999999</v>
      </c>
      <c r="Q89" s="38"/>
      <c r="R89" s="41">
        <f>IF(P89="","",T89*M89*LOOKUP(RIGHT($D$2,3),定数!$A$6:$A$13,定数!$B$6:$B$13))</f>
        <v>-4534.1676329266857</v>
      </c>
      <c r="S89" s="41"/>
      <c r="T89" s="42">
        <f t="shared" si="13"/>
        <v>-13.300000000000534</v>
      </c>
      <c r="U89" s="42"/>
      <c r="V89" t="str">
        <f t="shared" si="10"/>
        <v/>
      </c>
      <c r="W89">
        <f t="shared" si="10"/>
        <v>1</v>
      </c>
      <c r="X89" s="29">
        <f t="shared" si="11"/>
        <v>171174.88581147714</v>
      </c>
      <c r="Y89" s="30">
        <f t="shared" si="12"/>
        <v>0.11704967477526784</v>
      </c>
      <c r="AA89">
        <v>15</v>
      </c>
    </row>
    <row r="90" spans="2:33" ht="15">
      <c r="B90" s="31">
        <v>82</v>
      </c>
      <c r="C90" s="37">
        <f t="shared" si="8"/>
        <v>146604.75346462344</v>
      </c>
      <c r="D90" s="37"/>
      <c r="E90" s="31"/>
      <c r="F90" s="5">
        <v>43767</v>
      </c>
      <c r="G90" s="31" t="s">
        <v>44</v>
      </c>
      <c r="H90" s="38">
        <v>1.0939300000000001</v>
      </c>
      <c r="I90" s="38"/>
      <c r="J90" s="31">
        <v>12.7</v>
      </c>
      <c r="K90" s="39">
        <f t="shared" si="9"/>
        <v>4398.1426039387034</v>
      </c>
      <c r="L90" s="40"/>
      <c r="M90" s="4">
        <f>IF(J90="","",(K90/J90)/LOOKUP(RIGHT($D$2,3),定数!$A$6:$A$13,定数!$B$6:$B$13))</f>
        <v>2.8859203437918004</v>
      </c>
      <c r="N90" s="31"/>
      <c r="O90" s="5"/>
      <c r="P90" s="38">
        <v>1.09266</v>
      </c>
      <c r="Q90" s="38"/>
      <c r="R90" s="41">
        <f>IF(P90="","",T90*M90*LOOKUP(RIGHT($D$2,3),定数!$A$6:$A$13,定数!$B$6:$B$13))</f>
        <v>-4398.1426039390653</v>
      </c>
      <c r="S90" s="41"/>
      <c r="T90" s="42">
        <f t="shared" si="13"/>
        <v>-12.700000000001044</v>
      </c>
      <c r="U90" s="42"/>
      <c r="V90" t="str">
        <f t="shared" si="10"/>
        <v/>
      </c>
      <c r="W90">
        <f t="shared" si="10"/>
        <v>2</v>
      </c>
      <c r="X90" s="29">
        <f t="shared" si="11"/>
        <v>171174.88581147714</v>
      </c>
      <c r="Y90" s="30">
        <f t="shared" si="12"/>
        <v>0.14353818453201095</v>
      </c>
      <c r="AA90">
        <v>15</v>
      </c>
    </row>
    <row r="91" spans="2:33" ht="15">
      <c r="B91" s="31">
        <v>83</v>
      </c>
      <c r="C91" s="37">
        <f t="shared" si="8"/>
        <v>142206.61086068436</v>
      </c>
      <c r="D91" s="37"/>
      <c r="E91" s="31"/>
      <c r="F91" s="5">
        <v>43772</v>
      </c>
      <c r="G91" s="31" t="s">
        <v>44</v>
      </c>
      <c r="H91" s="38">
        <v>1.1022000000000001</v>
      </c>
      <c r="I91" s="38"/>
      <c r="J91" s="31">
        <v>5.9</v>
      </c>
      <c r="K91" s="39">
        <f t="shared" si="9"/>
        <v>4266.198325820531</v>
      </c>
      <c r="L91" s="40"/>
      <c r="M91" s="4">
        <f>IF(J91="","",(K91/J91)/LOOKUP(RIGHT($D$2,3),定数!$A$6:$A$13,定数!$B$6:$B$13))</f>
        <v>6.0257038500289983</v>
      </c>
      <c r="N91" s="31"/>
      <c r="O91" s="5"/>
      <c r="P91" s="38">
        <v>1.1027899999999999</v>
      </c>
      <c r="Q91" s="38"/>
      <c r="R91" s="41">
        <f>IF(P91="","",T91*M91*LOOKUP(RIGHT($D$2,3),定数!$A$6:$A$13,定数!$B$6:$B$13))</f>
        <v>0</v>
      </c>
      <c r="S91" s="41"/>
      <c r="T91" s="42">
        <v>0</v>
      </c>
      <c r="U91" s="42"/>
      <c r="V91" t="str">
        <f t="shared" ref="V91:W106" si="14">IF(S91&lt;&gt;"",IF(S91&lt;0,1+V90,0),"")</f>
        <v/>
      </c>
      <c r="W91">
        <f t="shared" si="14"/>
        <v>0</v>
      </c>
      <c r="X91" s="29">
        <f t="shared" si="11"/>
        <v>171174.88581147714</v>
      </c>
      <c r="Y91" s="30">
        <f t="shared" si="12"/>
        <v>0.16923203899605277</v>
      </c>
      <c r="AA91">
        <v>15</v>
      </c>
      <c r="AB91">
        <v>1.10256</v>
      </c>
      <c r="AC91">
        <v>1.1027899999999999</v>
      </c>
    </row>
    <row r="92" spans="2:33" ht="15">
      <c r="B92" s="31">
        <v>84</v>
      </c>
      <c r="C92" s="37">
        <f t="shared" si="8"/>
        <v>142206.61086068436</v>
      </c>
      <c r="D92" s="37"/>
      <c r="E92" s="31"/>
      <c r="F92" s="5">
        <v>43774</v>
      </c>
      <c r="G92" s="31" t="s">
        <v>44</v>
      </c>
      <c r="H92" s="38">
        <v>1.08657</v>
      </c>
      <c r="I92" s="38"/>
      <c r="J92" s="31">
        <v>9.6</v>
      </c>
      <c r="K92" s="39">
        <f t="shared" si="9"/>
        <v>4266.198325820531</v>
      </c>
      <c r="L92" s="40"/>
      <c r="M92" s="4">
        <f>IF(J92="","",(K92/J92)/LOOKUP(RIGHT($D$2,3),定数!$A$6:$A$13,定数!$B$6:$B$13))</f>
        <v>3.7032971578303222</v>
      </c>
      <c r="N92" s="31"/>
      <c r="O92" s="5"/>
      <c r="P92" s="38">
        <v>1.0871599999999999</v>
      </c>
      <c r="Q92" s="38"/>
      <c r="R92" s="41">
        <f>IF(P92="","",T92*M92*LOOKUP(RIGHT($D$2,3),定数!$A$6:$A$13,定数!$B$6:$B$13))</f>
        <v>0</v>
      </c>
      <c r="S92" s="41"/>
      <c r="T92" s="42">
        <v>0</v>
      </c>
      <c r="U92" s="42"/>
      <c r="V92" t="str">
        <f t="shared" si="14"/>
        <v/>
      </c>
      <c r="W92">
        <f t="shared" si="14"/>
        <v>0</v>
      </c>
      <c r="X92" s="29">
        <f t="shared" si="11"/>
        <v>171174.88581147714</v>
      </c>
      <c r="Y92" s="30">
        <f t="shared" si="12"/>
        <v>0.16923203899605277</v>
      </c>
      <c r="AB92">
        <v>1.0871599999999999</v>
      </c>
    </row>
    <row r="93" spans="2:33" ht="15">
      <c r="B93" s="31">
        <v>85</v>
      </c>
      <c r="C93" s="37">
        <f t="shared" si="8"/>
        <v>142206.61086068436</v>
      </c>
      <c r="D93" s="37"/>
      <c r="E93" s="31"/>
      <c r="F93" s="5">
        <v>43782</v>
      </c>
      <c r="G93" s="31" t="s">
        <v>45</v>
      </c>
      <c r="H93" s="38">
        <v>1.0789200000000001</v>
      </c>
      <c r="I93" s="38"/>
      <c r="J93" s="31">
        <v>5.0999999999999996</v>
      </c>
      <c r="K93" s="39">
        <f t="shared" si="9"/>
        <v>4266.198325820531</v>
      </c>
      <c r="L93" s="40"/>
      <c r="M93" s="4">
        <f>IF(J93="","",(K93/J93)/LOOKUP(RIGHT($D$2,3),定数!$A$6:$A$13,定数!$B$6:$B$13))</f>
        <v>6.9709122970923714</v>
      </c>
      <c r="N93" s="31"/>
      <c r="O93" s="5"/>
      <c r="P93" s="38">
        <v>1.0778399999999999</v>
      </c>
      <c r="Q93" s="38"/>
      <c r="R93" s="41">
        <f>IF(P93="","",T93*M93*LOOKUP(RIGHT($D$2,3),定数!$A$6:$A$13,定数!$B$6:$B$13))</f>
        <v>9034.3023370333176</v>
      </c>
      <c r="S93" s="41"/>
      <c r="T93" s="42">
        <f t="shared" si="13"/>
        <v>10.800000000001919</v>
      </c>
      <c r="U93" s="42"/>
      <c r="V93" t="str">
        <f t="shared" si="14"/>
        <v/>
      </c>
      <c r="W93">
        <f t="shared" si="14"/>
        <v>0</v>
      </c>
      <c r="X93" s="29">
        <f t="shared" si="11"/>
        <v>171174.88581147714</v>
      </c>
      <c r="Y93" s="30">
        <f t="shared" si="12"/>
        <v>0.16923203899605277</v>
      </c>
      <c r="AB93">
        <v>1.0785899999999999</v>
      </c>
      <c r="AC93">
        <v>1.0783799999999999</v>
      </c>
      <c r="AD93">
        <v>1.07823</v>
      </c>
      <c r="AE93">
        <v>1.0781099999999999</v>
      </c>
      <c r="AF93">
        <v>1.0778399999999999</v>
      </c>
      <c r="AG93">
        <v>1.0772999999999999</v>
      </c>
    </row>
    <row r="94" spans="2:33" ht="15">
      <c r="B94" s="31">
        <v>86</v>
      </c>
      <c r="C94" s="37">
        <f t="shared" si="8"/>
        <v>151240.91319771769</v>
      </c>
      <c r="D94" s="37"/>
      <c r="E94" s="31"/>
      <c r="F94" s="5">
        <v>43785</v>
      </c>
      <c r="G94" s="31" t="s">
        <v>44</v>
      </c>
      <c r="H94" s="38">
        <v>1.07422</v>
      </c>
      <c r="I94" s="38"/>
      <c r="J94" s="31">
        <v>17.3</v>
      </c>
      <c r="K94" s="39">
        <f t="shared" si="9"/>
        <v>4537.2273959315307</v>
      </c>
      <c r="L94" s="40"/>
      <c r="M94" s="4">
        <f>IF(J94="","",(K94/J94)/LOOKUP(RIGHT($D$2,3),定数!$A$6:$A$13,定数!$B$6:$B$13))</f>
        <v>2.1855623294467876</v>
      </c>
      <c r="N94" s="31"/>
      <c r="O94" s="5"/>
      <c r="P94" s="38">
        <v>1.0752900000000001</v>
      </c>
      <c r="Q94" s="38"/>
      <c r="R94" s="41">
        <f>IF(P94="","",T94*M94*LOOKUP(RIGHT($D$2,3),定数!$A$6:$A$13,定数!$B$6:$B$13))</f>
        <v>0</v>
      </c>
      <c r="S94" s="41"/>
      <c r="T94" s="42">
        <v>0</v>
      </c>
      <c r="U94" s="42"/>
      <c r="V94" t="str">
        <f t="shared" si="14"/>
        <v/>
      </c>
      <c r="W94">
        <f t="shared" si="14"/>
        <v>0</v>
      </c>
      <c r="X94" s="29">
        <f t="shared" si="11"/>
        <v>171174.88581147714</v>
      </c>
      <c r="Y94" s="30">
        <f t="shared" si="12"/>
        <v>0.11645383912049845</v>
      </c>
      <c r="AA94">
        <v>15</v>
      </c>
      <c r="AB94">
        <v>1.0752900000000001</v>
      </c>
    </row>
    <row r="95" spans="2:33" ht="15">
      <c r="B95" s="31">
        <v>87</v>
      </c>
      <c r="C95" s="37">
        <f t="shared" si="8"/>
        <v>151240.91319771769</v>
      </c>
      <c r="D95" s="37"/>
      <c r="E95" s="31"/>
      <c r="F95" s="5">
        <v>43799</v>
      </c>
      <c r="G95" s="31" t="s">
        <v>45</v>
      </c>
      <c r="H95" s="38">
        <v>1.05806</v>
      </c>
      <c r="I95" s="38"/>
      <c r="J95" s="31">
        <v>7.6</v>
      </c>
      <c r="K95" s="39">
        <f t="shared" si="9"/>
        <v>4537.2273959315307</v>
      </c>
      <c r="L95" s="40"/>
      <c r="M95" s="4">
        <f>IF(J95="","",(K95/J95)/LOOKUP(RIGHT($D$2,3),定数!$A$6:$A$13,定数!$B$6:$B$13))</f>
        <v>4.9750300393986082</v>
      </c>
      <c r="N95" s="31"/>
      <c r="O95" s="5"/>
      <c r="P95" s="38">
        <v>1.0570900000000001</v>
      </c>
      <c r="Q95" s="38"/>
      <c r="R95" s="41">
        <f>IF(P95="","",T95*M95*LOOKUP(RIGHT($D$2,3),定数!$A$6:$A$13,定数!$B$6:$B$13))</f>
        <v>0</v>
      </c>
      <c r="S95" s="41"/>
      <c r="T95" s="42">
        <v>0</v>
      </c>
      <c r="U95" s="42"/>
      <c r="V95" t="str">
        <f t="shared" si="14"/>
        <v/>
      </c>
      <c r="W95">
        <f t="shared" si="14"/>
        <v>0</v>
      </c>
      <c r="X95" s="29">
        <f t="shared" si="11"/>
        <v>171174.88581147714</v>
      </c>
      <c r="Y95" s="30">
        <f t="shared" si="12"/>
        <v>0.11645383912049845</v>
      </c>
      <c r="AA95">
        <v>15</v>
      </c>
      <c r="AB95">
        <v>1.05759</v>
      </c>
      <c r="AC95">
        <v>1.0572999999999999</v>
      </c>
      <c r="AD95">
        <v>1.0570900000000001</v>
      </c>
    </row>
    <row r="96" spans="2:33" ht="15">
      <c r="B96" s="31">
        <v>88</v>
      </c>
      <c r="C96" s="37">
        <f t="shared" si="8"/>
        <v>151240.91319771769</v>
      </c>
      <c r="D96" s="37"/>
      <c r="E96" s="31"/>
      <c r="F96" s="5">
        <v>43799</v>
      </c>
      <c r="G96" s="31" t="s">
        <v>44</v>
      </c>
      <c r="H96" s="38">
        <v>1.0588500000000001</v>
      </c>
      <c r="I96" s="38"/>
      <c r="J96" s="31">
        <v>5</v>
      </c>
      <c r="K96" s="39">
        <f t="shared" si="9"/>
        <v>4537.2273959315307</v>
      </c>
      <c r="L96" s="40"/>
      <c r="M96" s="4">
        <f>IF(J96="","",(K96/J96)/LOOKUP(RIGHT($D$2,3),定数!$A$6:$A$13,定数!$B$6:$B$13))</f>
        <v>7.5620456598858841</v>
      </c>
      <c r="N96" s="31"/>
      <c r="O96" s="5"/>
      <c r="P96" s="38">
        <v>1.0583499999999999</v>
      </c>
      <c r="Q96" s="38"/>
      <c r="R96" s="41">
        <f>IF(P96="","",T96*M96*LOOKUP(RIGHT($D$2,3),定数!$A$6:$A$13,定数!$B$6:$B$13))</f>
        <v>-4537.227395933045</v>
      </c>
      <c r="S96" s="41"/>
      <c r="T96" s="42">
        <f t="shared" si="13"/>
        <v>-5.0000000000016698</v>
      </c>
      <c r="U96" s="42"/>
      <c r="V96" t="str">
        <f t="shared" si="14"/>
        <v/>
      </c>
      <c r="W96">
        <f t="shared" si="14"/>
        <v>1</v>
      </c>
      <c r="X96" s="29">
        <f t="shared" si="11"/>
        <v>171174.88581147714</v>
      </c>
      <c r="Y96" s="30">
        <f t="shared" si="12"/>
        <v>0.11645383912049845</v>
      </c>
      <c r="AA96">
        <v>15</v>
      </c>
    </row>
    <row r="97" spans="2:33" ht="15">
      <c r="B97" s="31">
        <v>89</v>
      </c>
      <c r="C97" s="37">
        <f t="shared" si="8"/>
        <v>146703.68580178465</v>
      </c>
      <c r="D97" s="37"/>
      <c r="E97" s="31"/>
      <c r="F97" s="5">
        <v>43801</v>
      </c>
      <c r="G97" s="31" t="s">
        <v>45</v>
      </c>
      <c r="H97" s="38">
        <v>1.06199</v>
      </c>
      <c r="I97" s="38"/>
      <c r="J97" s="31">
        <v>3.6</v>
      </c>
      <c r="K97" s="39">
        <f t="shared" si="9"/>
        <v>4401.1105740535395</v>
      </c>
      <c r="L97" s="40"/>
      <c r="M97" s="4">
        <f>IF(J97="","",(K97/J97)/LOOKUP(RIGHT($D$2,3),定数!$A$6:$A$13,定数!$B$6:$B$13))</f>
        <v>10.187755958457268</v>
      </c>
      <c r="N97" s="31"/>
      <c r="O97" s="5"/>
      <c r="P97" s="38">
        <v>1.0617700000000001</v>
      </c>
      <c r="Q97" s="38"/>
      <c r="R97" s="41">
        <f>IF(P97="","",T97*M97*LOOKUP(RIGHT($D$2,3),定数!$A$6:$A$13,定数!$B$6:$B$13))</f>
        <v>0</v>
      </c>
      <c r="S97" s="41"/>
      <c r="T97" s="42">
        <v>0</v>
      </c>
      <c r="U97" s="42"/>
      <c r="V97" t="str">
        <f t="shared" si="14"/>
        <v/>
      </c>
      <c r="W97">
        <f t="shared" si="14"/>
        <v>0</v>
      </c>
      <c r="X97" s="29">
        <f t="shared" si="11"/>
        <v>171174.88581147714</v>
      </c>
      <c r="Y97" s="30">
        <f t="shared" si="12"/>
        <v>0.14296022394689234</v>
      </c>
      <c r="AA97">
        <v>15</v>
      </c>
      <c r="AB97">
        <v>1.0617700000000001</v>
      </c>
    </row>
    <row r="98" spans="2:33" ht="15">
      <c r="B98" s="31">
        <v>90</v>
      </c>
      <c r="C98" s="37">
        <f t="shared" si="8"/>
        <v>146703.68580178465</v>
      </c>
      <c r="D98" s="37"/>
      <c r="E98" s="31"/>
      <c r="F98" s="5">
        <v>43802</v>
      </c>
      <c r="G98" s="31" t="s">
        <v>45</v>
      </c>
      <c r="H98" s="38">
        <v>1.05924</v>
      </c>
      <c r="I98" s="38"/>
      <c r="J98" s="31">
        <v>2.6</v>
      </c>
      <c r="K98" s="39">
        <f t="shared" si="9"/>
        <v>4401.1105740535395</v>
      </c>
      <c r="L98" s="40"/>
      <c r="M98" s="4">
        <f>IF(J98="","",(K98/J98)/LOOKUP(RIGHT($D$2,3),定数!$A$6:$A$13,定数!$B$6:$B$13))</f>
        <v>14.106123634786986</v>
      </c>
      <c r="N98" s="31"/>
      <c r="O98" s="5"/>
      <c r="P98" s="38">
        <v>1.05908</v>
      </c>
      <c r="Q98" s="38"/>
      <c r="R98" s="41">
        <f>IF(P98="","",T98*M98*LOOKUP(RIGHT($D$2,3),定数!$A$6:$A$13,定数!$B$6:$B$13))</f>
        <v>0</v>
      </c>
      <c r="S98" s="41"/>
      <c r="T98" s="42">
        <v>0</v>
      </c>
      <c r="U98" s="42"/>
      <c r="V98" t="str">
        <f t="shared" si="14"/>
        <v/>
      </c>
      <c r="W98">
        <f t="shared" si="14"/>
        <v>0</v>
      </c>
      <c r="X98" s="29">
        <f t="shared" si="11"/>
        <v>171174.88581147714</v>
      </c>
      <c r="Y98" s="30">
        <f t="shared" si="12"/>
        <v>0.14296022394689234</v>
      </c>
      <c r="AA98">
        <v>15</v>
      </c>
      <c r="AB98">
        <v>1.05908</v>
      </c>
    </row>
    <row r="99" spans="2:33" ht="15">
      <c r="B99" s="31">
        <v>91</v>
      </c>
      <c r="C99" s="37">
        <f t="shared" si="8"/>
        <v>146703.68580178465</v>
      </c>
      <c r="D99" s="37"/>
      <c r="E99" s="31"/>
      <c r="F99" s="5">
        <v>43809</v>
      </c>
      <c r="G99" s="31" t="s">
        <v>45</v>
      </c>
      <c r="H99" s="38">
        <v>1.1008599999999999</v>
      </c>
      <c r="I99" s="38"/>
      <c r="J99" s="31">
        <v>7.7</v>
      </c>
      <c r="K99" s="39">
        <f t="shared" si="9"/>
        <v>4401.1105740535395</v>
      </c>
      <c r="L99" s="40"/>
      <c r="M99" s="4">
        <f>IF(J99="","",(K99/J99)/LOOKUP(RIGHT($D$2,3),定数!$A$6:$A$13,定数!$B$6:$B$13))</f>
        <v>4.763106681876125</v>
      </c>
      <c r="N99" s="31"/>
      <c r="O99" s="5"/>
      <c r="P99" s="38">
        <v>1.1003799999999999</v>
      </c>
      <c r="Q99" s="38"/>
      <c r="R99" s="41">
        <f>IF(P99="","",T99*M99*LOOKUP(RIGHT($D$2,3),定数!$A$6:$A$13,定数!$B$6:$B$13))</f>
        <v>0</v>
      </c>
      <c r="S99" s="41"/>
      <c r="T99" s="42">
        <v>0</v>
      </c>
      <c r="U99" s="42"/>
      <c r="V99" t="str">
        <f t="shared" si="14"/>
        <v/>
      </c>
      <c r="W99">
        <f t="shared" si="14"/>
        <v>0</v>
      </c>
      <c r="X99" s="29">
        <f t="shared" si="11"/>
        <v>171174.88581147714</v>
      </c>
      <c r="Y99" s="30">
        <f t="shared" si="12"/>
        <v>0.14296022394689234</v>
      </c>
      <c r="AA99">
        <v>15</v>
      </c>
      <c r="AB99">
        <v>1.1003799999999999</v>
      </c>
    </row>
    <row r="100" spans="2:33" ht="15">
      <c r="B100" s="31">
        <v>92</v>
      </c>
      <c r="C100" s="37">
        <f t="shared" si="8"/>
        <v>146703.68580178465</v>
      </c>
      <c r="D100" s="37"/>
      <c r="E100" s="31"/>
      <c r="F100" s="5">
        <v>43810</v>
      </c>
      <c r="G100" s="31" t="s">
        <v>44</v>
      </c>
      <c r="H100" s="38">
        <v>1.09449</v>
      </c>
      <c r="I100" s="38"/>
      <c r="J100" s="31">
        <v>8.6</v>
      </c>
      <c r="K100" s="39">
        <f t="shared" si="9"/>
        <v>4401.1105740535395</v>
      </c>
      <c r="L100" s="40"/>
      <c r="M100" s="4">
        <f>IF(J100="","",(K100/J100)/LOOKUP(RIGHT($D$2,3),定数!$A$6:$A$13,定数!$B$6:$B$13))</f>
        <v>4.2646420291216467</v>
      </c>
      <c r="N100" s="31"/>
      <c r="O100" s="5"/>
      <c r="P100" s="38">
        <v>1.0962099999999999</v>
      </c>
      <c r="Q100" s="38"/>
      <c r="R100" s="41">
        <f>IF(P100="","",T100*M100*LOOKUP(RIGHT($D$2,3),定数!$A$6:$A$13,定数!$B$6:$B$13))</f>
        <v>8802.2211481067898</v>
      </c>
      <c r="S100" s="41"/>
      <c r="T100" s="42">
        <f t="shared" si="13"/>
        <v>17.199999999999438</v>
      </c>
      <c r="U100" s="42"/>
      <c r="V100" t="str">
        <f t="shared" si="14"/>
        <v/>
      </c>
      <c r="W100">
        <f t="shared" si="14"/>
        <v>0</v>
      </c>
      <c r="X100" s="29">
        <f t="shared" si="11"/>
        <v>171174.88581147714</v>
      </c>
      <c r="Y100" s="30">
        <f t="shared" si="12"/>
        <v>0.14296022394689234</v>
      </c>
      <c r="AA100">
        <v>15</v>
      </c>
      <c r="AB100">
        <v>1.0950200000000001</v>
      </c>
      <c r="AC100">
        <v>1.09535</v>
      </c>
      <c r="AD100">
        <v>1.09558</v>
      </c>
      <c r="AE100">
        <v>1.09578</v>
      </c>
      <c r="AF100">
        <v>1.0962099999999999</v>
      </c>
    </row>
    <row r="101" spans="2:33" ht="15">
      <c r="B101" s="31">
        <v>93</v>
      </c>
      <c r="C101" s="37">
        <f t="shared" si="8"/>
        <v>155505.90694989145</v>
      </c>
      <c r="D101" s="37"/>
      <c r="E101" s="31"/>
      <c r="F101" s="5">
        <v>43813</v>
      </c>
      <c r="G101" s="31" t="s">
        <v>45</v>
      </c>
      <c r="H101" s="38">
        <v>1.0969199999999999</v>
      </c>
      <c r="I101" s="38"/>
      <c r="J101" s="31">
        <v>8.6999999999999993</v>
      </c>
      <c r="K101" s="39">
        <f t="shared" si="9"/>
        <v>4665.1772084967433</v>
      </c>
      <c r="L101" s="40"/>
      <c r="M101" s="4">
        <f>IF(J101="","",(K101/J101)/LOOKUP(RIGHT($D$2,3),定数!$A$6:$A$13,定数!$B$6:$B$13))</f>
        <v>4.4685605445371106</v>
      </c>
      <c r="N101" s="31"/>
      <c r="O101" s="5"/>
      <c r="P101" s="38">
        <v>1.0963799999999999</v>
      </c>
      <c r="Q101" s="38"/>
      <c r="R101" s="41">
        <f>IF(P101="","",T101*M101*LOOKUP(RIGHT($D$2,3),定数!$A$6:$A$13,定数!$B$6:$B$13))</f>
        <v>0</v>
      </c>
      <c r="S101" s="41"/>
      <c r="T101" s="42">
        <v>0</v>
      </c>
      <c r="U101" s="42"/>
      <c r="V101" t="str">
        <f t="shared" si="14"/>
        <v/>
      </c>
      <c r="W101">
        <f t="shared" si="14"/>
        <v>0</v>
      </c>
      <c r="X101" s="29">
        <f t="shared" si="11"/>
        <v>171174.88581147714</v>
      </c>
      <c r="Y101" s="30">
        <f t="shared" si="12"/>
        <v>9.1537837383707465E-2</v>
      </c>
      <c r="AA101">
        <v>15</v>
      </c>
      <c r="AB101">
        <v>1.0963799999999999</v>
      </c>
    </row>
    <row r="102" spans="2:33" ht="15">
      <c r="B102" s="31">
        <v>94</v>
      </c>
      <c r="C102" s="37">
        <f t="shared" si="8"/>
        <v>155505.90694989145</v>
      </c>
      <c r="D102" s="37"/>
      <c r="E102" s="31"/>
      <c r="F102" s="5">
        <v>43821</v>
      </c>
      <c r="G102" s="31" t="s">
        <v>45</v>
      </c>
      <c r="H102" s="38">
        <v>1.09056</v>
      </c>
      <c r="I102" s="38"/>
      <c r="J102" s="31">
        <v>7.6</v>
      </c>
      <c r="K102" s="39">
        <f t="shared" si="9"/>
        <v>4665.1772084967433</v>
      </c>
      <c r="L102" s="40"/>
      <c r="M102" s="4">
        <f>IF(J102="","",(K102/J102)/LOOKUP(RIGHT($D$2,3),定数!$A$6:$A$13,定数!$B$6:$B$13))</f>
        <v>5.115325886509587</v>
      </c>
      <c r="N102" s="31"/>
      <c r="O102" s="5"/>
      <c r="P102" s="38">
        <v>1.0913200000000001</v>
      </c>
      <c r="Q102" s="38"/>
      <c r="R102" s="41">
        <f>IF(P102="","",T102*M102*LOOKUP(RIGHT($D$2,3),定数!$A$6:$A$13,定数!$B$6:$B$13))</f>
        <v>-4665.17720849732</v>
      </c>
      <c r="S102" s="41"/>
      <c r="T102" s="42">
        <f t="shared" si="13"/>
        <v>-7.6000000000009393</v>
      </c>
      <c r="U102" s="42"/>
      <c r="V102" t="str">
        <f t="shared" si="14"/>
        <v/>
      </c>
      <c r="W102">
        <f t="shared" si="14"/>
        <v>1</v>
      </c>
      <c r="X102" s="29">
        <f t="shared" si="11"/>
        <v>171174.88581147714</v>
      </c>
      <c r="Y102" s="30">
        <f t="shared" si="12"/>
        <v>9.1537837383707465E-2</v>
      </c>
      <c r="AA102">
        <v>15</v>
      </c>
    </row>
    <row r="103" spans="2:33" ht="15">
      <c r="B103" s="31">
        <v>95</v>
      </c>
      <c r="C103" s="37">
        <f t="shared" si="8"/>
        <v>150840.72974139411</v>
      </c>
      <c r="D103" s="37"/>
      <c r="E103" s="31">
        <v>2016</v>
      </c>
      <c r="F103" s="5">
        <v>43469</v>
      </c>
      <c r="G103" s="31" t="s">
        <v>44</v>
      </c>
      <c r="H103" s="38">
        <v>1.0878099999999999</v>
      </c>
      <c r="I103" s="38"/>
      <c r="J103" s="31">
        <v>9.6</v>
      </c>
      <c r="K103" s="39">
        <f t="shared" si="9"/>
        <v>4525.2218922418233</v>
      </c>
      <c r="L103" s="40"/>
      <c r="M103" s="4">
        <f>IF(J103="","",(K103/J103)/LOOKUP(RIGHT($D$2,3),定数!$A$6:$A$13,定数!$B$6:$B$13))</f>
        <v>3.9281440036821382</v>
      </c>
      <c r="N103" s="31"/>
      <c r="O103" s="5"/>
      <c r="P103" s="38">
        <v>1.0897300000000001</v>
      </c>
      <c r="Q103" s="38"/>
      <c r="R103" s="41">
        <f>IF(P103="","",T103*M103*LOOKUP(RIGHT($D$2,3),定数!$A$6:$A$13,定数!$B$6:$B$13))</f>
        <v>9050.4437844843233</v>
      </c>
      <c r="S103" s="41"/>
      <c r="T103" s="42">
        <f t="shared" si="13"/>
        <v>19.200000000001438</v>
      </c>
      <c r="U103" s="42"/>
      <c r="V103" t="str">
        <f t="shared" si="14"/>
        <v/>
      </c>
      <c r="W103">
        <f t="shared" si="14"/>
        <v>0</v>
      </c>
      <c r="X103" s="29">
        <f t="shared" si="11"/>
        <v>171174.88581147714</v>
      </c>
      <c r="Y103" s="30">
        <f t="shared" si="12"/>
        <v>0.11879170226219971</v>
      </c>
      <c r="AA103">
        <v>15</v>
      </c>
      <c r="AB103">
        <v>1.0884</v>
      </c>
      <c r="AC103">
        <v>1.08877</v>
      </c>
      <c r="AD103">
        <v>1.0890299999999999</v>
      </c>
      <c r="AE103">
        <v>1.0892500000000001</v>
      </c>
      <c r="AF103">
        <v>1.0897300000000001</v>
      </c>
      <c r="AG103">
        <v>1.0906899999999999</v>
      </c>
    </row>
    <row r="104" spans="2:33" ht="15">
      <c r="B104" s="31">
        <v>96</v>
      </c>
      <c r="C104" s="37">
        <f t="shared" si="8"/>
        <v>159891.17352587843</v>
      </c>
      <c r="D104" s="37"/>
      <c r="E104" s="31"/>
      <c r="F104" s="5">
        <v>43473</v>
      </c>
      <c r="G104" s="31" t="s">
        <v>45</v>
      </c>
      <c r="H104" s="38">
        <v>1.08816</v>
      </c>
      <c r="I104" s="38"/>
      <c r="J104" s="31">
        <v>6.7</v>
      </c>
      <c r="K104" s="39">
        <f t="shared" si="9"/>
        <v>4796.7352057763528</v>
      </c>
      <c r="L104" s="40"/>
      <c r="M104" s="4">
        <f>IF(J104="","",(K104/J104)/LOOKUP(RIGHT($D$2,3),定数!$A$6:$A$13,定数!$B$6:$B$13))</f>
        <v>5.9660885643984489</v>
      </c>
      <c r="N104" s="31"/>
      <c r="O104" s="5"/>
      <c r="P104" s="38">
        <v>1.0871599999999999</v>
      </c>
      <c r="Q104" s="38"/>
      <c r="R104" s="41">
        <f>IF(P104="","",T104*M104*LOOKUP(RIGHT($D$2,3),定数!$A$6:$A$13,定数!$B$6:$B$13))</f>
        <v>0</v>
      </c>
      <c r="S104" s="41"/>
      <c r="T104" s="42">
        <v>0</v>
      </c>
      <c r="U104" s="42"/>
      <c r="V104" t="str">
        <f t="shared" si="14"/>
        <v/>
      </c>
      <c r="W104">
        <f t="shared" si="14"/>
        <v>0</v>
      </c>
      <c r="X104" s="29">
        <f t="shared" si="11"/>
        <v>171174.88581147714</v>
      </c>
      <c r="Y104" s="30">
        <f t="shared" si="12"/>
        <v>6.5919204397927755E-2</v>
      </c>
      <c r="AA104">
        <v>15</v>
      </c>
      <c r="AB104">
        <v>1.08775</v>
      </c>
      <c r="AC104">
        <v>1.0874900000000001</v>
      </c>
      <c r="AD104">
        <v>1.08731</v>
      </c>
      <c r="AE104">
        <v>1.0871599999999999</v>
      </c>
    </row>
    <row r="105" spans="2:33" ht="15">
      <c r="B105" s="31">
        <v>97</v>
      </c>
      <c r="C105" s="37">
        <f t="shared" si="8"/>
        <v>159891.17352587843</v>
      </c>
      <c r="D105" s="37"/>
      <c r="E105" s="31"/>
      <c r="F105" s="5">
        <v>43480</v>
      </c>
      <c r="G105" s="31" t="s">
        <v>44</v>
      </c>
      <c r="H105" s="38">
        <v>1.08822</v>
      </c>
      <c r="I105" s="38"/>
      <c r="J105" s="31">
        <v>7.8</v>
      </c>
      <c r="K105" s="39">
        <f t="shared" si="9"/>
        <v>4796.7352057763528</v>
      </c>
      <c r="L105" s="40"/>
      <c r="M105" s="4">
        <f>IF(J105="","",(K105/J105)/LOOKUP(RIGHT($D$2,3),定数!$A$6:$A$13,定数!$B$6:$B$13))</f>
        <v>5.1247171001884109</v>
      </c>
      <c r="N105" s="31"/>
      <c r="O105" s="5"/>
      <c r="P105" s="38">
        <v>1.0887</v>
      </c>
      <c r="Q105" s="38"/>
      <c r="R105" s="41">
        <f>IF(P105="","",T105*M105*LOOKUP(RIGHT($D$2,3),定数!$A$6:$A$13,定数!$B$6:$B$13))</f>
        <v>0</v>
      </c>
      <c r="S105" s="41"/>
      <c r="T105" s="42">
        <v>0</v>
      </c>
      <c r="U105" s="42"/>
      <c r="V105" t="str">
        <f t="shared" si="14"/>
        <v/>
      </c>
      <c r="W105">
        <f t="shared" si="14"/>
        <v>0</v>
      </c>
      <c r="X105" s="29">
        <f t="shared" si="11"/>
        <v>171174.88581147714</v>
      </c>
      <c r="Y105" s="30">
        <f t="shared" si="12"/>
        <v>6.5919204397927755E-2</v>
      </c>
      <c r="AA105">
        <v>15</v>
      </c>
      <c r="AB105">
        <v>1.0887</v>
      </c>
    </row>
    <row r="106" spans="2:33" ht="15">
      <c r="B106" s="31">
        <v>98</v>
      </c>
      <c r="C106" s="37">
        <f t="shared" si="8"/>
        <v>159891.17352587843</v>
      </c>
      <c r="D106" s="37"/>
      <c r="E106" s="31"/>
      <c r="F106" s="5">
        <v>43484</v>
      </c>
      <c r="G106" s="31" t="s">
        <v>45</v>
      </c>
      <c r="H106" s="38">
        <v>1.0876999999999999</v>
      </c>
      <c r="I106" s="38"/>
      <c r="J106" s="31">
        <v>5.6</v>
      </c>
      <c r="K106" s="39">
        <f t="shared" si="9"/>
        <v>4796.7352057763528</v>
      </c>
      <c r="L106" s="40"/>
      <c r="M106" s="4">
        <f>IF(J106="","",(K106/J106)/LOOKUP(RIGHT($D$2,3),定数!$A$6:$A$13,定数!$B$6:$B$13))</f>
        <v>7.1379988181195726</v>
      </c>
      <c r="N106" s="31"/>
      <c r="O106" s="5"/>
      <c r="P106" s="38">
        <v>1.0865800000000001</v>
      </c>
      <c r="Q106" s="38"/>
      <c r="R106" s="41">
        <f>IF(P106="","",T106*M106*LOOKUP(RIGHT($D$2,3),定数!$A$6:$A$13,定数!$B$6:$B$13))</f>
        <v>9593.4704115508885</v>
      </c>
      <c r="S106" s="41"/>
      <c r="T106" s="42">
        <f t="shared" si="13"/>
        <v>11.199999999997878</v>
      </c>
      <c r="U106" s="42"/>
      <c r="V106" t="str">
        <f t="shared" si="14"/>
        <v/>
      </c>
      <c r="W106">
        <f t="shared" si="14"/>
        <v>0</v>
      </c>
      <c r="X106" s="29">
        <f t="shared" si="11"/>
        <v>171174.88581147714</v>
      </c>
      <c r="Y106" s="30">
        <f t="shared" si="12"/>
        <v>6.5919204397927755E-2</v>
      </c>
      <c r="AA106">
        <v>15</v>
      </c>
      <c r="AB106">
        <v>1.08735</v>
      </c>
      <c r="AC106">
        <v>1.08714</v>
      </c>
      <c r="AD106">
        <v>1.0869899999999999</v>
      </c>
      <c r="AE106">
        <v>1.0868599999999999</v>
      </c>
      <c r="AF106">
        <v>1.0865800000000001</v>
      </c>
      <c r="AG106">
        <v>1.08602</v>
      </c>
    </row>
    <row r="107" spans="2:33" ht="15">
      <c r="B107" s="31">
        <v>99</v>
      </c>
      <c r="C107" s="37">
        <f t="shared" si="8"/>
        <v>169484.64393742933</v>
      </c>
      <c r="D107" s="37"/>
      <c r="E107" s="31"/>
      <c r="F107" s="5">
        <v>43486</v>
      </c>
      <c r="G107" s="31" t="s">
        <v>44</v>
      </c>
      <c r="H107" s="38">
        <v>1.08988</v>
      </c>
      <c r="I107" s="38"/>
      <c r="J107" s="31">
        <v>7.9</v>
      </c>
      <c r="K107" s="39">
        <f t="shared" si="9"/>
        <v>5084.5393181228792</v>
      </c>
      <c r="L107" s="40"/>
      <c r="M107" s="4">
        <f>IF(J107="","",(K107/J107)/LOOKUP(RIGHT($D$2,3),定数!$A$6:$A$13,定数!$B$6:$B$13))</f>
        <v>5.3634380992857364</v>
      </c>
      <c r="N107" s="31"/>
      <c r="O107" s="5"/>
      <c r="P107" s="38">
        <v>1.0903700000000001</v>
      </c>
      <c r="Q107" s="38"/>
      <c r="R107" s="41">
        <f>IF(P107="","",T107*M107*LOOKUP(RIGHT($D$2,3),定数!$A$6:$A$13,定数!$B$6:$B$13))</f>
        <v>0</v>
      </c>
      <c r="S107" s="41"/>
      <c r="T107" s="42">
        <v>0</v>
      </c>
      <c r="U107" s="42"/>
      <c r="V107" t="str">
        <f>IF(S107&lt;&gt;"",IF(S107&lt;0,1+V106,0),"")</f>
        <v/>
      </c>
      <c r="W107">
        <f>IF(T107&lt;&gt;"",IF(T107&lt;0,1+W106,0),"")</f>
        <v>0</v>
      </c>
      <c r="X107" s="29">
        <f t="shared" si="11"/>
        <v>171174.88581147714</v>
      </c>
      <c r="Y107" s="30">
        <f t="shared" si="12"/>
        <v>9.8743566618140211E-3</v>
      </c>
      <c r="AA107">
        <v>15</v>
      </c>
      <c r="AB107">
        <v>1.0903700000000001</v>
      </c>
    </row>
    <row r="108" spans="2:33" ht="15">
      <c r="B108" s="31">
        <v>100</v>
      </c>
      <c r="C108" s="37">
        <f t="shared" si="8"/>
        <v>169484.64393742933</v>
      </c>
      <c r="D108" s="37"/>
      <c r="E108" s="31"/>
      <c r="F108" s="5">
        <v>43487</v>
      </c>
      <c r="G108" s="31" t="s">
        <v>45</v>
      </c>
      <c r="H108" s="38">
        <v>1.0839700000000001</v>
      </c>
      <c r="I108" s="38"/>
      <c r="J108" s="31">
        <v>6.2</v>
      </c>
      <c r="K108" s="39">
        <f t="shared" si="9"/>
        <v>5084.5393181228792</v>
      </c>
      <c r="L108" s="40"/>
      <c r="M108" s="4">
        <f>IF(J108="","",(K108/J108)/LOOKUP(RIGHT($D$2,3),定数!$A$6:$A$13,定数!$B$6:$B$13))</f>
        <v>6.8340582232834395</v>
      </c>
      <c r="N108" s="31"/>
      <c r="O108" s="5"/>
      <c r="P108" s="38">
        <v>1.08273</v>
      </c>
      <c r="Q108" s="38"/>
      <c r="R108" s="41">
        <f>IF(P108="","",T108*M108*LOOKUP(RIGHT($D$2,3),定数!$A$6:$A$13,定数!$B$6:$B$13))</f>
        <v>10169.078636246824</v>
      </c>
      <c r="S108" s="41"/>
      <c r="T108" s="42">
        <f t="shared" si="13"/>
        <v>12.400000000001299</v>
      </c>
      <c r="U108" s="42"/>
      <c r="V108" t="str">
        <f>IF(S108&lt;&gt;"",IF(S108&lt;0,1+V107,0),"")</f>
        <v/>
      </c>
      <c r="W108">
        <f>IF(T108&lt;&gt;"",IF(T108&lt;0,1+W107,0),"")</f>
        <v>0</v>
      </c>
      <c r="X108" s="29">
        <f t="shared" si="11"/>
        <v>171174.88581147714</v>
      </c>
      <c r="Y108" s="30">
        <f t="shared" si="12"/>
        <v>9.8743566618140211E-3</v>
      </c>
      <c r="AA108">
        <v>15</v>
      </c>
      <c r="AB108">
        <v>1.0835900000000001</v>
      </c>
      <c r="AC108">
        <v>1.08335</v>
      </c>
      <c r="AD108">
        <v>1.08318</v>
      </c>
      <c r="AE108">
        <v>1.08304</v>
      </c>
      <c r="AF108">
        <v>1.08273</v>
      </c>
    </row>
    <row r="109" spans="2:33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47" priority="5" stopIfTrue="1" operator="equal">
      <formula>"買"</formula>
    </cfRule>
    <cfRule type="cellIs" dxfId="46" priority="6" stopIfTrue="1" operator="equal">
      <formula>"売"</formula>
    </cfRule>
  </conditionalFormatting>
  <conditionalFormatting sqref="G9:G11 G14:G45 G47:G108">
    <cfRule type="cellIs" dxfId="45" priority="7" stopIfTrue="1" operator="equal">
      <formula>"買"</formula>
    </cfRule>
    <cfRule type="cellIs" dxfId="44" priority="8" stopIfTrue="1" operator="equal">
      <formula>"売"</formula>
    </cfRule>
  </conditionalFormatting>
  <conditionalFormatting sqref="G12">
    <cfRule type="cellIs" dxfId="43" priority="3" stopIfTrue="1" operator="equal">
      <formula>"買"</formula>
    </cfRule>
    <cfRule type="cellIs" dxfId="42" priority="4" stopIfTrue="1" operator="equal">
      <formula>"売"</formula>
    </cfRule>
  </conditionalFormatting>
  <conditionalFormatting sqref="G13">
    <cfRule type="cellIs" dxfId="41" priority="1" stopIfTrue="1" operator="equal">
      <formula>"買"</formula>
    </cfRule>
    <cfRule type="cellIs" dxfId="40" priority="2" stopIfTrue="1" operator="equal">
      <formula>"売"</formula>
    </cfRule>
  </conditionalFormatting>
  <dataValidations count="1">
    <dataValidation type="list" allowBlank="1" showInputMessage="1" showErrorMessage="1" sqref="G9:G108" xr:uid="{942A8A8F-EA91-4EF9-8F07-D07C4E0067BF}">
      <formula1>"買,売"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246E2-2BF2-41F5-A19E-57B9C52CF7E2}">
  <dimension ref="B2:AG109"/>
  <sheetViews>
    <sheetView zoomScale="115" zoomScaleNormal="115" workbookViewId="0" xr3:uid="{DE64EDC5-A55C-5663-AE31-150429599440}">
      <pane ySplit="8" topLeftCell="H57" activePane="bottomLeft" state="frozen"/>
      <selection pane="bottomLeft" activeCell="AE56" sqref="AE56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33" ht="15">
      <c r="B2" s="56" t="s">
        <v>10</v>
      </c>
      <c r="C2" s="56"/>
      <c r="D2" s="76" t="s">
        <v>11</v>
      </c>
      <c r="E2" s="76"/>
      <c r="F2" s="56" t="s">
        <v>12</v>
      </c>
      <c r="G2" s="56"/>
      <c r="H2" s="72" t="s">
        <v>13</v>
      </c>
      <c r="I2" s="72"/>
      <c r="J2" s="56" t="s">
        <v>14</v>
      </c>
      <c r="K2" s="56"/>
      <c r="L2" s="77">
        <v>100000</v>
      </c>
      <c r="M2" s="76"/>
      <c r="N2" s="56" t="s">
        <v>15</v>
      </c>
      <c r="O2" s="56"/>
      <c r="P2" s="73">
        <f>SUM(L2,D4)</f>
        <v>161851.651511904</v>
      </c>
      <c r="Q2" s="72"/>
      <c r="R2" s="1"/>
      <c r="S2" s="1"/>
      <c r="T2" s="1"/>
    </row>
    <row r="3" spans="2:33" ht="57" customHeight="1">
      <c r="B3" s="56" t="s">
        <v>16</v>
      </c>
      <c r="C3" s="56"/>
      <c r="D3" s="74" t="s">
        <v>17</v>
      </c>
      <c r="E3" s="74"/>
      <c r="F3" s="74"/>
      <c r="G3" s="74"/>
      <c r="H3" s="74"/>
      <c r="I3" s="74"/>
      <c r="J3" s="56" t="s">
        <v>18</v>
      </c>
      <c r="K3" s="56"/>
      <c r="L3" s="74" t="s">
        <v>49</v>
      </c>
      <c r="M3" s="75"/>
      <c r="N3" s="75"/>
      <c r="O3" s="75"/>
      <c r="P3" s="75"/>
      <c r="Q3" s="75"/>
      <c r="R3" s="1"/>
      <c r="S3" s="1"/>
    </row>
    <row r="4" spans="2:33" ht="15">
      <c r="B4" s="56" t="s">
        <v>20</v>
      </c>
      <c r="C4" s="56"/>
      <c r="D4" s="70">
        <f>SUM($R$9:$S$993)</f>
        <v>61851.651511903998</v>
      </c>
      <c r="E4" s="70"/>
      <c r="F4" s="56" t="s">
        <v>21</v>
      </c>
      <c r="G4" s="56"/>
      <c r="H4" s="71">
        <f>SUM($T$9:$U$108)</f>
        <v>72.999999999991985</v>
      </c>
      <c r="I4" s="72"/>
      <c r="J4" s="53"/>
      <c r="K4" s="53"/>
      <c r="L4" s="73"/>
      <c r="M4" s="73"/>
      <c r="N4" s="53" t="s">
        <v>22</v>
      </c>
      <c r="O4" s="53"/>
      <c r="P4" s="54">
        <f>MAX(Y:Y)</f>
        <v>0.18116905323980159</v>
      </c>
      <c r="Q4" s="54"/>
      <c r="R4" s="1"/>
      <c r="S4" s="1"/>
      <c r="T4" s="1"/>
    </row>
    <row r="5" spans="2:33" ht="15">
      <c r="B5" s="33" t="s">
        <v>23</v>
      </c>
      <c r="C5" s="36">
        <f>COUNTIF($R$9:$R$990,"&gt;0")</f>
        <v>32</v>
      </c>
      <c r="D5" s="34" t="s">
        <v>24</v>
      </c>
      <c r="E5" s="12">
        <f>COUNTIF($R$9:$R$990,"&lt;0")</f>
        <v>30</v>
      </c>
      <c r="F5" s="34" t="s">
        <v>25</v>
      </c>
      <c r="G5" s="36">
        <f>COUNTIF($R$9:$R$990,"=0")</f>
        <v>38</v>
      </c>
      <c r="H5" s="34" t="s">
        <v>26</v>
      </c>
      <c r="I5" s="32">
        <f>C5/SUM(C5,E5,G5)</f>
        <v>0.32</v>
      </c>
      <c r="J5" s="55" t="s">
        <v>27</v>
      </c>
      <c r="K5" s="56"/>
      <c r="L5" s="57">
        <f>MAX(V9:V993)</f>
        <v>2</v>
      </c>
      <c r="M5" s="58"/>
      <c r="N5" s="14" t="s">
        <v>28</v>
      </c>
      <c r="O5" s="6"/>
      <c r="P5" s="57">
        <f>MAX(W9:W993)</f>
        <v>4</v>
      </c>
      <c r="Q5" s="58"/>
      <c r="R5" s="1"/>
      <c r="S5" s="1"/>
      <c r="T5" s="1"/>
    </row>
    <row r="6" spans="2:33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5"/>
      <c r="R6" s="1"/>
      <c r="S6" s="1"/>
      <c r="T6" s="1"/>
    </row>
    <row r="7" spans="2:33" ht="15">
      <c r="B7" s="59" t="s">
        <v>29</v>
      </c>
      <c r="C7" s="61" t="s">
        <v>30</v>
      </c>
      <c r="D7" s="62"/>
      <c r="E7" s="65" t="s">
        <v>31</v>
      </c>
      <c r="F7" s="66"/>
      <c r="G7" s="66"/>
      <c r="H7" s="66"/>
      <c r="I7" s="49"/>
      <c r="J7" s="67" t="s">
        <v>32</v>
      </c>
      <c r="K7" s="68"/>
      <c r="L7" s="51"/>
      <c r="M7" s="69" t="s">
        <v>33</v>
      </c>
      <c r="N7" s="44" t="s">
        <v>34</v>
      </c>
      <c r="O7" s="45"/>
      <c r="P7" s="45"/>
      <c r="Q7" s="46"/>
      <c r="R7" s="47" t="s">
        <v>35</v>
      </c>
      <c r="S7" s="47"/>
      <c r="T7" s="47"/>
      <c r="U7" s="47"/>
    </row>
    <row r="8" spans="2:33" ht="15">
      <c r="B8" s="60"/>
      <c r="C8" s="63"/>
      <c r="D8" s="64"/>
      <c r="E8" s="15" t="s">
        <v>36</v>
      </c>
      <c r="F8" s="15" t="s">
        <v>37</v>
      </c>
      <c r="G8" s="15" t="s">
        <v>38</v>
      </c>
      <c r="H8" s="48" t="s">
        <v>39</v>
      </c>
      <c r="I8" s="49"/>
      <c r="J8" s="2" t="s">
        <v>40</v>
      </c>
      <c r="K8" s="50" t="s">
        <v>41</v>
      </c>
      <c r="L8" s="51"/>
      <c r="M8" s="69"/>
      <c r="N8" s="3" t="s">
        <v>36</v>
      </c>
      <c r="O8" s="3" t="s">
        <v>37</v>
      </c>
      <c r="P8" s="52" t="s">
        <v>39</v>
      </c>
      <c r="Q8" s="46"/>
      <c r="R8" s="47" t="s">
        <v>42</v>
      </c>
      <c r="S8" s="47"/>
      <c r="T8" s="47" t="s">
        <v>40</v>
      </c>
      <c r="U8" s="47"/>
      <c r="Y8" t="s">
        <v>43</v>
      </c>
      <c r="AB8">
        <v>-0.61799999999999999</v>
      </c>
      <c r="AC8">
        <v>-1</v>
      </c>
      <c r="AD8">
        <v>-1.27</v>
      </c>
      <c r="AE8">
        <v>-1.5</v>
      </c>
      <c r="AF8">
        <v>-2</v>
      </c>
      <c r="AG8">
        <v>-3</v>
      </c>
    </row>
    <row r="9" spans="2:33" ht="15">
      <c r="B9" s="31">
        <v>1</v>
      </c>
      <c r="C9" s="37">
        <f>L2</f>
        <v>100000</v>
      </c>
      <c r="D9" s="37"/>
      <c r="E9" s="31">
        <v>2015</v>
      </c>
      <c r="F9" s="5">
        <v>43470</v>
      </c>
      <c r="G9" s="31" t="s">
        <v>44</v>
      </c>
      <c r="H9" s="38">
        <v>1.1959</v>
      </c>
      <c r="I9" s="38"/>
      <c r="J9" s="31">
        <v>20</v>
      </c>
      <c r="K9" s="37">
        <f>IF(J9="","",C9*0.03)</f>
        <v>3000</v>
      </c>
      <c r="L9" s="37"/>
      <c r="M9" s="4">
        <f>IF(J9="","",(K9/J9)/LOOKUP(RIGHT($D$2,3),定数!$A$6:$A$13,定数!$B$6:$B$13))</f>
        <v>1.25</v>
      </c>
      <c r="N9" s="31">
        <v>2015</v>
      </c>
      <c r="O9" s="5">
        <v>43470</v>
      </c>
      <c r="P9" s="38">
        <v>1.19693</v>
      </c>
      <c r="Q9" s="38"/>
      <c r="R9" s="41">
        <f>IF(P9="","",T9*M9*LOOKUP(RIGHT($D$2,3),定数!$A$6:$A$13,定数!$B$6:$B$13))</f>
        <v>0</v>
      </c>
      <c r="S9" s="41"/>
      <c r="T9" s="42">
        <v>0</v>
      </c>
      <c r="U9" s="42"/>
      <c r="V9" s="1">
        <f>IF(T9&lt;&gt;"",IF(T9&gt;0,1+V8,0),"")</f>
        <v>0</v>
      </c>
      <c r="W9">
        <f>IF(T9&lt;&gt;"",IF(T9&lt;0,1+W8,0),"")</f>
        <v>0</v>
      </c>
      <c r="AB9">
        <v>1.19693</v>
      </c>
    </row>
    <row r="10" spans="2:33" ht="15">
      <c r="B10" s="31">
        <v>2</v>
      </c>
      <c r="C10" s="37">
        <f t="shared" ref="C10:C73" si="0">IF(R9="","",C9+R9)</f>
        <v>100000</v>
      </c>
      <c r="D10" s="37"/>
      <c r="E10" s="31"/>
      <c r="F10" s="5">
        <v>43472</v>
      </c>
      <c r="G10" s="31" t="s">
        <v>44</v>
      </c>
      <c r="H10" s="38">
        <v>1.1887300000000001</v>
      </c>
      <c r="I10" s="38"/>
      <c r="J10" s="31">
        <v>33.700000000000003</v>
      </c>
      <c r="K10" s="39">
        <f>IF(J10="","",C10*0.03)</f>
        <v>3000</v>
      </c>
      <c r="L10" s="40"/>
      <c r="M10" s="4">
        <f>IF(J10="","",(K10/J10)/LOOKUP(RIGHT($D$2,3),定数!$A$6:$A$13,定数!$B$6:$B$13))</f>
        <v>0.74183976261127593</v>
      </c>
      <c r="N10" s="31"/>
      <c r="O10" s="5"/>
      <c r="P10" s="38">
        <v>1.18536</v>
      </c>
      <c r="Q10" s="38"/>
      <c r="R10" s="41">
        <f>IF(P10="","",T10*M10*LOOKUP(RIGHT($D$2,3),定数!$A$6:$A$13,定数!$B$6:$B$13))</f>
        <v>-3000.000000000085</v>
      </c>
      <c r="S10" s="41"/>
      <c r="T10" s="42">
        <f>IF(P10="","",IF(G10="買",(P10-H10),(H10-P10))*IF(RIGHT($D$2,3)="JPY",100,10000))</f>
        <v>-33.700000000000955</v>
      </c>
      <c r="U10" s="42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100000</v>
      </c>
    </row>
    <row r="11" spans="2:33" ht="15">
      <c r="B11" s="31">
        <v>3</v>
      </c>
      <c r="C11" s="37">
        <f t="shared" si="0"/>
        <v>96999.999999999913</v>
      </c>
      <c r="D11" s="37"/>
      <c r="E11" s="31"/>
      <c r="F11" s="5">
        <v>43477</v>
      </c>
      <c r="G11" s="31" t="s">
        <v>45</v>
      </c>
      <c r="H11" s="38">
        <v>1.18489</v>
      </c>
      <c r="I11" s="38"/>
      <c r="J11" s="31">
        <v>8.8000000000000007</v>
      </c>
      <c r="K11" s="39">
        <f t="shared" ref="K11:K74" si="3">IF(J11="","",C11*0.03)</f>
        <v>2909.9999999999973</v>
      </c>
      <c r="L11" s="40"/>
      <c r="M11" s="4">
        <f>IF(J11="","",(K11/J11)/LOOKUP(RIGHT($D$2,3),定数!$A$6:$A$13,定数!$B$6:$B$13))</f>
        <v>2.7556818181818152</v>
      </c>
      <c r="N11" s="31"/>
      <c r="O11" s="5"/>
      <c r="P11" s="38">
        <v>1.18357</v>
      </c>
      <c r="Q11" s="38"/>
      <c r="R11" s="41">
        <f>IF(P11="","",T11*M11*LOOKUP(RIGHT($D$2,3),定数!$A$6:$A$13,定数!$B$6:$B$13))</f>
        <v>4364.9999999999545</v>
      </c>
      <c r="S11" s="41"/>
      <c r="T11" s="42">
        <f>IF(P11="","",IF(G11="買",(P11-H11),(H11-P11))*IF(RIGHT($D$2,3)="JPY",100,10000))</f>
        <v>13.199999999999878</v>
      </c>
      <c r="U11" s="42"/>
      <c r="V11" s="16">
        <f t="shared" si="1"/>
        <v>1</v>
      </c>
      <c r="W11">
        <f t="shared" si="2"/>
        <v>0</v>
      </c>
      <c r="X11" s="29">
        <f>IF(C11&lt;&gt;"",MAX(X10,C11),"")</f>
        <v>100000</v>
      </c>
      <c r="Y11" s="30">
        <f>IF(X11&lt;&gt;"",1-(C11/X11),"")</f>
        <v>3.0000000000000915E-2</v>
      </c>
      <c r="AB11">
        <v>1.18435</v>
      </c>
      <c r="AC11">
        <v>1.18401</v>
      </c>
      <c r="AD11">
        <v>1.18377</v>
      </c>
      <c r="AE11">
        <v>1.18357</v>
      </c>
      <c r="AF11">
        <v>1.18313</v>
      </c>
      <c r="AG11">
        <v>1.18225</v>
      </c>
    </row>
    <row r="12" spans="2:33" ht="15">
      <c r="B12" s="31">
        <v>4</v>
      </c>
      <c r="C12" s="37">
        <f t="shared" si="0"/>
        <v>101364.99999999987</v>
      </c>
      <c r="D12" s="37"/>
      <c r="E12" s="31"/>
      <c r="F12" s="5">
        <v>43478</v>
      </c>
      <c r="G12" s="31" t="s">
        <v>45</v>
      </c>
      <c r="H12" s="38">
        <v>1.1829799999999999</v>
      </c>
      <c r="I12" s="38"/>
      <c r="J12" s="31">
        <v>4.4000000000000004</v>
      </c>
      <c r="K12" s="39">
        <f t="shared" si="3"/>
        <v>3040.9499999999962</v>
      </c>
      <c r="L12" s="40"/>
      <c r="M12" s="4">
        <f>IF(J12="","",(K12/J12)/LOOKUP(RIGHT($D$2,3),定数!$A$6:$A$13,定数!$B$6:$B$13))</f>
        <v>5.7593749999999924</v>
      </c>
      <c r="N12" s="31"/>
      <c r="O12" s="5"/>
      <c r="P12" s="38">
        <v>1.18242</v>
      </c>
      <c r="Q12" s="38"/>
      <c r="R12" s="41">
        <f>IF(P12="","",T12*M12*LOOKUP(RIGHT($D$2,3),定数!$A$6:$A$13,定数!$B$6:$B$13))</f>
        <v>0</v>
      </c>
      <c r="S12" s="41"/>
      <c r="T12" s="42">
        <v>0</v>
      </c>
      <c r="U12" s="42"/>
      <c r="V12" s="16">
        <f t="shared" si="1"/>
        <v>0</v>
      </c>
      <c r="W12">
        <f t="shared" si="2"/>
        <v>0</v>
      </c>
      <c r="X12" s="29">
        <f t="shared" ref="X12:X75" si="4">IF(C12&lt;&gt;"",MAX(X11,C12),"")</f>
        <v>101364.99999999987</v>
      </c>
      <c r="Y12" s="30">
        <f t="shared" ref="Y12:Y75" si="5">IF(X12&lt;&gt;"",1-(C12/X12),"")</f>
        <v>0</v>
      </c>
      <c r="AA12">
        <v>15</v>
      </c>
      <c r="AB12">
        <v>1.1827099999999999</v>
      </c>
      <c r="AC12">
        <v>1.1825399999999999</v>
      </c>
      <c r="AD12">
        <v>1.18242</v>
      </c>
    </row>
    <row r="13" spans="2:33" ht="15">
      <c r="B13" s="31">
        <v>5</v>
      </c>
      <c r="C13" s="37">
        <f t="shared" si="0"/>
        <v>101364.99999999987</v>
      </c>
      <c r="D13" s="37"/>
      <c r="E13" s="31"/>
      <c r="F13" s="5">
        <v>43479</v>
      </c>
      <c r="G13" s="31" t="s">
        <v>45</v>
      </c>
      <c r="H13" s="38">
        <v>1.17425</v>
      </c>
      <c r="I13" s="38"/>
      <c r="J13" s="31">
        <v>16.600000000000001</v>
      </c>
      <c r="K13" s="39">
        <f t="shared" si="3"/>
        <v>3040.9499999999962</v>
      </c>
      <c r="L13" s="40"/>
      <c r="M13" s="4">
        <f>IF(J13="","",(K13/J13)/LOOKUP(RIGHT($D$2,3),定数!$A$6:$A$13,定数!$B$6:$B$13))</f>
        <v>1.5265813253012026</v>
      </c>
      <c r="N13" s="31"/>
      <c r="O13" s="5"/>
      <c r="P13" s="38">
        <v>1.17591</v>
      </c>
      <c r="Q13" s="38"/>
      <c r="R13" s="41">
        <f>IF(P13="","",T13*M13*LOOKUP(RIGHT($D$2,3),定数!$A$6:$A$13,定数!$B$6:$B$13))</f>
        <v>-3040.9499999999862</v>
      </c>
      <c r="S13" s="41"/>
      <c r="T13" s="42">
        <f t="shared" ref="T12:T75" si="6">IF(P13="","",IF(G13="買",(P13-H13),(H13-P13))*IF(RIGHT($D$2,3)="JPY",100,10000))</f>
        <v>-16.599999999999948</v>
      </c>
      <c r="U13" s="42"/>
      <c r="V13" s="16">
        <f t="shared" si="1"/>
        <v>0</v>
      </c>
      <c r="W13">
        <f t="shared" si="2"/>
        <v>1</v>
      </c>
      <c r="X13" s="29">
        <f t="shared" si="4"/>
        <v>101364.99999999987</v>
      </c>
      <c r="Y13" s="30">
        <f t="shared" si="5"/>
        <v>0</v>
      </c>
      <c r="AA13">
        <v>15</v>
      </c>
    </row>
    <row r="14" spans="2:33" ht="15">
      <c r="B14" s="31">
        <v>6</v>
      </c>
      <c r="C14" s="37">
        <f t="shared" si="0"/>
        <v>98324.049999999886</v>
      </c>
      <c r="D14" s="37"/>
      <c r="E14" s="31"/>
      <c r="F14" s="5">
        <v>43485</v>
      </c>
      <c r="G14" s="31" t="s">
        <v>45</v>
      </c>
      <c r="H14" s="38">
        <v>1.1601600000000001</v>
      </c>
      <c r="I14" s="38"/>
      <c r="J14" s="31">
        <v>6.3</v>
      </c>
      <c r="K14" s="39">
        <f t="shared" si="3"/>
        <v>2949.7214999999965</v>
      </c>
      <c r="L14" s="40"/>
      <c r="M14" s="4">
        <f>IF(J14="","",(K14/J14)/LOOKUP(RIGHT($D$2,3),定数!$A$6:$A$13,定数!$B$6:$B$13))</f>
        <v>3.9017480158730113</v>
      </c>
      <c r="N14" s="31"/>
      <c r="O14" s="5"/>
      <c r="P14" s="38">
        <v>1.1592199999999999</v>
      </c>
      <c r="Q14" s="38"/>
      <c r="R14" s="41">
        <f>IF(P14="","",T14*M14*LOOKUP(RIGHT($D$2,3),定数!$A$6:$A$13,定数!$B$6:$B$13))</f>
        <v>4401.1717619055198</v>
      </c>
      <c r="S14" s="41"/>
      <c r="T14" s="42">
        <f t="shared" si="6"/>
        <v>9.4000000000016293</v>
      </c>
      <c r="U14" s="42"/>
      <c r="V14" s="16">
        <f t="shared" si="1"/>
        <v>1</v>
      </c>
      <c r="W14">
        <f t="shared" si="2"/>
        <v>0</v>
      </c>
      <c r="X14" s="29">
        <f t="shared" si="4"/>
        <v>101364.99999999987</v>
      </c>
      <c r="Y14" s="30">
        <f t="shared" si="5"/>
        <v>2.9999999999999916E-2</v>
      </c>
      <c r="AB14">
        <v>1.15977</v>
      </c>
      <c r="AC14">
        <v>1.1595299999999999</v>
      </c>
      <c r="AD14">
        <v>1.1593599999999999</v>
      </c>
      <c r="AE14">
        <v>1.1592199999999999</v>
      </c>
      <c r="AF14">
        <v>1.1589</v>
      </c>
      <c r="AG14">
        <v>1.1582699999999999</v>
      </c>
    </row>
    <row r="15" spans="2:33" ht="15">
      <c r="B15" s="31">
        <v>7</v>
      </c>
      <c r="C15" s="37">
        <f t="shared" si="0"/>
        <v>102725.22176190541</v>
      </c>
      <c r="D15" s="37"/>
      <c r="E15" s="31"/>
      <c r="F15" s="5">
        <v>43485</v>
      </c>
      <c r="G15" s="31" t="s">
        <v>45</v>
      </c>
      <c r="H15" s="38">
        <v>1.1570100000000001</v>
      </c>
      <c r="I15" s="38"/>
      <c r="J15" s="31">
        <v>13.3</v>
      </c>
      <c r="K15" s="39">
        <f t="shared" si="3"/>
        <v>3081.7566528571624</v>
      </c>
      <c r="L15" s="40"/>
      <c r="M15" s="4">
        <f>IF(J15="","",(K15/J15)/LOOKUP(RIGHT($D$2,3),定数!$A$6:$A$13,定数!$B$6:$B$13))</f>
        <v>1.9309252210884476</v>
      </c>
      <c r="N15" s="31"/>
      <c r="O15" s="5"/>
      <c r="P15" s="38">
        <v>1.1550199999999999</v>
      </c>
      <c r="Q15" s="38"/>
      <c r="R15" s="41">
        <f>IF(P15="","",T15*M15*LOOKUP(RIGHT($D$2,3),定数!$A$6:$A$13,定数!$B$6:$B$13))</f>
        <v>4611.0494279595796</v>
      </c>
      <c r="S15" s="41"/>
      <c r="T15" s="42">
        <f t="shared" si="6"/>
        <v>19.900000000001583</v>
      </c>
      <c r="U15" s="42"/>
      <c r="V15" s="16">
        <f t="shared" si="1"/>
        <v>2</v>
      </c>
      <c r="W15">
        <f t="shared" si="2"/>
        <v>0</v>
      </c>
      <c r="X15" s="29">
        <f t="shared" si="4"/>
        <v>102725.22176190541</v>
      </c>
      <c r="Y15" s="30">
        <f t="shared" si="5"/>
        <v>0</v>
      </c>
      <c r="AB15">
        <v>1.1561900000000001</v>
      </c>
      <c r="AC15">
        <v>1.15568</v>
      </c>
      <c r="AD15">
        <v>1.1553199999999999</v>
      </c>
      <c r="AE15">
        <v>1.1550199999999999</v>
      </c>
      <c r="AF15">
        <v>1.15435</v>
      </c>
    </row>
    <row r="16" spans="2:33" ht="15">
      <c r="B16" s="31">
        <v>8</v>
      </c>
      <c r="C16" s="37">
        <f t="shared" si="0"/>
        <v>107336.27118986499</v>
      </c>
      <c r="D16" s="37"/>
      <c r="E16" s="31"/>
      <c r="F16" s="5">
        <v>43493</v>
      </c>
      <c r="G16" s="31" t="s">
        <v>45</v>
      </c>
      <c r="H16" s="38">
        <v>1.13463</v>
      </c>
      <c r="I16" s="38"/>
      <c r="J16" s="31">
        <v>21</v>
      </c>
      <c r="K16" s="39">
        <f t="shared" si="3"/>
        <v>3220.0881356959494</v>
      </c>
      <c r="L16" s="40"/>
      <c r="M16" s="4">
        <f>IF(J16="","",(K16/J16)/LOOKUP(RIGHT($D$2,3),定数!$A$6:$A$13,定数!$B$6:$B$13))</f>
        <v>1.2778127522602973</v>
      </c>
      <c r="N16" s="31"/>
      <c r="O16" s="5"/>
      <c r="P16" s="38">
        <v>1.1333299999999999</v>
      </c>
      <c r="Q16" s="38"/>
      <c r="R16" s="41">
        <f>IF(P16="","",T16*M16*LOOKUP(RIGHT($D$2,3),定数!$A$6:$A$13,定数!$B$6:$B$13))</f>
        <v>0</v>
      </c>
      <c r="S16" s="41"/>
      <c r="T16" s="42">
        <v>0</v>
      </c>
      <c r="U16" s="42"/>
      <c r="V16" s="16">
        <f t="shared" si="1"/>
        <v>0</v>
      </c>
      <c r="W16">
        <f t="shared" si="2"/>
        <v>0</v>
      </c>
      <c r="X16" s="29">
        <f t="shared" si="4"/>
        <v>107336.27118986499</v>
      </c>
      <c r="Y16" s="30">
        <f t="shared" si="5"/>
        <v>0</v>
      </c>
      <c r="AB16">
        <v>1.1333299999999999</v>
      </c>
    </row>
    <row r="17" spans="2:33" ht="15">
      <c r="B17" s="31">
        <v>9</v>
      </c>
      <c r="C17" s="37">
        <f t="shared" si="0"/>
        <v>107336.27118986499</v>
      </c>
      <c r="D17" s="37"/>
      <c r="E17" s="31"/>
      <c r="F17" s="5">
        <v>43494</v>
      </c>
      <c r="G17" s="31" t="s">
        <v>44</v>
      </c>
      <c r="H17" s="38">
        <v>1.1297900000000001</v>
      </c>
      <c r="I17" s="38"/>
      <c r="J17" s="31">
        <v>12.9</v>
      </c>
      <c r="K17" s="39">
        <f t="shared" si="3"/>
        <v>3220.0881356959494</v>
      </c>
      <c r="L17" s="40"/>
      <c r="M17" s="4">
        <f>IF(J17="","",(K17/J17)/LOOKUP(RIGHT($D$2,3),定数!$A$6:$A$13,定数!$B$6:$B$13))</f>
        <v>2.0801602943772282</v>
      </c>
      <c r="N17" s="31"/>
      <c r="O17" s="5"/>
      <c r="P17" s="38">
        <v>1.1317299999999999</v>
      </c>
      <c r="Q17" s="38"/>
      <c r="R17" s="41">
        <f>IF(P17="","",T17*M17*LOOKUP(RIGHT($D$2,3),定数!$A$6:$A$13,定数!$B$6:$B$13))</f>
        <v>4842.6131653097646</v>
      </c>
      <c r="S17" s="41"/>
      <c r="T17" s="42">
        <f t="shared" si="6"/>
        <v>19.399999999998307</v>
      </c>
      <c r="U17" s="42"/>
      <c r="V17" s="16">
        <f t="shared" si="1"/>
        <v>1</v>
      </c>
      <c r="W17">
        <f t="shared" si="2"/>
        <v>0</v>
      </c>
      <c r="X17" s="29">
        <f t="shared" si="4"/>
        <v>107336.27118986499</v>
      </c>
      <c r="Y17" s="30">
        <f t="shared" si="5"/>
        <v>0</v>
      </c>
      <c r="AA17">
        <v>15</v>
      </c>
      <c r="AB17">
        <v>1.13059</v>
      </c>
      <c r="AC17">
        <v>1.1310800000000001</v>
      </c>
      <c r="AD17">
        <v>1.1314299999999999</v>
      </c>
      <c r="AE17">
        <v>1.1317299999999999</v>
      </c>
    </row>
    <row r="18" spans="2:33" ht="15">
      <c r="B18" s="31">
        <v>10</v>
      </c>
      <c r="C18" s="37">
        <f t="shared" si="0"/>
        <v>112178.88435517476</v>
      </c>
      <c r="D18" s="37"/>
      <c r="E18" s="31"/>
      <c r="F18" s="5">
        <v>43498</v>
      </c>
      <c r="G18" s="31" t="s">
        <v>44</v>
      </c>
      <c r="H18" s="38">
        <v>1.13148</v>
      </c>
      <c r="I18" s="38"/>
      <c r="J18" s="31">
        <v>5.7</v>
      </c>
      <c r="K18" s="39">
        <f t="shared" si="3"/>
        <v>3365.3665306552425</v>
      </c>
      <c r="L18" s="40"/>
      <c r="M18" s="4">
        <f>IF(J18="","",(K18/J18)/LOOKUP(RIGHT($D$2,3),定数!$A$6:$A$13,定数!$B$6:$B$13))</f>
        <v>4.9201265068059099</v>
      </c>
      <c r="N18" s="31"/>
      <c r="O18" s="5"/>
      <c r="P18" s="38">
        <v>1.1323300000000001</v>
      </c>
      <c r="Q18" s="38"/>
      <c r="R18" s="41">
        <f>IF(P18="","",T18*M18*LOOKUP(RIGHT($D$2,3),定数!$A$6:$A$13,定数!$B$6:$B$13))</f>
        <v>5018.5290369421309</v>
      </c>
      <c r="S18" s="41"/>
      <c r="T18" s="42">
        <f t="shared" si="6"/>
        <v>8.5000000000001741</v>
      </c>
      <c r="U18" s="42"/>
      <c r="V18" s="16">
        <f t="shared" si="1"/>
        <v>2</v>
      </c>
      <c r="W18">
        <f t="shared" si="2"/>
        <v>0</v>
      </c>
      <c r="X18" s="29">
        <f t="shared" si="4"/>
        <v>112178.88435517476</v>
      </c>
      <c r="Y18" s="30">
        <f t="shared" si="5"/>
        <v>0</v>
      </c>
      <c r="AA18">
        <v>15</v>
      </c>
      <c r="AB18">
        <v>1.1318299999999999</v>
      </c>
      <c r="AC18">
        <v>1.13205</v>
      </c>
      <c r="AD18">
        <v>1.1322000000000001</v>
      </c>
      <c r="AE18">
        <v>1.1323300000000001</v>
      </c>
    </row>
    <row r="19" spans="2:33" ht="15">
      <c r="B19" s="31">
        <v>11</v>
      </c>
      <c r="C19" s="37">
        <f t="shared" si="0"/>
        <v>117197.41339211688</v>
      </c>
      <c r="D19" s="37"/>
      <c r="E19" s="31"/>
      <c r="F19" s="5">
        <v>43500</v>
      </c>
      <c r="G19" s="31" t="s">
        <v>45</v>
      </c>
      <c r="H19" s="38">
        <v>1.14574</v>
      </c>
      <c r="I19" s="38"/>
      <c r="J19" s="31">
        <v>17.3</v>
      </c>
      <c r="K19" s="39">
        <f t="shared" si="3"/>
        <v>3515.9224017635065</v>
      </c>
      <c r="L19" s="40"/>
      <c r="M19" s="4">
        <f>IF(J19="","",(K19/J19)/LOOKUP(RIGHT($D$2,3),定数!$A$6:$A$13,定数!$B$6:$B$13))</f>
        <v>1.6936042397704751</v>
      </c>
      <c r="N19" s="31"/>
      <c r="O19" s="5"/>
      <c r="P19" s="38">
        <v>1.14747</v>
      </c>
      <c r="Q19" s="38"/>
      <c r="R19" s="41">
        <f>IF(P19="","",T19*M19*LOOKUP(RIGHT($D$2,3),定数!$A$6:$A$13,定数!$B$6:$B$13))</f>
        <v>-3515.9224017635252</v>
      </c>
      <c r="S19" s="41"/>
      <c r="T19" s="42">
        <f t="shared" si="6"/>
        <v>-17.300000000000093</v>
      </c>
      <c r="U19" s="42"/>
      <c r="V19" s="16">
        <f t="shared" si="1"/>
        <v>0</v>
      </c>
      <c r="W19">
        <f t="shared" si="2"/>
        <v>1</v>
      </c>
      <c r="X19" s="29">
        <f t="shared" si="4"/>
        <v>117197.41339211688</v>
      </c>
      <c r="Y19" s="30">
        <f t="shared" si="5"/>
        <v>0</v>
      </c>
    </row>
    <row r="20" spans="2:33" ht="15">
      <c r="B20" s="31">
        <v>12</v>
      </c>
      <c r="C20" s="37">
        <f t="shared" si="0"/>
        <v>113681.49099035336</v>
      </c>
      <c r="D20" s="37"/>
      <c r="E20" s="31"/>
      <c r="F20" s="5">
        <v>43502</v>
      </c>
      <c r="G20" s="31" t="s">
        <v>45</v>
      </c>
      <c r="H20" s="38">
        <v>1.14605</v>
      </c>
      <c r="I20" s="38"/>
      <c r="J20" s="31">
        <v>5.5</v>
      </c>
      <c r="K20" s="39">
        <f t="shared" si="3"/>
        <v>3410.4447297106003</v>
      </c>
      <c r="L20" s="40"/>
      <c r="M20" s="4">
        <f>IF(J20="","",(K20/J20)/LOOKUP(RIGHT($D$2,3),定数!$A$6:$A$13,定数!$B$6:$B$13))</f>
        <v>5.167340499561516</v>
      </c>
      <c r="N20" s="31"/>
      <c r="O20" s="5"/>
      <c r="P20" s="38">
        <v>1.1466000000000001</v>
      </c>
      <c r="Q20" s="38"/>
      <c r="R20" s="41">
        <f>IF(P20="","",T20*M20*LOOKUP(RIGHT($D$2,3),定数!$A$6:$A$13,定数!$B$6:$B$13))</f>
        <v>-3410.4447297109136</v>
      </c>
      <c r="S20" s="41"/>
      <c r="T20" s="42">
        <f t="shared" si="6"/>
        <v>-5.5000000000005045</v>
      </c>
      <c r="U20" s="42"/>
      <c r="V20" s="16">
        <f t="shared" si="1"/>
        <v>0</v>
      </c>
      <c r="W20">
        <f t="shared" si="2"/>
        <v>2</v>
      </c>
      <c r="X20" s="29">
        <f t="shared" si="4"/>
        <v>117197.41339211688</v>
      </c>
      <c r="Y20" s="30">
        <f t="shared" si="5"/>
        <v>3.0000000000000138E-2</v>
      </c>
    </row>
    <row r="21" spans="2:33" ht="15">
      <c r="B21" s="31">
        <v>13</v>
      </c>
      <c r="C21" s="37">
        <f t="shared" si="0"/>
        <v>110271.04626064244</v>
      </c>
      <c r="D21" s="37"/>
      <c r="E21" s="31"/>
      <c r="F21" s="5">
        <v>43513</v>
      </c>
      <c r="G21" s="31" t="s">
        <v>44</v>
      </c>
      <c r="H21" s="38">
        <v>1.1364799999999999</v>
      </c>
      <c r="I21" s="38"/>
      <c r="J21" s="31">
        <v>9</v>
      </c>
      <c r="K21" s="39">
        <f t="shared" si="3"/>
        <v>3308.1313878192732</v>
      </c>
      <c r="L21" s="40"/>
      <c r="M21" s="4">
        <f>IF(J21="","",(K21/J21)/LOOKUP(RIGHT($D$2,3),定数!$A$6:$A$13,定数!$B$6:$B$13))</f>
        <v>3.0630846183511786</v>
      </c>
      <c r="N21" s="31"/>
      <c r="O21" s="5"/>
      <c r="P21" s="38">
        <v>1.13558</v>
      </c>
      <c r="Q21" s="38"/>
      <c r="R21" s="41">
        <f>IF(P21="","",T21*M21*LOOKUP(RIGHT($D$2,3),定数!$A$6:$A$13,定数!$B$6:$B$13))</f>
        <v>-3308.1313878189085</v>
      </c>
      <c r="S21" s="41"/>
      <c r="T21" s="42">
        <f t="shared" si="6"/>
        <v>-8.9999999999990088</v>
      </c>
      <c r="U21" s="42"/>
      <c r="V21" s="16">
        <f t="shared" si="1"/>
        <v>0</v>
      </c>
      <c r="W21">
        <f t="shared" si="2"/>
        <v>3</v>
      </c>
      <c r="X21" s="29">
        <f t="shared" si="4"/>
        <v>117197.41339211688</v>
      </c>
      <c r="Y21" s="30">
        <f t="shared" si="5"/>
        <v>5.9100000000002817E-2</v>
      </c>
      <c r="AA21">
        <v>15</v>
      </c>
    </row>
    <row r="22" spans="2:33" ht="15">
      <c r="B22" s="31">
        <v>14</v>
      </c>
      <c r="C22" s="37">
        <f t="shared" si="0"/>
        <v>106962.91487282353</v>
      </c>
      <c r="D22" s="37"/>
      <c r="E22" s="31"/>
      <c r="F22" s="5">
        <v>43514</v>
      </c>
      <c r="G22" s="31" t="s">
        <v>45</v>
      </c>
      <c r="H22" s="38">
        <v>1.1397299999999999</v>
      </c>
      <c r="I22" s="38"/>
      <c r="J22" s="31">
        <v>6.4</v>
      </c>
      <c r="K22" s="39">
        <f t="shared" si="3"/>
        <v>3208.8874461847058</v>
      </c>
      <c r="L22" s="40"/>
      <c r="M22" s="4">
        <f>IF(J22="","",(K22/J22)/LOOKUP(RIGHT($D$2,3),定数!$A$6:$A$13,定数!$B$6:$B$13))</f>
        <v>4.1782388622196684</v>
      </c>
      <c r="N22" s="31"/>
      <c r="O22" s="5"/>
      <c r="P22" s="38">
        <v>1.1403700000000001</v>
      </c>
      <c r="Q22" s="38"/>
      <c r="R22" s="41">
        <f>IF(P22="","",T22*M22*LOOKUP(RIGHT($D$2,3),定数!$A$6:$A$13,定数!$B$6:$B$13))</f>
        <v>-3208.8874461856876</v>
      </c>
      <c r="S22" s="41"/>
      <c r="T22" s="42">
        <f t="shared" si="6"/>
        <v>-6.4000000000019597</v>
      </c>
      <c r="U22" s="42"/>
      <c r="V22" s="16">
        <f t="shared" si="1"/>
        <v>0</v>
      </c>
      <c r="W22">
        <f t="shared" si="2"/>
        <v>4</v>
      </c>
      <c r="X22" s="29">
        <f t="shared" si="4"/>
        <v>117197.41339211688</v>
      </c>
      <c r="Y22" s="30">
        <f t="shared" si="5"/>
        <v>8.732699999999971E-2</v>
      </c>
    </row>
    <row r="23" spans="2:33" ht="15">
      <c r="B23" s="31">
        <v>15</v>
      </c>
      <c r="C23" s="37">
        <f t="shared" si="0"/>
        <v>103754.02742663784</v>
      </c>
      <c r="D23" s="37"/>
      <c r="E23" s="31"/>
      <c r="F23" s="5">
        <v>43522</v>
      </c>
      <c r="G23" s="31" t="s">
        <v>45</v>
      </c>
      <c r="H23" s="38">
        <v>1.13632</v>
      </c>
      <c r="I23" s="38"/>
      <c r="J23" s="31">
        <v>7.5</v>
      </c>
      <c r="K23" s="39">
        <f t="shared" si="3"/>
        <v>3112.6208227991351</v>
      </c>
      <c r="L23" s="40"/>
      <c r="M23" s="4">
        <f>IF(J23="","",(K23/J23)/LOOKUP(RIGHT($D$2,3),定数!$A$6:$A$13,定数!$B$6:$B$13))</f>
        <v>3.4584675808879277</v>
      </c>
      <c r="N23" s="31"/>
      <c r="O23" s="5"/>
      <c r="P23" s="38">
        <v>1.1351899999999999</v>
      </c>
      <c r="Q23" s="38"/>
      <c r="R23" s="41">
        <f>IF(P23="","",T23*M23*LOOKUP(RIGHT($D$2,3),定数!$A$6:$A$13,定数!$B$6:$B$13))</f>
        <v>4689.6820396843432</v>
      </c>
      <c r="S23" s="41"/>
      <c r="T23" s="42">
        <f t="shared" si="6"/>
        <v>11.300000000000754</v>
      </c>
      <c r="U23" s="42"/>
      <c r="V23" t="str">
        <f t="shared" ref="V23:W74" si="7">IF(S23&lt;&gt;"",IF(S23&lt;0,1+V22,0),"")</f>
        <v/>
      </c>
      <c r="W23">
        <f t="shared" si="2"/>
        <v>0</v>
      </c>
      <c r="X23" s="29">
        <f t="shared" si="4"/>
        <v>117197.41339211688</v>
      </c>
      <c r="Y23" s="30">
        <f t="shared" si="5"/>
        <v>0.11470719000000806</v>
      </c>
      <c r="AB23">
        <v>1.1358600000000001</v>
      </c>
      <c r="AC23">
        <v>1.13557</v>
      </c>
      <c r="AD23">
        <v>1.13537</v>
      </c>
      <c r="AE23">
        <v>1.1351899999999999</v>
      </c>
      <c r="AF23">
        <v>1.1348199999999999</v>
      </c>
    </row>
    <row r="24" spans="2:33" ht="15">
      <c r="B24" s="31">
        <v>16</v>
      </c>
      <c r="C24" s="37">
        <f t="shared" si="0"/>
        <v>108443.70946632218</v>
      </c>
      <c r="D24" s="37"/>
      <c r="E24" s="31"/>
      <c r="F24" s="5">
        <v>43523</v>
      </c>
      <c r="G24" s="31" t="s">
        <v>44</v>
      </c>
      <c r="H24" s="38">
        <v>1.1203700000000001</v>
      </c>
      <c r="I24" s="38"/>
      <c r="J24" s="31">
        <v>5.3</v>
      </c>
      <c r="K24" s="39">
        <f t="shared" si="3"/>
        <v>3253.3112839896653</v>
      </c>
      <c r="L24" s="40"/>
      <c r="M24" s="4">
        <f>IF(J24="","",(K24/J24)/LOOKUP(RIGHT($D$2,3),定数!$A$6:$A$13,定数!$B$6:$B$13))</f>
        <v>5.1152693144491597</v>
      </c>
      <c r="N24" s="31"/>
      <c r="O24" s="5"/>
      <c r="P24" s="38">
        <v>1.12117</v>
      </c>
      <c r="Q24" s="38"/>
      <c r="R24" s="41">
        <f>IF(P24="","",T24*M24*LOOKUP(RIGHT($D$2,3),定数!$A$6:$A$13,定数!$B$6:$B$13))</f>
        <v>4910.6585418706527</v>
      </c>
      <c r="S24" s="41"/>
      <c r="T24" s="42">
        <f t="shared" si="6"/>
        <v>7.9999999999991189</v>
      </c>
      <c r="U24" s="42"/>
      <c r="V24" t="str">
        <f t="shared" si="7"/>
        <v/>
      </c>
      <c r="W24">
        <f t="shared" si="2"/>
        <v>0</v>
      </c>
      <c r="X24" s="29">
        <f t="shared" si="4"/>
        <v>117197.41339211688</v>
      </c>
      <c r="Y24" s="30">
        <f t="shared" si="5"/>
        <v>7.4691954988005849E-2</v>
      </c>
      <c r="AB24">
        <v>1.1207</v>
      </c>
      <c r="AC24">
        <v>1.1209</v>
      </c>
      <c r="AD24">
        <v>1.12104</v>
      </c>
      <c r="AE24">
        <v>1.12117</v>
      </c>
      <c r="AF24">
        <v>1.1214299999999999</v>
      </c>
    </row>
    <row r="25" spans="2:33" ht="15">
      <c r="B25" s="31">
        <v>17</v>
      </c>
      <c r="C25" s="37">
        <f t="shared" si="0"/>
        <v>113354.36800819283</v>
      </c>
      <c r="D25" s="37"/>
      <c r="E25" s="31"/>
      <c r="F25" s="5">
        <v>43529</v>
      </c>
      <c r="G25" s="31" t="s">
        <v>44</v>
      </c>
      <c r="H25" s="38">
        <v>1.10799</v>
      </c>
      <c r="I25" s="38"/>
      <c r="J25" s="31">
        <v>8.3000000000000007</v>
      </c>
      <c r="K25" s="39">
        <f t="shared" si="3"/>
        <v>3400.6310402457848</v>
      </c>
      <c r="L25" s="40"/>
      <c r="M25" s="4">
        <f>IF(J25="","",(K25/J25)/LOOKUP(RIGHT($D$2,3),定数!$A$6:$A$13,定数!$B$6:$B$13))</f>
        <v>3.4142881930178559</v>
      </c>
      <c r="N25" s="31"/>
      <c r="O25" s="5"/>
      <c r="P25" s="38">
        <v>1.1071599999999999</v>
      </c>
      <c r="Q25" s="38"/>
      <c r="R25" s="41">
        <f>IF(P25="","",T25*M25*LOOKUP(RIGHT($D$2,3),定数!$A$6:$A$13,定数!$B$6:$B$13))</f>
        <v>-3400.6310402462291</v>
      </c>
      <c r="S25" s="41"/>
      <c r="T25" s="42">
        <f t="shared" si="6"/>
        <v>-8.3000000000010843</v>
      </c>
      <c r="U25" s="42"/>
      <c r="V25" t="str">
        <f t="shared" si="7"/>
        <v/>
      </c>
      <c r="W25">
        <f t="shared" si="2"/>
        <v>1</v>
      </c>
      <c r="X25" s="29">
        <f t="shared" si="4"/>
        <v>117197.41339211688</v>
      </c>
      <c r="Y25" s="30">
        <f t="shared" si="5"/>
        <v>3.2791213327089896E-2</v>
      </c>
      <c r="AA25">
        <v>15</v>
      </c>
    </row>
    <row r="26" spans="2:33" ht="15">
      <c r="B26" s="31">
        <v>18</v>
      </c>
      <c r="C26" s="37">
        <f t="shared" si="0"/>
        <v>109953.73696794661</v>
      </c>
      <c r="D26" s="37"/>
      <c r="E26" s="31"/>
      <c r="F26" s="5">
        <v>43533</v>
      </c>
      <c r="G26" s="31" t="s">
        <v>44</v>
      </c>
      <c r="H26" s="38">
        <v>1.0843799999999999</v>
      </c>
      <c r="I26" s="38"/>
      <c r="J26" s="31">
        <v>3</v>
      </c>
      <c r="K26" s="39">
        <f t="shared" si="3"/>
        <v>3298.6121090383981</v>
      </c>
      <c r="L26" s="40"/>
      <c r="M26" s="4">
        <f>IF(J26="","",(K26/J26)/LOOKUP(RIGHT($D$2,3),定数!$A$6:$A$13,定数!$B$6:$B$13))</f>
        <v>9.1628114139955503</v>
      </c>
      <c r="N26" s="31"/>
      <c r="O26" s="5"/>
      <c r="P26" s="38">
        <v>1.08483</v>
      </c>
      <c r="Q26" s="38"/>
      <c r="R26" s="41">
        <f>IF(P26="","",T26*M26*LOOKUP(RIGHT($D$2,3),定数!$A$6:$A$13,定数!$B$6:$B$13))</f>
        <v>4947.9181635582727</v>
      </c>
      <c r="S26" s="41"/>
      <c r="T26" s="42">
        <f t="shared" si="6"/>
        <v>4.5000000000006146</v>
      </c>
      <c r="U26" s="42"/>
      <c r="V26" t="str">
        <f t="shared" si="7"/>
        <v/>
      </c>
      <c r="W26">
        <f t="shared" si="2"/>
        <v>0</v>
      </c>
      <c r="X26" s="29">
        <f t="shared" si="4"/>
        <v>117197.41339211688</v>
      </c>
      <c r="Y26" s="30">
        <f t="shared" si="5"/>
        <v>6.1807476927280947E-2</v>
      </c>
      <c r="AA26">
        <v>15</v>
      </c>
      <c r="AB26">
        <v>1.08457</v>
      </c>
      <c r="AC26">
        <v>1.0846800000000001</v>
      </c>
      <c r="AD26">
        <v>1.0847599999999999</v>
      </c>
      <c r="AE26">
        <v>1.08483</v>
      </c>
      <c r="AF26">
        <v>1.0849800000000001</v>
      </c>
      <c r="AG26">
        <v>1.08528</v>
      </c>
    </row>
    <row r="27" spans="2:33" ht="15">
      <c r="B27" s="31">
        <v>19</v>
      </c>
      <c r="C27" s="37">
        <f t="shared" si="0"/>
        <v>114901.65513150489</v>
      </c>
      <c r="D27" s="37"/>
      <c r="E27" s="31"/>
      <c r="F27" s="5">
        <v>43534</v>
      </c>
      <c r="G27" s="31" t="s">
        <v>45</v>
      </c>
      <c r="H27" s="38">
        <v>1.0824400000000001</v>
      </c>
      <c r="I27" s="38"/>
      <c r="J27" s="31">
        <v>7.9</v>
      </c>
      <c r="K27" s="39">
        <f t="shared" si="3"/>
        <v>3447.0496539451465</v>
      </c>
      <c r="L27" s="40"/>
      <c r="M27" s="4">
        <f>IF(J27="","",(K27/J27)/LOOKUP(RIGHT($D$2,3),定数!$A$6:$A$13,定数!$B$6:$B$13))</f>
        <v>3.6361283269463569</v>
      </c>
      <c r="N27" s="31"/>
      <c r="O27" s="5"/>
      <c r="P27" s="38">
        <v>1.0812600000000001</v>
      </c>
      <c r="Q27" s="38"/>
      <c r="R27" s="41">
        <f>IF(P27="","",T27*M27*LOOKUP(RIGHT($D$2,3),定数!$A$6:$A$13,定数!$B$6:$B$13))</f>
        <v>5148.7577109558615</v>
      </c>
      <c r="S27" s="41"/>
      <c r="T27" s="42">
        <f t="shared" si="6"/>
        <v>11.799999999999589</v>
      </c>
      <c r="U27" s="42"/>
      <c r="V27" t="str">
        <f t="shared" si="7"/>
        <v/>
      </c>
      <c r="W27">
        <f t="shared" si="2"/>
        <v>0</v>
      </c>
      <c r="X27" s="29">
        <f t="shared" si="4"/>
        <v>117197.41339211688</v>
      </c>
      <c r="Y27" s="30">
        <f t="shared" si="5"/>
        <v>1.9588813389002868E-2</v>
      </c>
      <c r="AA27">
        <v>15</v>
      </c>
      <c r="AB27">
        <v>1.08195</v>
      </c>
      <c r="AC27">
        <v>1.08165</v>
      </c>
      <c r="AD27">
        <v>1.08144</v>
      </c>
      <c r="AE27">
        <v>1.0812600000000001</v>
      </c>
      <c r="AF27">
        <v>1.0808599999999999</v>
      </c>
      <c r="AG27">
        <v>1.0800700000000001</v>
      </c>
    </row>
    <row r="28" spans="2:33" ht="15">
      <c r="B28" s="31">
        <v>20</v>
      </c>
      <c r="C28" s="37">
        <f t="shared" si="0"/>
        <v>120050.41284246075</v>
      </c>
      <c r="D28" s="37"/>
      <c r="E28" s="31"/>
      <c r="F28" s="5">
        <v>43537</v>
      </c>
      <c r="G28" s="31" t="s">
        <v>45</v>
      </c>
      <c r="H28" s="38">
        <v>1.0609599999999999</v>
      </c>
      <c r="I28" s="38"/>
      <c r="J28" s="31">
        <v>7.9</v>
      </c>
      <c r="K28" s="39">
        <f t="shared" si="3"/>
        <v>3601.5123852738225</v>
      </c>
      <c r="L28" s="40"/>
      <c r="M28" s="4">
        <f>IF(J28="","",(K28/J28)/LOOKUP(RIGHT($D$2,3),定数!$A$6:$A$13,定数!$B$6:$B$13))</f>
        <v>3.799063697546226</v>
      </c>
      <c r="N28" s="31"/>
      <c r="O28" s="5"/>
      <c r="P28" s="38">
        <v>1.0597700000000001</v>
      </c>
      <c r="Q28" s="38"/>
      <c r="R28" s="41">
        <f>IF(P28="","",T28*M28*LOOKUP(RIGHT($D$2,3),定数!$A$6:$A$13,定数!$B$6:$B$13))</f>
        <v>5425.0629600951097</v>
      </c>
      <c r="S28" s="41"/>
      <c r="T28" s="42">
        <f t="shared" si="6"/>
        <v>11.899999999998023</v>
      </c>
      <c r="U28" s="42"/>
      <c r="V28" t="str">
        <f t="shared" si="7"/>
        <v/>
      </c>
      <c r="W28">
        <f t="shared" si="2"/>
        <v>0</v>
      </c>
      <c r="X28" s="29">
        <f t="shared" si="4"/>
        <v>120050.41284246075</v>
      </c>
      <c r="Y28" s="30">
        <f t="shared" si="5"/>
        <v>0</v>
      </c>
      <c r="AB28">
        <v>1.06047</v>
      </c>
      <c r="AC28">
        <v>1.0601700000000001</v>
      </c>
      <c r="AD28">
        <v>1.05996</v>
      </c>
      <c r="AE28">
        <v>1.0597700000000001</v>
      </c>
      <c r="AF28">
        <v>1.05938</v>
      </c>
      <c r="AG28">
        <v>1.0585899999999999</v>
      </c>
    </row>
    <row r="29" spans="2:33" ht="15">
      <c r="B29" s="31">
        <v>21</v>
      </c>
      <c r="C29" s="37">
        <f t="shared" si="0"/>
        <v>125475.47580255585</v>
      </c>
      <c r="D29" s="37"/>
      <c r="E29" s="31"/>
      <c r="F29" s="5">
        <v>43543</v>
      </c>
      <c r="G29" s="31" t="s">
        <v>45</v>
      </c>
      <c r="H29" s="38">
        <v>1.0770299999999999</v>
      </c>
      <c r="I29" s="38"/>
      <c r="J29" s="31">
        <v>8.5</v>
      </c>
      <c r="K29" s="39">
        <f t="shared" si="3"/>
        <v>3764.2642740766755</v>
      </c>
      <c r="L29" s="40"/>
      <c r="M29" s="4">
        <f>IF(J29="","",(K29/J29)/LOOKUP(RIGHT($D$2,3),定数!$A$6:$A$13,定数!$B$6:$B$13))</f>
        <v>3.6904551706634074</v>
      </c>
      <c r="N29" s="31"/>
      <c r="O29" s="5"/>
      <c r="P29" s="38">
        <v>1.0765</v>
      </c>
      <c r="Q29" s="38"/>
      <c r="R29" s="41">
        <f>IF(P29="","",T29*M29*LOOKUP(RIGHT($D$2,3),定数!$A$6:$A$13,定数!$B$6:$B$13))</f>
        <v>0</v>
      </c>
      <c r="S29" s="41"/>
      <c r="T29" s="42">
        <v>0</v>
      </c>
      <c r="U29" s="42"/>
      <c r="V29" t="str">
        <f t="shared" si="7"/>
        <v/>
      </c>
      <c r="W29">
        <f t="shared" si="2"/>
        <v>0</v>
      </c>
      <c r="X29" s="29">
        <f t="shared" si="4"/>
        <v>125475.47580255585</v>
      </c>
      <c r="Y29" s="30">
        <f t="shared" si="5"/>
        <v>0</v>
      </c>
      <c r="AB29">
        <v>1.0765</v>
      </c>
    </row>
    <row r="30" spans="2:33" ht="15">
      <c r="B30" s="31">
        <v>22</v>
      </c>
      <c r="C30" s="37">
        <f t="shared" si="0"/>
        <v>125475.47580255585</v>
      </c>
      <c r="D30" s="37"/>
      <c r="E30" s="31"/>
      <c r="F30" s="5">
        <v>43544</v>
      </c>
      <c r="G30" s="31" t="s">
        <v>44</v>
      </c>
      <c r="H30" s="38">
        <v>1.06717</v>
      </c>
      <c r="I30" s="38"/>
      <c r="J30" s="31">
        <v>10.5</v>
      </c>
      <c r="K30" s="39">
        <f t="shared" si="3"/>
        <v>3764.2642740766755</v>
      </c>
      <c r="L30" s="40"/>
      <c r="M30" s="4">
        <f>IF(J30="","",(K30/J30)/LOOKUP(RIGHT($D$2,3),定数!$A$6:$A$13,定数!$B$6:$B$13))</f>
        <v>2.9875113286322819</v>
      </c>
      <c r="N30" s="31"/>
      <c r="O30" s="5"/>
      <c r="P30" s="38">
        <v>1.06874</v>
      </c>
      <c r="Q30" s="38"/>
      <c r="R30" s="41">
        <f>IF(P30="","",T30*M30*LOOKUP(RIGHT($D$2,3),定数!$A$6:$A$13,定数!$B$6:$B$13))</f>
        <v>5628.4713431434748</v>
      </c>
      <c r="S30" s="41"/>
      <c r="T30" s="42">
        <f t="shared" si="6"/>
        <v>15.700000000000713</v>
      </c>
      <c r="U30" s="42"/>
      <c r="V30" t="str">
        <f t="shared" si="7"/>
        <v/>
      </c>
      <c r="W30">
        <f t="shared" si="2"/>
        <v>0</v>
      </c>
      <c r="X30" s="29">
        <f t="shared" si="4"/>
        <v>125475.47580255585</v>
      </c>
      <c r="Y30" s="30">
        <f t="shared" si="5"/>
        <v>0</v>
      </c>
      <c r="AB30">
        <v>1.06782</v>
      </c>
      <c r="AC30">
        <v>1.0682199999999999</v>
      </c>
      <c r="AD30">
        <v>1.0685</v>
      </c>
      <c r="AE30">
        <v>1.06874</v>
      </c>
      <c r="AF30">
        <v>1.0692699999999999</v>
      </c>
    </row>
    <row r="31" spans="2:33" ht="15">
      <c r="B31" s="31">
        <v>23</v>
      </c>
      <c r="C31" s="37">
        <f t="shared" si="0"/>
        <v>131103.94714569932</v>
      </c>
      <c r="D31" s="37"/>
      <c r="E31" s="31"/>
      <c r="F31" s="5">
        <v>43548</v>
      </c>
      <c r="G31" s="31" t="s">
        <v>45</v>
      </c>
      <c r="H31" s="38">
        <v>1.09413</v>
      </c>
      <c r="I31" s="38"/>
      <c r="J31" s="31">
        <v>9.1999999999999993</v>
      </c>
      <c r="K31" s="39">
        <f t="shared" si="3"/>
        <v>3933.1184143709793</v>
      </c>
      <c r="L31" s="40"/>
      <c r="M31" s="4">
        <f>IF(J31="","",(K31/J31)/LOOKUP(RIGHT($D$2,3),定数!$A$6:$A$13,定数!$B$6:$B$13))</f>
        <v>3.5626072593940035</v>
      </c>
      <c r="N31" s="31"/>
      <c r="O31" s="5"/>
      <c r="P31" s="38">
        <v>1.0935600000000001</v>
      </c>
      <c r="Q31" s="38"/>
      <c r="R31" s="41">
        <f>IF(P31="","",T31*M31*LOOKUP(RIGHT($D$2,3),定数!$A$6:$A$13,定数!$B$6:$B$13))</f>
        <v>0</v>
      </c>
      <c r="S31" s="41"/>
      <c r="T31" s="42">
        <v>0</v>
      </c>
      <c r="U31" s="42"/>
      <c r="V31" t="str">
        <f t="shared" si="7"/>
        <v/>
      </c>
      <c r="W31">
        <f t="shared" si="2"/>
        <v>0</v>
      </c>
      <c r="X31" s="29">
        <f t="shared" si="4"/>
        <v>131103.94714569932</v>
      </c>
      <c r="Y31" s="30">
        <f t="shared" si="5"/>
        <v>0</v>
      </c>
      <c r="AA31">
        <v>15</v>
      </c>
      <c r="AB31">
        <v>1.0935600000000001</v>
      </c>
    </row>
    <row r="32" spans="2:33" ht="15">
      <c r="B32" s="31">
        <v>24</v>
      </c>
      <c r="C32" s="37">
        <f t="shared" si="0"/>
        <v>131103.94714569932</v>
      </c>
      <c r="D32" s="37"/>
      <c r="E32" s="31"/>
      <c r="F32" s="5">
        <v>43551</v>
      </c>
      <c r="G32" s="31" t="s">
        <v>44</v>
      </c>
      <c r="H32" s="38">
        <v>1.08904</v>
      </c>
      <c r="I32" s="38"/>
      <c r="J32" s="31">
        <v>14.3</v>
      </c>
      <c r="K32" s="39">
        <f t="shared" si="3"/>
        <v>3933.1184143709793</v>
      </c>
      <c r="L32" s="40"/>
      <c r="M32" s="4">
        <f>IF(J32="","",(K32/J32)/LOOKUP(RIGHT($D$2,3),定数!$A$6:$A$13,定数!$B$6:$B$13))</f>
        <v>2.292027048001736</v>
      </c>
      <c r="N32" s="31"/>
      <c r="O32" s="5"/>
      <c r="P32" s="38">
        <v>1.08761</v>
      </c>
      <c r="Q32" s="38"/>
      <c r="R32" s="41">
        <f>IF(P32="","",T32*M32*LOOKUP(RIGHT($D$2,3),定数!$A$6:$A$13,定数!$B$6:$B$13))</f>
        <v>-3933.1184143710957</v>
      </c>
      <c r="S32" s="41"/>
      <c r="T32" s="42">
        <f t="shared" si="6"/>
        <v>-14.300000000000423</v>
      </c>
      <c r="U32" s="42"/>
      <c r="V32" t="str">
        <f t="shared" si="7"/>
        <v/>
      </c>
      <c r="W32">
        <f t="shared" si="2"/>
        <v>1</v>
      </c>
      <c r="X32" s="29">
        <f t="shared" si="4"/>
        <v>131103.94714569932</v>
      </c>
      <c r="Y32" s="30">
        <f t="shared" si="5"/>
        <v>0</v>
      </c>
    </row>
    <row r="33" spans="2:33" ht="15">
      <c r="B33" s="31">
        <v>25</v>
      </c>
      <c r="C33" s="37">
        <f t="shared" si="0"/>
        <v>127170.82873132822</v>
      </c>
      <c r="D33" s="37"/>
      <c r="E33" s="31"/>
      <c r="F33" s="5">
        <v>43554</v>
      </c>
      <c r="G33" s="31" t="s">
        <v>45</v>
      </c>
      <c r="H33" s="38">
        <v>1.08731</v>
      </c>
      <c r="I33" s="38"/>
      <c r="J33" s="31">
        <v>10.199999999999999</v>
      </c>
      <c r="K33" s="39">
        <f t="shared" si="3"/>
        <v>3815.1248619398466</v>
      </c>
      <c r="L33" s="40"/>
      <c r="M33" s="4">
        <f>IF(J33="","",(K33/J33)/LOOKUP(RIGHT($D$2,3),定数!$A$6:$A$13,定数!$B$6:$B$13))</f>
        <v>3.1169320767482409</v>
      </c>
      <c r="N33" s="31"/>
      <c r="O33" s="5"/>
      <c r="P33" s="38">
        <v>1.0860099999999999</v>
      </c>
      <c r="Q33" s="38"/>
      <c r="R33" s="41">
        <f>IF(P33="","",T33*M33*LOOKUP(RIGHT($D$2,3),定数!$A$6:$A$13,定数!$B$6:$B$13))</f>
        <v>0</v>
      </c>
      <c r="S33" s="41"/>
      <c r="T33" s="42">
        <v>0</v>
      </c>
      <c r="U33" s="42"/>
      <c r="V33" t="str">
        <f t="shared" si="7"/>
        <v/>
      </c>
      <c r="W33">
        <f t="shared" si="2"/>
        <v>0</v>
      </c>
      <c r="X33" s="29">
        <f t="shared" si="4"/>
        <v>131103.94714569932</v>
      </c>
      <c r="Y33" s="30">
        <f t="shared" si="5"/>
        <v>3.0000000000000915E-2</v>
      </c>
      <c r="AB33">
        <v>1.0866800000000001</v>
      </c>
      <c r="AC33">
        <v>1.08629</v>
      </c>
      <c r="AD33">
        <v>1.0860099999999999</v>
      </c>
    </row>
    <row r="34" spans="2:33" ht="15">
      <c r="B34" s="31">
        <v>26</v>
      </c>
      <c r="C34" s="37">
        <f t="shared" si="0"/>
        <v>127170.82873132822</v>
      </c>
      <c r="D34" s="37"/>
      <c r="E34" s="31"/>
      <c r="F34" s="5">
        <v>43557</v>
      </c>
      <c r="G34" s="31" t="s">
        <v>45</v>
      </c>
      <c r="H34" s="38">
        <v>1.07544</v>
      </c>
      <c r="I34" s="38"/>
      <c r="J34" s="31">
        <v>13.4</v>
      </c>
      <c r="K34" s="39">
        <f t="shared" si="3"/>
        <v>3815.1248619398466</v>
      </c>
      <c r="L34" s="40"/>
      <c r="M34" s="4">
        <f>IF(J34="","",(K34/J34)/LOOKUP(RIGHT($D$2,3),定数!$A$6:$A$13,定数!$B$6:$B$13))</f>
        <v>2.3725900882710484</v>
      </c>
      <c r="N34" s="31"/>
      <c r="O34" s="5"/>
      <c r="P34" s="38">
        <v>1.0767800000000001</v>
      </c>
      <c r="Q34" s="38"/>
      <c r="R34" s="41">
        <f>IF(P34="","",T34*M34*LOOKUP(RIGHT($D$2,3),定数!$A$6:$A$13,定数!$B$6:$B$13))</f>
        <v>-3815.1248619401845</v>
      </c>
      <c r="S34" s="41"/>
      <c r="T34" s="42">
        <f t="shared" si="6"/>
        <v>-13.400000000001189</v>
      </c>
      <c r="U34" s="42"/>
      <c r="V34" t="str">
        <f t="shared" si="7"/>
        <v/>
      </c>
      <c r="W34">
        <f t="shared" si="2"/>
        <v>1</v>
      </c>
      <c r="X34" s="29">
        <f t="shared" si="4"/>
        <v>131103.94714569932</v>
      </c>
      <c r="Y34" s="30">
        <f t="shared" si="5"/>
        <v>3.0000000000000915E-2</v>
      </c>
    </row>
    <row r="35" spans="2:33" ht="15">
      <c r="B35" s="31">
        <v>27</v>
      </c>
      <c r="C35" s="37">
        <f t="shared" si="0"/>
        <v>123355.70386938803</v>
      </c>
      <c r="D35" s="37"/>
      <c r="E35" s="31"/>
      <c r="F35" s="5">
        <v>43557</v>
      </c>
      <c r="G35" s="31" t="s">
        <v>44</v>
      </c>
      <c r="H35" s="38">
        <v>1.0773200000000001</v>
      </c>
      <c r="I35" s="38"/>
      <c r="J35" s="31">
        <v>4</v>
      </c>
      <c r="K35" s="39">
        <f t="shared" si="3"/>
        <v>3700.6711160816408</v>
      </c>
      <c r="L35" s="40"/>
      <c r="M35" s="4">
        <f>IF(J35="","",(K35/J35)/LOOKUP(RIGHT($D$2,3),定数!$A$6:$A$13,定数!$B$6:$B$13))</f>
        <v>7.7097314918367514</v>
      </c>
      <c r="N35" s="31"/>
      <c r="O35" s="5"/>
      <c r="P35" s="38">
        <v>1.07792</v>
      </c>
      <c r="Q35" s="38"/>
      <c r="R35" s="41">
        <f>IF(P35="","",T35*M35*LOOKUP(RIGHT($D$2,3),定数!$A$6:$A$13,定数!$B$6:$B$13))</f>
        <v>5551.0066741218498</v>
      </c>
      <c r="S35" s="41"/>
      <c r="T35" s="42">
        <f t="shared" si="6"/>
        <v>5.9999999999993392</v>
      </c>
      <c r="U35" s="42"/>
      <c r="V35" t="str">
        <f t="shared" si="7"/>
        <v/>
      </c>
      <c r="W35">
        <f t="shared" si="2"/>
        <v>0</v>
      </c>
      <c r="X35" s="29">
        <f t="shared" si="4"/>
        <v>131103.94714569932</v>
      </c>
      <c r="Y35" s="30">
        <f t="shared" si="5"/>
        <v>5.9100000000003483E-2</v>
      </c>
      <c r="AA35">
        <v>15</v>
      </c>
      <c r="AB35">
        <v>1.0775699999999999</v>
      </c>
      <c r="AC35">
        <v>1.07772</v>
      </c>
      <c r="AD35">
        <v>1.0778300000000001</v>
      </c>
      <c r="AE35">
        <v>1.07792</v>
      </c>
      <c r="AF35">
        <v>1.07812</v>
      </c>
      <c r="AG35">
        <v>1.0785199999999999</v>
      </c>
    </row>
    <row r="36" spans="2:33" ht="15">
      <c r="B36" s="31">
        <v>28</v>
      </c>
      <c r="C36" s="37">
        <f t="shared" si="0"/>
        <v>128906.71054350988</v>
      </c>
      <c r="D36" s="37"/>
      <c r="E36" s="31"/>
      <c r="F36" s="5">
        <v>43558</v>
      </c>
      <c r="G36" s="31" t="s">
        <v>45</v>
      </c>
      <c r="H36" s="38">
        <v>1.0868500000000001</v>
      </c>
      <c r="I36" s="38"/>
      <c r="J36" s="31">
        <v>5.0999999999999996</v>
      </c>
      <c r="K36" s="39">
        <f t="shared" si="3"/>
        <v>3867.2013163052961</v>
      </c>
      <c r="L36" s="40"/>
      <c r="M36" s="4">
        <f>IF(J36="","",(K36/J36)/LOOKUP(RIGHT($D$2,3),定数!$A$6:$A$13,定数!$B$6:$B$13))</f>
        <v>6.3189563991916611</v>
      </c>
      <c r="N36" s="31"/>
      <c r="O36" s="5"/>
      <c r="P36" s="43">
        <v>1.0863400000000001</v>
      </c>
      <c r="Q36" s="38"/>
      <c r="R36" s="41">
        <f>IF(P36="","",T36*M36*LOOKUP(RIGHT($D$2,3),定数!$A$6:$A$13,定数!$B$6:$B$13))</f>
        <v>0</v>
      </c>
      <c r="S36" s="41"/>
      <c r="T36" s="42">
        <v>0</v>
      </c>
      <c r="U36" s="42"/>
      <c r="V36" t="str">
        <f t="shared" si="7"/>
        <v/>
      </c>
      <c r="W36">
        <f t="shared" si="2"/>
        <v>0</v>
      </c>
      <c r="X36" s="29">
        <f t="shared" si="4"/>
        <v>131103.94714569932</v>
      </c>
      <c r="Y36" s="30">
        <f t="shared" si="5"/>
        <v>1.6759500000008365E-2</v>
      </c>
      <c r="AA36">
        <v>15</v>
      </c>
      <c r="AB36">
        <v>1.08653</v>
      </c>
      <c r="AC36">
        <v>1.0863400000000001</v>
      </c>
    </row>
    <row r="37" spans="2:33" ht="15">
      <c r="B37" s="31">
        <v>29</v>
      </c>
      <c r="C37" s="37">
        <f t="shared" si="0"/>
        <v>128906.71054350988</v>
      </c>
      <c r="D37" s="37"/>
      <c r="E37" s="31"/>
      <c r="F37" s="5">
        <v>43561</v>
      </c>
      <c r="G37" s="31" t="s">
        <v>45</v>
      </c>
      <c r="H37" s="38">
        <v>1.09823</v>
      </c>
      <c r="I37" s="38"/>
      <c r="J37" s="31">
        <v>6.7</v>
      </c>
      <c r="K37" s="39">
        <f t="shared" si="3"/>
        <v>3867.2013163052961</v>
      </c>
      <c r="L37" s="40"/>
      <c r="M37" s="4">
        <f>IF(J37="","",(K37/J37)/LOOKUP(RIGHT($D$2,3),定数!$A$6:$A$13,定数!$B$6:$B$13))</f>
        <v>4.8099518859518611</v>
      </c>
      <c r="N37" s="31"/>
      <c r="O37" s="5"/>
      <c r="P37" s="38">
        <v>1.0973999999999999</v>
      </c>
      <c r="Q37" s="38"/>
      <c r="R37" s="41">
        <f>IF(P37="","",T37*M37*LOOKUP(RIGHT($D$2,3),定数!$A$6:$A$13,定数!$B$6:$B$13))</f>
        <v>0</v>
      </c>
      <c r="S37" s="41"/>
      <c r="T37" s="42">
        <v>0</v>
      </c>
      <c r="U37" s="42"/>
      <c r="V37" t="str">
        <f t="shared" si="7"/>
        <v/>
      </c>
      <c r="W37">
        <f t="shared" si="2"/>
        <v>0</v>
      </c>
      <c r="X37" s="29">
        <f t="shared" si="4"/>
        <v>131103.94714569932</v>
      </c>
      <c r="Y37" s="30">
        <f t="shared" si="5"/>
        <v>1.6759500000008365E-2</v>
      </c>
      <c r="AA37">
        <v>15</v>
      </c>
      <c r="AB37">
        <v>1.0978300000000001</v>
      </c>
      <c r="AC37">
        <v>1.09758</v>
      </c>
      <c r="AD37">
        <v>1.0973999999999999</v>
      </c>
    </row>
    <row r="38" spans="2:33" ht="15">
      <c r="B38" s="31">
        <v>30</v>
      </c>
      <c r="C38" s="37">
        <f t="shared" si="0"/>
        <v>128906.71054350988</v>
      </c>
      <c r="D38" s="37"/>
      <c r="E38" s="31"/>
      <c r="F38" s="5">
        <v>43565</v>
      </c>
      <c r="G38" s="31" t="s">
        <v>44</v>
      </c>
      <c r="H38" s="38">
        <v>1.06671</v>
      </c>
      <c r="I38" s="38"/>
      <c r="J38" s="31">
        <v>9.4</v>
      </c>
      <c r="K38" s="39">
        <f t="shared" si="3"/>
        <v>3867.2013163052961</v>
      </c>
      <c r="L38" s="40"/>
      <c r="M38" s="4">
        <f>IF(J38="","",(K38/J38)/LOOKUP(RIGHT($D$2,3),定数!$A$6:$A$13,定数!$B$6:$B$13))</f>
        <v>3.4283699612635603</v>
      </c>
      <c r="N38" s="31"/>
      <c r="O38" s="5"/>
      <c r="P38" s="38">
        <v>1.06765</v>
      </c>
      <c r="Q38" s="38"/>
      <c r="R38" s="41">
        <f>IF(P38="","",T38*M38*LOOKUP(RIGHT($D$2,3),定数!$A$6:$A$13,定数!$B$6:$B$13))</f>
        <v>0</v>
      </c>
      <c r="S38" s="41"/>
      <c r="T38" s="42">
        <v>0</v>
      </c>
      <c r="U38" s="42"/>
      <c r="V38" t="str">
        <f t="shared" si="7"/>
        <v/>
      </c>
      <c r="W38">
        <f t="shared" si="2"/>
        <v>0</v>
      </c>
      <c r="X38" s="29">
        <f t="shared" si="4"/>
        <v>131103.94714569932</v>
      </c>
      <c r="Y38" s="30">
        <f t="shared" si="5"/>
        <v>1.6759500000008365E-2</v>
      </c>
      <c r="AB38">
        <v>1.0672900000000001</v>
      </c>
      <c r="AC38">
        <v>1.06765</v>
      </c>
    </row>
    <row r="39" spans="2:33" ht="15">
      <c r="B39" s="31">
        <v>31</v>
      </c>
      <c r="C39" s="37">
        <f t="shared" si="0"/>
        <v>128906.71054350988</v>
      </c>
      <c r="D39" s="37"/>
      <c r="E39" s="31"/>
      <c r="F39" s="5">
        <v>43571</v>
      </c>
      <c r="G39" s="31" t="s">
        <v>45</v>
      </c>
      <c r="H39" s="38">
        <v>1.0646599999999999</v>
      </c>
      <c r="I39" s="38"/>
      <c r="J39" s="31">
        <v>37.6</v>
      </c>
      <c r="K39" s="39">
        <f t="shared" si="3"/>
        <v>3867.2013163052961</v>
      </c>
      <c r="L39" s="40"/>
      <c r="M39" s="4">
        <f>IF(J39="","",(K39/J39)/LOOKUP(RIGHT($D$2,3),定数!$A$6:$A$13,定数!$B$6:$B$13))</f>
        <v>0.85709249031589008</v>
      </c>
      <c r="N39" s="31"/>
      <c r="O39" s="5"/>
      <c r="P39" s="38">
        <v>1.0684199999999999</v>
      </c>
      <c r="Q39" s="38"/>
      <c r="R39" s="41">
        <f>IF(P39="","",T39*M39*LOOKUP(RIGHT($D$2,3),定数!$A$6:$A$13,定数!$B$6:$B$13))</f>
        <v>-3867.2013163052807</v>
      </c>
      <c r="S39" s="41"/>
      <c r="T39" s="42">
        <f t="shared" si="6"/>
        <v>-37.599999999999852</v>
      </c>
      <c r="U39" s="42"/>
      <c r="V39" t="str">
        <f t="shared" si="7"/>
        <v/>
      </c>
      <c r="W39">
        <f t="shared" si="2"/>
        <v>1</v>
      </c>
      <c r="X39" s="29">
        <f t="shared" si="4"/>
        <v>131103.94714569932</v>
      </c>
      <c r="Y39" s="30">
        <f t="shared" si="5"/>
        <v>1.6759500000008365E-2</v>
      </c>
    </row>
    <row r="40" spans="2:33" ht="15">
      <c r="B40" s="31">
        <v>32</v>
      </c>
      <c r="C40" s="37">
        <f t="shared" si="0"/>
        <v>125039.5092272046</v>
      </c>
      <c r="D40" s="37"/>
      <c r="E40" s="31"/>
      <c r="F40" s="5">
        <v>43577</v>
      </c>
      <c r="G40" s="31" t="s">
        <v>44</v>
      </c>
      <c r="H40" s="38">
        <v>1.0752299999999999</v>
      </c>
      <c r="I40" s="38"/>
      <c r="J40" s="31">
        <v>26.2</v>
      </c>
      <c r="K40" s="39">
        <f t="shared" si="3"/>
        <v>3751.185276816138</v>
      </c>
      <c r="L40" s="40"/>
      <c r="M40" s="4">
        <f>IF(J40="","",(K40/J40)/LOOKUP(RIGHT($D$2,3),定数!$A$6:$A$13,定数!$B$6:$B$13))</f>
        <v>1.1931250880458455</v>
      </c>
      <c r="N40" s="31"/>
      <c r="O40" s="5"/>
      <c r="P40" s="38">
        <v>1.0768500000000001</v>
      </c>
      <c r="Q40" s="38"/>
      <c r="R40" s="41">
        <f>IF(P40="","",T40*M40*LOOKUP(RIGHT($D$2,3),定数!$A$6:$A$13,定数!$B$6:$B$13))</f>
        <v>0</v>
      </c>
      <c r="S40" s="41"/>
      <c r="T40" s="42">
        <v>0</v>
      </c>
      <c r="U40" s="42"/>
      <c r="V40" t="str">
        <f t="shared" si="7"/>
        <v/>
      </c>
      <c r="W40">
        <f t="shared" si="2"/>
        <v>0</v>
      </c>
      <c r="X40" s="29">
        <f t="shared" si="4"/>
        <v>131103.94714569932</v>
      </c>
      <c r="Y40" s="30">
        <f t="shared" si="5"/>
        <v>4.6256715000007942E-2</v>
      </c>
      <c r="AB40">
        <v>1.0768500000000001</v>
      </c>
    </row>
    <row r="41" spans="2:33" ht="15">
      <c r="B41" s="31">
        <v>33</v>
      </c>
      <c r="C41" s="37">
        <f t="shared" si="0"/>
        <v>125039.5092272046</v>
      </c>
      <c r="D41" s="37"/>
      <c r="E41" s="31"/>
      <c r="F41" s="5">
        <v>43579</v>
      </c>
      <c r="G41" s="31" t="s">
        <v>45</v>
      </c>
      <c r="H41" s="38">
        <v>1.08108</v>
      </c>
      <c r="I41" s="38"/>
      <c r="J41" s="31">
        <v>8.1</v>
      </c>
      <c r="K41" s="39">
        <f t="shared" si="3"/>
        <v>3751.185276816138</v>
      </c>
      <c r="L41" s="40"/>
      <c r="M41" s="4">
        <f>IF(J41="","",(K41/J41)/LOOKUP(RIGHT($D$2,3),定数!$A$6:$A$13,定数!$B$6:$B$13))</f>
        <v>3.8592441119507592</v>
      </c>
      <c r="N41" s="31"/>
      <c r="O41" s="5"/>
      <c r="P41" s="38">
        <v>1.0798700000000001</v>
      </c>
      <c r="Q41" s="38"/>
      <c r="R41" s="41">
        <f>IF(P41="","",T41*M41*LOOKUP(RIGHT($D$2,3),定数!$A$6:$A$13,定数!$B$6:$B$13))</f>
        <v>5603.6224505521932</v>
      </c>
      <c r="S41" s="41"/>
      <c r="T41" s="42">
        <f t="shared" si="6"/>
        <v>12.099999999999334</v>
      </c>
      <c r="U41" s="42"/>
      <c r="V41" t="str">
        <f t="shared" si="7"/>
        <v/>
      </c>
      <c r="W41">
        <f t="shared" si="2"/>
        <v>0</v>
      </c>
      <c r="X41" s="29">
        <f t="shared" si="4"/>
        <v>131103.94714569932</v>
      </c>
      <c r="Y41" s="30">
        <f t="shared" si="5"/>
        <v>4.6256715000007942E-2</v>
      </c>
      <c r="AB41">
        <v>1.0805800000000001</v>
      </c>
      <c r="AC41">
        <v>1.0802700000000001</v>
      </c>
      <c r="AD41">
        <v>1.08005</v>
      </c>
      <c r="AE41">
        <v>1.0798700000000001</v>
      </c>
      <c r="AF41">
        <v>1.0794600000000001</v>
      </c>
      <c r="AG41">
        <v>1.0786500000000001</v>
      </c>
    </row>
    <row r="42" spans="2:33" ht="15">
      <c r="B42" s="31">
        <v>34</v>
      </c>
      <c r="C42" s="37">
        <f t="shared" si="0"/>
        <v>130643.1316777568</v>
      </c>
      <c r="D42" s="37"/>
      <c r="E42" s="31"/>
      <c r="F42" s="5">
        <v>43583</v>
      </c>
      <c r="G42" s="31" t="s">
        <v>45</v>
      </c>
      <c r="H42" s="38">
        <v>1.0873999999999999</v>
      </c>
      <c r="I42" s="38"/>
      <c r="J42" s="31">
        <v>5.2</v>
      </c>
      <c r="K42" s="39">
        <f t="shared" si="3"/>
        <v>3919.2939503327038</v>
      </c>
      <c r="L42" s="40"/>
      <c r="M42" s="4">
        <f>IF(J42="","",(K42/J42)/LOOKUP(RIGHT($D$2,3),定数!$A$6:$A$13,定数!$B$6:$B$13))</f>
        <v>6.2809197921998452</v>
      </c>
      <c r="N42" s="31"/>
      <c r="O42" s="5"/>
      <c r="P42" s="38">
        <v>1.08708</v>
      </c>
      <c r="Q42" s="38"/>
      <c r="R42" s="41">
        <f>IF(P42="","",T42*M42*LOOKUP(RIGHT($D$2,3),定数!$A$6:$A$13,定数!$B$6:$B$13))</f>
        <v>0</v>
      </c>
      <c r="S42" s="41"/>
      <c r="T42" s="42">
        <v>0</v>
      </c>
      <c r="U42" s="42"/>
      <c r="V42" t="str">
        <f t="shared" si="7"/>
        <v/>
      </c>
      <c r="W42">
        <f t="shared" si="2"/>
        <v>0</v>
      </c>
      <c r="X42" s="29">
        <f t="shared" si="4"/>
        <v>131103.94714569932</v>
      </c>
      <c r="Y42" s="30">
        <f t="shared" si="5"/>
        <v>3.5148863018624743E-3</v>
      </c>
      <c r="AA42">
        <v>15</v>
      </c>
      <c r="AB42">
        <v>1.08708</v>
      </c>
    </row>
    <row r="43" spans="2:33" ht="15">
      <c r="B43" s="31">
        <v>35</v>
      </c>
      <c r="C43" s="37">
        <f t="shared" si="0"/>
        <v>130643.1316777568</v>
      </c>
      <c r="D43" s="37"/>
      <c r="E43" s="31"/>
      <c r="F43" s="5">
        <v>43584</v>
      </c>
      <c r="G43" s="31" t="s">
        <v>45</v>
      </c>
      <c r="H43" s="38">
        <v>1.0969</v>
      </c>
      <c r="I43" s="38"/>
      <c r="J43" s="31">
        <v>6.2</v>
      </c>
      <c r="K43" s="39">
        <f t="shared" si="3"/>
        <v>3919.2939503327038</v>
      </c>
      <c r="L43" s="40"/>
      <c r="M43" s="4">
        <f>IF(J43="","",(K43/J43)/LOOKUP(RIGHT($D$2,3),定数!$A$6:$A$13,定数!$B$6:$B$13))</f>
        <v>5.2678682128127736</v>
      </c>
      <c r="N43" s="31"/>
      <c r="O43" s="5"/>
      <c r="P43" s="38">
        <v>1.0975200000000001</v>
      </c>
      <c r="Q43" s="38"/>
      <c r="R43" s="41">
        <f>IF(P43="","",T43*M43*LOOKUP(RIGHT($D$2,3),定数!$A$6:$A$13,定数!$B$6:$B$13))</f>
        <v>-3919.293950333114</v>
      </c>
      <c r="S43" s="41"/>
      <c r="T43" s="42">
        <f t="shared" si="6"/>
        <v>-6.2000000000006494</v>
      </c>
      <c r="U43" s="42"/>
      <c r="V43" t="str">
        <f t="shared" si="7"/>
        <v/>
      </c>
      <c r="W43">
        <f t="shared" si="2"/>
        <v>1</v>
      </c>
      <c r="X43" s="29">
        <f t="shared" si="4"/>
        <v>131103.94714569932</v>
      </c>
      <c r="Y43" s="30">
        <f t="shared" si="5"/>
        <v>3.5148863018624743E-3</v>
      </c>
    </row>
    <row r="44" spans="2:33" ht="15">
      <c r="B44" s="31">
        <v>36</v>
      </c>
      <c r="C44" s="37">
        <f t="shared" si="0"/>
        <v>126723.83772742368</v>
      </c>
      <c r="D44" s="37"/>
      <c r="E44" s="31"/>
      <c r="F44" s="5">
        <v>43586</v>
      </c>
      <c r="G44" s="31" t="s">
        <v>45</v>
      </c>
      <c r="H44" s="38">
        <v>1.12104</v>
      </c>
      <c r="I44" s="38"/>
      <c r="J44" s="31">
        <v>5.4</v>
      </c>
      <c r="K44" s="39">
        <f t="shared" si="3"/>
        <v>3801.7151318227102</v>
      </c>
      <c r="L44" s="40"/>
      <c r="M44" s="4">
        <f>IF(J44="","",(K44/J44)/LOOKUP(RIGHT($D$2,3),定数!$A$6:$A$13,定数!$B$6:$B$13))</f>
        <v>5.8668443392325766</v>
      </c>
      <c r="N44" s="31"/>
      <c r="O44" s="5"/>
      <c r="P44" s="38">
        <v>1.12158</v>
      </c>
      <c r="Q44" s="38"/>
      <c r="R44" s="41">
        <f>IF(P44="","",T44*M44*LOOKUP(RIGHT($D$2,3),定数!$A$6:$A$13,定数!$B$6:$B$13))</f>
        <v>-3801.7151318226033</v>
      </c>
      <c r="S44" s="41"/>
      <c r="T44" s="42">
        <f t="shared" si="6"/>
        <v>-5.3999999999998494</v>
      </c>
      <c r="U44" s="42"/>
      <c r="V44" t="str">
        <f t="shared" si="7"/>
        <v/>
      </c>
      <c r="W44">
        <f t="shared" si="2"/>
        <v>2</v>
      </c>
      <c r="X44" s="29">
        <f t="shared" si="4"/>
        <v>131103.94714569932</v>
      </c>
      <c r="Y44" s="30">
        <f t="shared" si="5"/>
        <v>3.3409439712809741E-2</v>
      </c>
      <c r="AA44">
        <v>15</v>
      </c>
    </row>
    <row r="45" spans="2:33" ht="15">
      <c r="B45" s="31">
        <v>37</v>
      </c>
      <c r="C45" s="37">
        <f t="shared" si="0"/>
        <v>122922.12259560107</v>
      </c>
      <c r="D45" s="37"/>
      <c r="E45" s="31"/>
      <c r="F45" s="5">
        <v>43590</v>
      </c>
      <c r="G45" s="31" t="s">
        <v>45</v>
      </c>
      <c r="H45" s="38">
        <v>1.11253</v>
      </c>
      <c r="I45" s="38"/>
      <c r="J45" s="31">
        <v>9.6999999999999993</v>
      </c>
      <c r="K45" s="39">
        <f t="shared" si="3"/>
        <v>3687.6636778680322</v>
      </c>
      <c r="L45" s="40"/>
      <c r="M45" s="4">
        <f>IF(J45="","",(K45/J45)/LOOKUP(RIGHT($D$2,3),定数!$A$6:$A$13,定数!$B$6:$B$13))</f>
        <v>3.1680959431855951</v>
      </c>
      <c r="N45" s="31"/>
      <c r="O45" s="5"/>
      <c r="P45" s="38">
        <v>1.1134999999999999</v>
      </c>
      <c r="Q45" s="38"/>
      <c r="R45" s="41">
        <f>IF(P45="","",T45*M45*LOOKUP(RIGHT($D$2,3),定数!$A$6:$A$13,定数!$B$6:$B$13))</f>
        <v>-3687.6636778677112</v>
      </c>
      <c r="S45" s="41"/>
      <c r="T45" s="42">
        <f t="shared" si="6"/>
        <v>-9.6999999999991537</v>
      </c>
      <c r="U45" s="42"/>
      <c r="V45" t="str">
        <f t="shared" si="7"/>
        <v/>
      </c>
      <c r="W45">
        <f t="shared" si="2"/>
        <v>3</v>
      </c>
      <c r="X45" s="29">
        <f t="shared" si="4"/>
        <v>131103.94714569932</v>
      </c>
      <c r="Y45" s="30">
        <f t="shared" si="5"/>
        <v>6.24071565214247E-2</v>
      </c>
      <c r="AA45">
        <v>15</v>
      </c>
    </row>
    <row r="46" spans="2:33" ht="15">
      <c r="B46" s="31">
        <v>38</v>
      </c>
      <c r="C46" s="37">
        <f t="shared" si="0"/>
        <v>119234.45891773337</v>
      </c>
      <c r="D46" s="37"/>
      <c r="E46" s="31"/>
      <c r="F46" s="5">
        <v>43592</v>
      </c>
      <c r="G46" s="31" t="s">
        <v>45</v>
      </c>
      <c r="H46" s="38">
        <v>1.1340600000000001</v>
      </c>
      <c r="I46" s="38"/>
      <c r="J46" s="31">
        <v>6.6</v>
      </c>
      <c r="K46" s="39">
        <f t="shared" si="3"/>
        <v>3577.0337675320011</v>
      </c>
      <c r="L46" s="40"/>
      <c r="M46" s="4">
        <f>IF(J46="","",(K46/J46)/LOOKUP(RIGHT($D$2,3),定数!$A$6:$A$13,定数!$B$6:$B$13))</f>
        <v>4.5164567771868702</v>
      </c>
      <c r="N46" s="31"/>
      <c r="O46" s="5"/>
      <c r="P46" s="38">
        <v>1.13365</v>
      </c>
      <c r="Q46" s="38"/>
      <c r="R46" s="41">
        <f>IF(P46="","",T46*M46*LOOKUP(RIGHT($D$2,3),定数!$A$6:$A$13,定数!$B$6:$B$13))</f>
        <v>0</v>
      </c>
      <c r="S46" s="41"/>
      <c r="T46" s="42">
        <v>0</v>
      </c>
      <c r="U46" s="42"/>
      <c r="V46" t="str">
        <f t="shared" si="7"/>
        <v/>
      </c>
      <c r="W46">
        <f t="shared" si="2"/>
        <v>0</v>
      </c>
      <c r="X46" s="29">
        <f t="shared" si="4"/>
        <v>131103.94714569932</v>
      </c>
      <c r="Y46" s="30">
        <f t="shared" si="5"/>
        <v>9.053494182577948E-2</v>
      </c>
      <c r="AB46">
        <v>1.13365</v>
      </c>
    </row>
    <row r="47" spans="2:33" ht="15">
      <c r="B47" s="31">
        <v>39</v>
      </c>
      <c r="C47" s="37">
        <f t="shared" si="0"/>
        <v>119234.45891773337</v>
      </c>
      <c r="D47" s="37"/>
      <c r="E47" s="31"/>
      <c r="F47" s="5">
        <v>43596</v>
      </c>
      <c r="G47" s="31" t="s">
        <v>45</v>
      </c>
      <c r="H47" s="38">
        <v>1.1164400000000001</v>
      </c>
      <c r="I47" s="38"/>
      <c r="J47" s="31">
        <v>37.200000000000003</v>
      </c>
      <c r="K47" s="39">
        <f t="shared" si="3"/>
        <v>3577.0337675320011</v>
      </c>
      <c r="L47" s="40"/>
      <c r="M47" s="4">
        <f>IF(J47="","",(K47/J47)/LOOKUP(RIGHT($D$2,3),定数!$A$6:$A$13,定数!$B$6:$B$13))</f>
        <v>0.80130684756541237</v>
      </c>
      <c r="N47" s="31"/>
      <c r="O47" s="5"/>
      <c r="P47" s="38">
        <v>1.1141399999999999</v>
      </c>
      <c r="Q47" s="38"/>
      <c r="R47" s="41">
        <f>IF(P47="","",T47*M47*LOOKUP(RIGHT($D$2,3),定数!$A$6:$A$13,定数!$B$6:$B$13))</f>
        <v>0</v>
      </c>
      <c r="S47" s="41"/>
      <c r="T47" s="42">
        <v>0</v>
      </c>
      <c r="U47" s="42"/>
      <c r="V47" t="str">
        <f t="shared" si="7"/>
        <v/>
      </c>
      <c r="W47">
        <f t="shared" si="2"/>
        <v>0</v>
      </c>
      <c r="X47" s="29">
        <f t="shared" si="4"/>
        <v>131103.94714569932</v>
      </c>
      <c r="Y47" s="30">
        <f t="shared" si="5"/>
        <v>9.053494182577948E-2</v>
      </c>
      <c r="AB47">
        <v>1.1141399999999999</v>
      </c>
    </row>
    <row r="48" spans="2:33" ht="15">
      <c r="B48" s="31">
        <v>40</v>
      </c>
      <c r="C48" s="37">
        <f t="shared" si="0"/>
        <v>119234.45891773337</v>
      </c>
      <c r="D48" s="37"/>
      <c r="E48" s="31"/>
      <c r="F48" s="5">
        <v>43599</v>
      </c>
      <c r="G48" s="31" t="s">
        <v>45</v>
      </c>
      <c r="H48" s="38">
        <v>1.13453</v>
      </c>
      <c r="I48" s="38"/>
      <c r="J48" s="31">
        <v>9.1999999999999993</v>
      </c>
      <c r="K48" s="39">
        <f t="shared" si="3"/>
        <v>3577.0337675320011</v>
      </c>
      <c r="L48" s="40"/>
      <c r="M48" s="4">
        <f>IF(J48="","",(K48/J48)/LOOKUP(RIGHT($D$2,3),定数!$A$6:$A$13,定数!$B$6:$B$13))</f>
        <v>3.2400668184166679</v>
      </c>
      <c r="N48" s="31"/>
      <c r="O48" s="5"/>
      <c r="P48" s="38">
        <v>1.1354500000000001</v>
      </c>
      <c r="Q48" s="38"/>
      <c r="R48" s="41">
        <f>IF(P48="","",T48*M48*LOOKUP(RIGHT($D$2,3),定数!$A$6:$A$13,定数!$B$6:$B$13))</f>
        <v>-3577.0337675321252</v>
      </c>
      <c r="S48" s="41"/>
      <c r="T48" s="42">
        <f t="shared" si="6"/>
        <v>-9.200000000000319</v>
      </c>
      <c r="U48" s="42"/>
      <c r="V48" t="str">
        <f t="shared" si="7"/>
        <v/>
      </c>
      <c r="W48">
        <f t="shared" si="2"/>
        <v>1</v>
      </c>
      <c r="X48" s="29">
        <f t="shared" si="4"/>
        <v>131103.94714569932</v>
      </c>
      <c r="Y48" s="30">
        <f t="shared" si="5"/>
        <v>9.053494182577948E-2</v>
      </c>
    </row>
    <row r="49" spans="2:33" ht="15">
      <c r="B49" s="31">
        <v>41</v>
      </c>
      <c r="C49" s="37">
        <f t="shared" si="0"/>
        <v>115657.42515020125</v>
      </c>
      <c r="D49" s="37"/>
      <c r="E49" s="31"/>
      <c r="F49" s="5">
        <v>43604</v>
      </c>
      <c r="G49" s="31" t="s">
        <v>44</v>
      </c>
      <c r="H49" s="38">
        <v>1.1316600000000001</v>
      </c>
      <c r="I49" s="38"/>
      <c r="J49" s="31">
        <v>16</v>
      </c>
      <c r="K49" s="39">
        <f t="shared" si="3"/>
        <v>3469.7227545060373</v>
      </c>
      <c r="L49" s="40"/>
      <c r="M49" s="4">
        <f>IF(J49="","",(K49/J49)/LOOKUP(RIGHT($D$2,3),定数!$A$6:$A$13,定数!$B$6:$B$13))</f>
        <v>1.8071472679718945</v>
      </c>
      <c r="N49" s="31"/>
      <c r="O49" s="5"/>
      <c r="P49" s="38">
        <v>1.1300600000000001</v>
      </c>
      <c r="Q49" s="38"/>
      <c r="R49" s="41">
        <f>IF(P49="","",T49*M49*LOOKUP(RIGHT($D$2,3),定数!$A$6:$A$13,定数!$B$6:$B$13))</f>
        <v>-3469.7227545061369</v>
      </c>
      <c r="S49" s="41"/>
      <c r="T49" s="42">
        <f t="shared" si="6"/>
        <v>-16.000000000000458</v>
      </c>
      <c r="U49" s="42"/>
      <c r="V49" t="str">
        <f t="shared" si="7"/>
        <v/>
      </c>
      <c r="W49">
        <f t="shared" si="2"/>
        <v>2</v>
      </c>
      <c r="X49" s="29">
        <f t="shared" si="4"/>
        <v>131103.94714569932</v>
      </c>
      <c r="Y49" s="30">
        <f t="shared" si="5"/>
        <v>0.11781889357100694</v>
      </c>
    </row>
    <row r="50" spans="2:33" ht="15">
      <c r="B50" s="31">
        <v>42</v>
      </c>
      <c r="C50" s="37">
        <f t="shared" si="0"/>
        <v>112187.70239569512</v>
      </c>
      <c r="D50" s="37"/>
      <c r="E50" s="31"/>
      <c r="F50" s="5">
        <v>43607</v>
      </c>
      <c r="G50" s="31" t="s">
        <v>44</v>
      </c>
      <c r="H50" s="38">
        <v>1.11344</v>
      </c>
      <c r="I50" s="38"/>
      <c r="J50" s="31">
        <v>9</v>
      </c>
      <c r="K50" s="39">
        <f t="shared" si="3"/>
        <v>3365.6310718708532</v>
      </c>
      <c r="L50" s="40"/>
      <c r="M50" s="4">
        <f>IF(J50="","",(K50/J50)/LOOKUP(RIGHT($D$2,3),定数!$A$6:$A$13,定数!$B$6:$B$13))</f>
        <v>3.1163250665470863</v>
      </c>
      <c r="N50" s="31"/>
      <c r="O50" s="5"/>
      <c r="P50" s="38">
        <v>1.1147899999999999</v>
      </c>
      <c r="Q50" s="38"/>
      <c r="R50" s="41">
        <f>IF(P50="","",T50*M50*LOOKUP(RIGHT($D$2,3),定数!$A$6:$A$13,定数!$B$6:$B$13))</f>
        <v>5048.4466078061396</v>
      </c>
      <c r="S50" s="41"/>
      <c r="T50" s="42">
        <f t="shared" si="6"/>
        <v>13.499999999999623</v>
      </c>
      <c r="U50" s="42"/>
      <c r="V50" t="str">
        <f t="shared" si="7"/>
        <v/>
      </c>
      <c r="W50">
        <f t="shared" si="2"/>
        <v>0</v>
      </c>
      <c r="X50" s="29">
        <f t="shared" si="4"/>
        <v>131103.94714569932</v>
      </c>
      <c r="Y50" s="30">
        <f t="shared" si="5"/>
        <v>0.14428432676387748</v>
      </c>
      <c r="AA50">
        <v>15</v>
      </c>
      <c r="AB50">
        <v>1.1140000000000001</v>
      </c>
      <c r="AC50">
        <v>1.1143400000000001</v>
      </c>
      <c r="AD50">
        <v>1.1145799999999999</v>
      </c>
      <c r="AE50">
        <v>1.1147899999999999</v>
      </c>
    </row>
    <row r="51" spans="2:33" ht="15">
      <c r="B51" s="31">
        <v>43</v>
      </c>
      <c r="C51" s="37">
        <f t="shared" si="0"/>
        <v>117236.14900350125</v>
      </c>
      <c r="D51" s="37"/>
      <c r="E51" s="31"/>
      <c r="F51" s="5">
        <v>43612</v>
      </c>
      <c r="G51" s="31" t="s">
        <v>44</v>
      </c>
      <c r="H51" s="38">
        <v>1.08829</v>
      </c>
      <c r="I51" s="38"/>
      <c r="J51" s="31">
        <v>4.5</v>
      </c>
      <c r="K51" s="39">
        <f t="shared" si="3"/>
        <v>3517.0844701050373</v>
      </c>
      <c r="L51" s="40"/>
      <c r="M51" s="4">
        <f>IF(J51="","",(K51/J51)/LOOKUP(RIGHT($D$2,3),定数!$A$6:$A$13,定数!$B$6:$B$13))</f>
        <v>6.5131193890834025</v>
      </c>
      <c r="N51" s="31"/>
      <c r="O51" s="5"/>
      <c r="P51" s="38">
        <v>1.0888599999999999</v>
      </c>
      <c r="Q51" s="38"/>
      <c r="R51" s="41">
        <f>IF(P51="","",T51*M51*LOOKUP(RIGHT($D$2,3),定数!$A$6:$A$13,定数!$B$6:$B$13))</f>
        <v>0</v>
      </c>
      <c r="S51" s="41"/>
      <c r="T51" s="42">
        <v>0</v>
      </c>
      <c r="U51" s="42"/>
      <c r="V51" t="str">
        <f t="shared" si="7"/>
        <v/>
      </c>
      <c r="W51">
        <f t="shared" si="2"/>
        <v>0</v>
      </c>
      <c r="X51" s="29">
        <f t="shared" si="4"/>
        <v>131103.94714569932</v>
      </c>
      <c r="Y51" s="30">
        <f t="shared" si="5"/>
        <v>0.10577712146825302</v>
      </c>
      <c r="AA51">
        <v>15</v>
      </c>
      <c r="AB51">
        <v>1.08857</v>
      </c>
      <c r="AC51">
        <v>1.08874</v>
      </c>
      <c r="AD51">
        <v>1.0888599999999999</v>
      </c>
    </row>
    <row r="52" spans="2:33" ht="15">
      <c r="B52" s="31">
        <v>44</v>
      </c>
      <c r="C52" s="37">
        <f t="shared" si="0"/>
        <v>117236.14900350125</v>
      </c>
      <c r="D52" s="37"/>
      <c r="E52" s="31"/>
      <c r="F52" s="5">
        <v>43614</v>
      </c>
      <c r="G52" s="31" t="s">
        <v>45</v>
      </c>
      <c r="H52" s="38">
        <v>1.09433</v>
      </c>
      <c r="I52" s="38"/>
      <c r="J52" s="31">
        <v>22.4</v>
      </c>
      <c r="K52" s="39">
        <f t="shared" si="3"/>
        <v>3517.0844701050373</v>
      </c>
      <c r="L52" s="40"/>
      <c r="M52" s="4">
        <f>IF(J52="","",(K52/J52)/LOOKUP(RIGHT($D$2,3),定数!$A$6:$A$13,定数!$B$6:$B$13))</f>
        <v>1.308439162985505</v>
      </c>
      <c r="N52" s="31"/>
      <c r="O52" s="5"/>
      <c r="P52" s="38">
        <v>1.0929500000000001</v>
      </c>
      <c r="Q52" s="38"/>
      <c r="R52" s="41">
        <f>IF(P52="","",T52*M52*LOOKUP(RIGHT($D$2,3),定数!$A$6:$A$13,定数!$B$6:$B$13))</f>
        <v>0</v>
      </c>
      <c r="S52" s="41"/>
      <c r="T52" s="42">
        <v>0</v>
      </c>
      <c r="U52" s="42"/>
      <c r="V52" t="str">
        <f t="shared" si="7"/>
        <v/>
      </c>
      <c r="W52">
        <f t="shared" si="2"/>
        <v>0</v>
      </c>
      <c r="X52" s="29">
        <f t="shared" si="4"/>
        <v>131103.94714569932</v>
      </c>
      <c r="Y52" s="30">
        <f t="shared" si="5"/>
        <v>0.10577712146825302</v>
      </c>
      <c r="AB52">
        <v>1.0929500000000001</v>
      </c>
    </row>
    <row r="53" spans="2:33" ht="15">
      <c r="B53" s="31">
        <v>45</v>
      </c>
      <c r="C53" s="37">
        <f t="shared" si="0"/>
        <v>117236.14900350125</v>
      </c>
      <c r="D53" s="37"/>
      <c r="E53" s="31"/>
      <c r="F53" s="5">
        <v>43619</v>
      </c>
      <c r="G53" s="31" t="s">
        <v>45</v>
      </c>
      <c r="H53" s="38">
        <v>1.11365</v>
      </c>
      <c r="I53" s="38"/>
      <c r="J53" s="31">
        <v>12.6</v>
      </c>
      <c r="K53" s="39">
        <f t="shared" si="3"/>
        <v>3517.0844701050373</v>
      </c>
      <c r="L53" s="40"/>
      <c r="M53" s="4">
        <f>IF(J53="","",(K53/J53)/LOOKUP(RIGHT($D$2,3),定数!$A$6:$A$13,定数!$B$6:$B$13))</f>
        <v>2.3261140675297867</v>
      </c>
      <c r="N53" s="31"/>
      <c r="O53" s="5"/>
      <c r="P53" s="38">
        <v>1.1149100000000001</v>
      </c>
      <c r="Q53" s="38"/>
      <c r="R53" s="41">
        <f>IF(P53="","",T53*M53*LOOKUP(RIGHT($D$2,3),定数!$A$6:$A$13,定数!$B$6:$B$13))</f>
        <v>-3517.084470105146</v>
      </c>
      <c r="S53" s="41"/>
      <c r="T53" s="42">
        <f t="shared" si="6"/>
        <v>-12.600000000000389</v>
      </c>
      <c r="U53" s="42"/>
      <c r="V53" t="str">
        <f t="shared" si="7"/>
        <v/>
      </c>
      <c r="W53">
        <f t="shared" si="2"/>
        <v>1</v>
      </c>
      <c r="X53" s="29">
        <f t="shared" si="4"/>
        <v>131103.94714569932</v>
      </c>
      <c r="Y53" s="30">
        <f t="shared" si="5"/>
        <v>0.10577712146825302</v>
      </c>
      <c r="AA53">
        <v>15</v>
      </c>
    </row>
    <row r="54" spans="2:33" ht="15">
      <c r="B54" s="31">
        <v>46</v>
      </c>
      <c r="C54" s="37">
        <f t="shared" si="0"/>
        <v>113719.06453339611</v>
      </c>
      <c r="D54" s="37"/>
      <c r="E54" s="31"/>
      <c r="F54" s="5">
        <v>43620</v>
      </c>
      <c r="G54" s="31" t="s">
        <v>45</v>
      </c>
      <c r="H54" s="38">
        <v>1.12575</v>
      </c>
      <c r="I54" s="38"/>
      <c r="J54" s="31">
        <v>6.4</v>
      </c>
      <c r="K54" s="39">
        <f t="shared" si="3"/>
        <v>3411.5719360018834</v>
      </c>
      <c r="L54" s="40"/>
      <c r="M54" s="4">
        <f>IF(J54="","",(K54/J54)/LOOKUP(RIGHT($D$2,3),定数!$A$6:$A$13,定数!$B$6:$B$13))</f>
        <v>4.4421509583357857</v>
      </c>
      <c r="N54" s="31"/>
      <c r="O54" s="5"/>
      <c r="P54" s="38">
        <v>1.12639</v>
      </c>
      <c r="Q54" s="38"/>
      <c r="R54" s="41">
        <f>IF(P54="","",T54*M54*LOOKUP(RIGHT($D$2,3),定数!$A$6:$A$13,定数!$B$6:$B$13))</f>
        <v>-3411.5719360017442</v>
      </c>
      <c r="S54" s="41"/>
      <c r="T54" s="42">
        <f t="shared" si="6"/>
        <v>-6.3999999999997392</v>
      </c>
      <c r="U54" s="42"/>
      <c r="V54" t="str">
        <f t="shared" si="7"/>
        <v/>
      </c>
      <c r="W54">
        <f t="shared" si="2"/>
        <v>2</v>
      </c>
      <c r="X54" s="29">
        <f t="shared" si="4"/>
        <v>131103.94714569932</v>
      </c>
      <c r="Y54" s="30">
        <f t="shared" si="5"/>
        <v>0.13260380782420622</v>
      </c>
    </row>
    <row r="55" spans="2:33" ht="15">
      <c r="B55" s="31">
        <v>47</v>
      </c>
      <c r="C55" s="37">
        <f t="shared" si="0"/>
        <v>110307.49259739438</v>
      </c>
      <c r="D55" s="37"/>
      <c r="E55" s="31"/>
      <c r="F55" s="5">
        <v>43627</v>
      </c>
      <c r="G55" s="31" t="s">
        <v>45</v>
      </c>
      <c r="H55" s="38">
        <v>1.1290800000000001</v>
      </c>
      <c r="I55" s="38"/>
      <c r="J55" s="31">
        <v>13.4</v>
      </c>
      <c r="K55" s="39">
        <f t="shared" si="3"/>
        <v>3309.224777921831</v>
      </c>
      <c r="L55" s="40"/>
      <c r="M55" s="4">
        <f>IF(J55="","",(K55/J55)/LOOKUP(RIGHT($D$2,3),定数!$A$6:$A$13,定数!$B$6:$B$13))</f>
        <v>2.0579756081603424</v>
      </c>
      <c r="N55" s="31"/>
      <c r="O55" s="5"/>
      <c r="P55" s="38">
        <v>1.12825</v>
      </c>
      <c r="Q55" s="38"/>
      <c r="R55" s="41">
        <f>IF(P55="","",T55*M55*LOOKUP(RIGHT($D$2,3),定数!$A$6:$A$13,定数!$B$6:$B$13))</f>
        <v>0</v>
      </c>
      <c r="S55" s="41"/>
      <c r="T55" s="42">
        <v>0</v>
      </c>
      <c r="U55" s="42"/>
      <c r="V55" t="str">
        <f t="shared" si="7"/>
        <v/>
      </c>
      <c r="W55">
        <f t="shared" si="2"/>
        <v>0</v>
      </c>
      <c r="X55" s="29">
        <f t="shared" si="4"/>
        <v>131103.94714569932</v>
      </c>
      <c r="Y55" s="30">
        <f t="shared" si="5"/>
        <v>0.15862569358947898</v>
      </c>
      <c r="AA55">
        <v>15</v>
      </c>
      <c r="AB55">
        <v>1.12825</v>
      </c>
    </row>
    <row r="56" spans="2:33" ht="15">
      <c r="B56" s="31">
        <v>48</v>
      </c>
      <c r="C56" s="37">
        <f t="shared" si="0"/>
        <v>110307.49259739438</v>
      </c>
      <c r="D56" s="37"/>
      <c r="E56" s="31"/>
      <c r="F56" s="5">
        <v>43628</v>
      </c>
      <c r="G56" s="31" t="s">
        <v>45</v>
      </c>
      <c r="H56" s="38">
        <v>1.1217299999999999</v>
      </c>
      <c r="I56" s="38"/>
      <c r="J56" s="31">
        <v>30</v>
      </c>
      <c r="K56" s="39">
        <f t="shared" si="3"/>
        <v>3309.224777921831</v>
      </c>
      <c r="L56" s="40"/>
      <c r="M56" s="4">
        <f>IF(J56="","",(K56/J56)/LOOKUP(RIGHT($D$2,3),定数!$A$6:$A$13,定数!$B$6:$B$13))</f>
        <v>0.91922910497828647</v>
      </c>
      <c r="N56" s="31"/>
      <c r="O56" s="5"/>
      <c r="P56" s="38">
        <v>1.1172299999999999</v>
      </c>
      <c r="Q56" s="38"/>
      <c r="R56" s="41">
        <f>IF(P56="","",T56*M56*LOOKUP(RIGHT($D$2,3),定数!$A$6:$A$13,定数!$B$6:$B$13))</f>
        <v>4963.8371668826912</v>
      </c>
      <c r="S56" s="41"/>
      <c r="T56" s="42">
        <f t="shared" si="6"/>
        <v>44.999999999999488</v>
      </c>
      <c r="U56" s="42"/>
      <c r="V56" t="str">
        <f t="shared" si="7"/>
        <v/>
      </c>
      <c r="W56">
        <f t="shared" si="2"/>
        <v>0</v>
      </c>
      <c r="X56" s="29">
        <f t="shared" si="4"/>
        <v>131103.94714569932</v>
      </c>
      <c r="Y56" s="30">
        <f t="shared" si="5"/>
        <v>0.15862569358947898</v>
      </c>
      <c r="AA56">
        <v>15</v>
      </c>
      <c r="AB56">
        <v>1.11988</v>
      </c>
      <c r="AC56">
        <v>1.11873</v>
      </c>
      <c r="AD56">
        <v>1.11792</v>
      </c>
      <c r="AE56">
        <v>1.1172299999999999</v>
      </c>
      <c r="AF56">
        <v>1.1157300000000001</v>
      </c>
    </row>
    <row r="57" spans="2:33" ht="15">
      <c r="B57" s="31">
        <v>49</v>
      </c>
      <c r="C57" s="37">
        <f t="shared" si="0"/>
        <v>115271.32976427706</v>
      </c>
      <c r="D57" s="37"/>
      <c r="E57" s="31"/>
      <c r="F57" s="5">
        <v>43631</v>
      </c>
      <c r="G57" s="31" t="s">
        <v>45</v>
      </c>
      <c r="H57" s="38">
        <v>1.1214200000000001</v>
      </c>
      <c r="I57" s="38"/>
      <c r="J57" s="31">
        <v>13.3</v>
      </c>
      <c r="K57" s="39">
        <f t="shared" si="3"/>
        <v>3458.1398929283118</v>
      </c>
      <c r="L57" s="40"/>
      <c r="M57" s="4">
        <f>IF(J57="","",(K57/J57)/LOOKUP(RIGHT($D$2,3),定数!$A$6:$A$13,定数!$B$6:$B$13))</f>
        <v>2.1667543188773881</v>
      </c>
      <c r="N57" s="31"/>
      <c r="O57" s="5"/>
      <c r="P57" s="38">
        <v>1.1194299999999999</v>
      </c>
      <c r="Q57" s="38"/>
      <c r="R57" s="41">
        <f>IF(P57="","",T57*M57*LOOKUP(RIGHT($D$2,3),定数!$A$6:$A$13,定数!$B$6:$B$13))</f>
        <v>5174.209313479615</v>
      </c>
      <c r="S57" s="41"/>
      <c r="T57" s="42">
        <f t="shared" si="6"/>
        <v>19.900000000001583</v>
      </c>
      <c r="U57" s="42"/>
      <c r="V57" t="str">
        <f t="shared" si="7"/>
        <v/>
      </c>
      <c r="W57">
        <f t="shared" si="2"/>
        <v>0</v>
      </c>
      <c r="X57" s="29">
        <f t="shared" si="4"/>
        <v>131103.94714569932</v>
      </c>
      <c r="Y57" s="30">
        <f t="shared" si="5"/>
        <v>0.12076384980100596</v>
      </c>
      <c r="AB57">
        <v>1.1206</v>
      </c>
      <c r="AC57">
        <v>1.12009</v>
      </c>
      <c r="AD57">
        <v>1.1197299999999999</v>
      </c>
      <c r="AE57">
        <v>1.1194299999999999</v>
      </c>
    </row>
    <row r="58" spans="2:33" ht="15">
      <c r="B58" s="31">
        <v>50</v>
      </c>
      <c r="C58" s="37">
        <f t="shared" si="0"/>
        <v>120445.53907775668</v>
      </c>
      <c r="D58" s="37"/>
      <c r="E58" s="31"/>
      <c r="F58" s="5">
        <v>43645</v>
      </c>
      <c r="G58" s="31" t="s">
        <v>44</v>
      </c>
      <c r="H58" s="38">
        <v>1.10764</v>
      </c>
      <c r="I58" s="38"/>
      <c r="J58" s="31">
        <v>18.7</v>
      </c>
      <c r="K58" s="39">
        <f t="shared" si="3"/>
        <v>3613.3661723327004</v>
      </c>
      <c r="L58" s="40"/>
      <c r="M58" s="4">
        <f>IF(J58="","",(K58/J58)/LOOKUP(RIGHT($D$2,3),定数!$A$6:$A$13,定数!$B$6:$B$13))</f>
        <v>1.6102344796491537</v>
      </c>
      <c r="N58" s="31"/>
      <c r="O58" s="5"/>
      <c r="P58" s="38">
        <v>1.1104400000000001</v>
      </c>
      <c r="Q58" s="38"/>
      <c r="R58" s="41">
        <f>IF(P58="","",T58*M58*LOOKUP(RIGHT($D$2,3),定数!$A$6:$A$13,定数!$B$6:$B$13))</f>
        <v>5410.387851621419</v>
      </c>
      <c r="S58" s="41"/>
      <c r="T58" s="42">
        <f t="shared" si="6"/>
        <v>28.000000000001357</v>
      </c>
      <c r="U58" s="42"/>
      <c r="V58" t="str">
        <f t="shared" si="7"/>
        <v/>
      </c>
      <c r="W58">
        <f t="shared" si="2"/>
        <v>0</v>
      </c>
      <c r="X58" s="29">
        <f t="shared" si="4"/>
        <v>131103.94714569932</v>
      </c>
      <c r="Y58" s="30">
        <f t="shared" si="5"/>
        <v>8.1297385013875068E-2</v>
      </c>
      <c r="AA58">
        <v>15</v>
      </c>
      <c r="AB58">
        <v>1.1088</v>
      </c>
      <c r="AC58">
        <v>1.10951</v>
      </c>
      <c r="AD58">
        <v>1.1100099999999999</v>
      </c>
      <c r="AE58">
        <v>1.1104400000000001</v>
      </c>
      <c r="AF58">
        <v>1.11138</v>
      </c>
      <c r="AG58">
        <v>1.1132500000000001</v>
      </c>
    </row>
    <row r="59" spans="2:33" ht="15">
      <c r="B59" s="31">
        <v>51</v>
      </c>
      <c r="C59" s="37">
        <f t="shared" si="0"/>
        <v>125855.9269293781</v>
      </c>
      <c r="D59" s="37"/>
      <c r="E59" s="31"/>
      <c r="F59" s="5">
        <v>43646</v>
      </c>
      <c r="G59" s="31" t="s">
        <v>45</v>
      </c>
      <c r="H59" s="38">
        <v>1.1191</v>
      </c>
      <c r="I59" s="38"/>
      <c r="J59" s="31">
        <v>10.9</v>
      </c>
      <c r="K59" s="39">
        <f t="shared" si="3"/>
        <v>3775.6778078813427</v>
      </c>
      <c r="L59" s="40"/>
      <c r="M59" s="4">
        <f>IF(J59="","",(K59/J59)/LOOKUP(RIGHT($D$2,3),定数!$A$6:$A$13,定数!$B$6:$B$13))</f>
        <v>2.8866038286554607</v>
      </c>
      <c r="N59" s="31"/>
      <c r="O59" s="5"/>
      <c r="P59" s="38">
        <v>1.11843</v>
      </c>
      <c r="Q59" s="38"/>
      <c r="R59" s="41">
        <f>IF(P59="","",T59*M59*LOOKUP(RIGHT($D$2,3),定数!$A$6:$A$13,定数!$B$6:$B$13))</f>
        <v>0</v>
      </c>
      <c r="S59" s="41"/>
      <c r="T59" s="42">
        <v>0</v>
      </c>
      <c r="U59" s="42"/>
      <c r="V59" t="str">
        <f t="shared" si="7"/>
        <v/>
      </c>
      <c r="W59">
        <f t="shared" si="2"/>
        <v>0</v>
      </c>
      <c r="X59" s="29">
        <f t="shared" si="4"/>
        <v>131103.94714569932</v>
      </c>
      <c r="Y59" s="30">
        <f t="shared" si="5"/>
        <v>4.0029460062624644E-2</v>
      </c>
      <c r="AA59">
        <v>15</v>
      </c>
      <c r="AB59">
        <v>1.11843</v>
      </c>
    </row>
    <row r="60" spans="2:33" ht="15">
      <c r="B60" s="31">
        <v>52</v>
      </c>
      <c r="C60" s="37">
        <f t="shared" si="0"/>
        <v>125855.9269293781</v>
      </c>
      <c r="D60" s="37"/>
      <c r="E60" s="31"/>
      <c r="F60" s="5">
        <v>43648</v>
      </c>
      <c r="G60" s="31" t="s">
        <v>44</v>
      </c>
      <c r="H60" s="38">
        <v>1.10606</v>
      </c>
      <c r="I60" s="38"/>
      <c r="J60" s="31">
        <v>13.9</v>
      </c>
      <c r="K60" s="39">
        <f t="shared" si="3"/>
        <v>3775.6778078813427</v>
      </c>
      <c r="L60" s="40"/>
      <c r="M60" s="4">
        <f>IF(J60="","",(K60/J60)/LOOKUP(RIGHT($D$2,3),定数!$A$6:$A$13,定数!$B$6:$B$13))</f>
        <v>2.2635958080823397</v>
      </c>
      <c r="N60" s="31"/>
      <c r="O60" s="5"/>
      <c r="P60" s="38">
        <v>1.10745</v>
      </c>
      <c r="Q60" s="38"/>
      <c r="R60" s="41">
        <f>IF(P60="","",T60*M60*LOOKUP(RIGHT($D$2,3),定数!$A$6:$A$13,定数!$B$6:$B$13))</f>
        <v>0</v>
      </c>
      <c r="S60" s="41"/>
      <c r="T60" s="42">
        <v>0</v>
      </c>
      <c r="U60" s="42"/>
      <c r="V60" t="str">
        <f t="shared" si="7"/>
        <v/>
      </c>
      <c r="W60">
        <f t="shared" si="2"/>
        <v>0</v>
      </c>
      <c r="X60" s="29">
        <f t="shared" si="4"/>
        <v>131103.94714569932</v>
      </c>
      <c r="Y60" s="30">
        <f t="shared" si="5"/>
        <v>4.0029460062624644E-2</v>
      </c>
      <c r="AB60">
        <v>1.1069199999999999</v>
      </c>
      <c r="AC60">
        <v>1.10745</v>
      </c>
    </row>
    <row r="61" spans="2:33" ht="15">
      <c r="B61" s="31">
        <v>53</v>
      </c>
      <c r="C61" s="37">
        <f t="shared" si="0"/>
        <v>125855.9269293781</v>
      </c>
      <c r="D61" s="37"/>
      <c r="E61" s="31"/>
      <c r="F61" s="5">
        <v>43653</v>
      </c>
      <c r="G61" s="31" t="s">
        <v>45</v>
      </c>
      <c r="H61" s="38">
        <v>1.1044099999999999</v>
      </c>
      <c r="I61" s="38"/>
      <c r="J61" s="31">
        <v>3.7</v>
      </c>
      <c r="K61" s="39">
        <f t="shared" si="3"/>
        <v>3775.6778078813427</v>
      </c>
      <c r="L61" s="40"/>
      <c r="M61" s="4">
        <f>IF(J61="","",(K61/J61)/LOOKUP(RIGHT($D$2,3),定数!$A$6:$A$13,定数!$B$6:$B$13))</f>
        <v>8.5037788465795998</v>
      </c>
      <c r="N61" s="31"/>
      <c r="O61" s="5"/>
      <c r="P61" s="38">
        <v>1.1038600000000001</v>
      </c>
      <c r="Q61" s="38"/>
      <c r="R61" s="41">
        <f>IF(P61="","",T61*M61*LOOKUP(RIGHT($D$2,3),定数!$A$6:$A$13,定数!$B$6:$B$13))</f>
        <v>5612.4940387407851</v>
      </c>
      <c r="S61" s="41"/>
      <c r="T61" s="42">
        <f t="shared" si="6"/>
        <v>5.499999999998284</v>
      </c>
      <c r="U61" s="42"/>
      <c r="V61" t="str">
        <f t="shared" si="7"/>
        <v/>
      </c>
      <c r="W61">
        <f t="shared" si="2"/>
        <v>0</v>
      </c>
      <c r="X61" s="29">
        <f t="shared" si="4"/>
        <v>131103.94714569932</v>
      </c>
      <c r="Y61" s="30">
        <f t="shared" si="5"/>
        <v>4.0029460062624644E-2</v>
      </c>
      <c r="AA61">
        <v>15</v>
      </c>
      <c r="AB61">
        <v>1.1041799999999999</v>
      </c>
      <c r="AC61">
        <v>1.1040399999999999</v>
      </c>
      <c r="AD61">
        <v>1.1039399999999999</v>
      </c>
      <c r="AE61">
        <v>1.1038600000000001</v>
      </c>
      <c r="AF61">
        <v>1.1036699999999999</v>
      </c>
      <c r="AG61">
        <v>1.1032999999999999</v>
      </c>
    </row>
    <row r="62" spans="2:33" ht="15">
      <c r="B62" s="31">
        <v>54</v>
      </c>
      <c r="C62" s="37">
        <f t="shared" si="0"/>
        <v>131468.42096811888</v>
      </c>
      <c r="D62" s="37"/>
      <c r="E62" s="31"/>
      <c r="F62" s="5">
        <v>43656</v>
      </c>
      <c r="G62" s="31" t="s">
        <v>44</v>
      </c>
      <c r="H62" s="38">
        <v>1.10629</v>
      </c>
      <c r="I62" s="38"/>
      <c r="J62" s="31">
        <v>8.6</v>
      </c>
      <c r="K62" s="39">
        <f t="shared" si="3"/>
        <v>3944.0526290435664</v>
      </c>
      <c r="L62" s="40"/>
      <c r="M62" s="4">
        <f>IF(J62="","",(K62/J62)/LOOKUP(RIGHT($D$2,3),定数!$A$6:$A$13,定数!$B$6:$B$13))</f>
        <v>3.821756423491828</v>
      </c>
      <c r="N62" s="31"/>
      <c r="O62" s="5"/>
      <c r="P62" s="38">
        <v>1.1054299999999999</v>
      </c>
      <c r="Q62" s="38"/>
      <c r="R62" s="41">
        <f>IF(P62="","",T62*M62*LOOKUP(RIGHT($D$2,3),定数!$A$6:$A$13,定数!$B$6:$B$13))</f>
        <v>-3944.052629043947</v>
      </c>
      <c r="S62" s="41"/>
      <c r="T62" s="42">
        <f t="shared" si="6"/>
        <v>-8.6000000000008292</v>
      </c>
      <c r="U62" s="42"/>
      <c r="V62" t="str">
        <f t="shared" si="7"/>
        <v/>
      </c>
      <c r="W62">
        <f t="shared" si="2"/>
        <v>1</v>
      </c>
      <c r="X62" s="29">
        <f t="shared" si="4"/>
        <v>131468.42096811888</v>
      </c>
      <c r="Y62" s="30">
        <f t="shared" si="5"/>
        <v>0</v>
      </c>
      <c r="AA62">
        <v>15</v>
      </c>
    </row>
    <row r="63" spans="2:33" ht="15">
      <c r="B63" s="31">
        <v>55</v>
      </c>
      <c r="C63" s="37">
        <f t="shared" si="0"/>
        <v>127524.36833907494</v>
      </c>
      <c r="D63" s="37"/>
      <c r="E63" s="31"/>
      <c r="F63" s="5">
        <v>43656</v>
      </c>
      <c r="G63" s="31" t="s">
        <v>44</v>
      </c>
      <c r="H63" s="38">
        <v>1.1072900000000001</v>
      </c>
      <c r="I63" s="38"/>
      <c r="J63" s="31">
        <v>11.3</v>
      </c>
      <c r="K63" s="39">
        <f t="shared" si="3"/>
        <v>3825.7310501722477</v>
      </c>
      <c r="L63" s="40"/>
      <c r="M63" s="4">
        <f>IF(J63="","",(K63/J63)/LOOKUP(RIGHT($D$2,3),定数!$A$6:$A$13,定数!$B$6:$B$13))</f>
        <v>2.8213355827228961</v>
      </c>
      <c r="N63" s="31"/>
      <c r="O63" s="5"/>
      <c r="P63" s="38">
        <v>1.1089800000000001</v>
      </c>
      <c r="Q63" s="38"/>
      <c r="R63" s="41">
        <f>IF(P63="","",T63*M63*LOOKUP(RIGHT($D$2,3),定数!$A$6:$A$13,定数!$B$6:$B$13))</f>
        <v>5721.6685617619296</v>
      </c>
      <c r="S63" s="41"/>
      <c r="T63" s="42">
        <f t="shared" si="6"/>
        <v>16.899999999999693</v>
      </c>
      <c r="U63" s="42"/>
      <c r="V63" t="str">
        <f t="shared" si="7"/>
        <v/>
      </c>
      <c r="W63">
        <f t="shared" si="2"/>
        <v>0</v>
      </c>
      <c r="X63" s="29">
        <f t="shared" si="4"/>
        <v>131468.42096811888</v>
      </c>
      <c r="Y63" s="30">
        <f t="shared" si="5"/>
        <v>3.0000000000002913E-2</v>
      </c>
      <c r="AA63">
        <v>15</v>
      </c>
      <c r="AB63">
        <v>1.10799</v>
      </c>
      <c r="AC63">
        <v>1.10842</v>
      </c>
      <c r="AD63">
        <v>1.10873</v>
      </c>
      <c r="AE63">
        <v>1.1089800000000001</v>
      </c>
      <c r="AF63">
        <v>1.10955</v>
      </c>
      <c r="AG63">
        <v>1.1106799999999999</v>
      </c>
    </row>
    <row r="64" spans="2:33" ht="15">
      <c r="B64" s="31">
        <v>56</v>
      </c>
      <c r="C64" s="37">
        <f t="shared" si="0"/>
        <v>133246.03690083686</v>
      </c>
      <c r="D64" s="37"/>
      <c r="E64" s="31"/>
      <c r="F64" s="5">
        <v>43660</v>
      </c>
      <c r="G64" s="31" t="s">
        <v>44</v>
      </c>
      <c r="H64" s="38">
        <v>1.1005799999999999</v>
      </c>
      <c r="I64" s="38"/>
      <c r="J64" s="31">
        <v>8.5</v>
      </c>
      <c r="K64" s="39">
        <f t="shared" si="3"/>
        <v>3997.3811070251054</v>
      </c>
      <c r="L64" s="40"/>
      <c r="M64" s="4">
        <f>IF(J64="","",(K64/J64)/LOOKUP(RIGHT($D$2,3),定数!$A$6:$A$13,定数!$B$6:$B$13))</f>
        <v>3.9190010853187309</v>
      </c>
      <c r="N64" s="31"/>
      <c r="O64" s="5"/>
      <c r="P64" s="38">
        <v>1.10111</v>
      </c>
      <c r="Q64" s="38"/>
      <c r="R64" s="41">
        <f>IF(P64="","",T64*M64*LOOKUP(RIGHT($D$2,3),定数!$A$6:$A$13,定数!$B$6:$B$13))</f>
        <v>0</v>
      </c>
      <c r="S64" s="41"/>
      <c r="T64" s="42">
        <v>0</v>
      </c>
      <c r="U64" s="42"/>
      <c r="V64" t="str">
        <f t="shared" si="7"/>
        <v/>
      </c>
      <c r="W64">
        <f t="shared" si="2"/>
        <v>0</v>
      </c>
      <c r="X64" s="29">
        <f t="shared" si="4"/>
        <v>133246.03690083686</v>
      </c>
      <c r="Y64" s="30">
        <f t="shared" si="5"/>
        <v>0</v>
      </c>
      <c r="AB64">
        <v>1.10111</v>
      </c>
    </row>
    <row r="65" spans="2:33" ht="15">
      <c r="B65" s="31">
        <v>57</v>
      </c>
      <c r="C65" s="37">
        <f t="shared" si="0"/>
        <v>133246.03690083686</v>
      </c>
      <c r="D65" s="37"/>
      <c r="E65" s="31"/>
      <c r="F65" s="5">
        <v>43666</v>
      </c>
      <c r="G65" s="31" t="s">
        <v>44</v>
      </c>
      <c r="H65" s="38">
        <v>1.0832900000000001</v>
      </c>
      <c r="I65" s="38"/>
      <c r="J65" s="31">
        <v>9.1</v>
      </c>
      <c r="K65" s="39">
        <f t="shared" si="3"/>
        <v>3997.3811070251054</v>
      </c>
      <c r="L65" s="40"/>
      <c r="M65" s="4">
        <f>IF(J65="","",(K65/J65)/LOOKUP(RIGHT($D$2,3),定数!$A$6:$A$13,定数!$B$6:$B$13))</f>
        <v>3.6606054093636495</v>
      </c>
      <c r="N65" s="31"/>
      <c r="O65" s="5"/>
      <c r="P65" s="38">
        <v>1.08385</v>
      </c>
      <c r="Q65" s="38"/>
      <c r="R65" s="41">
        <f>IF(P65="","",T65*M65*LOOKUP(RIGHT($D$2,3),定数!$A$6:$A$13,定数!$B$6:$B$13))</f>
        <v>0</v>
      </c>
      <c r="S65" s="41"/>
      <c r="T65" s="42">
        <v>0</v>
      </c>
      <c r="U65" s="42"/>
      <c r="V65" t="str">
        <f t="shared" si="7"/>
        <v/>
      </c>
      <c r="W65">
        <f t="shared" si="2"/>
        <v>0</v>
      </c>
      <c r="X65" s="29">
        <f t="shared" si="4"/>
        <v>133246.03690083686</v>
      </c>
      <c r="Y65" s="30">
        <f t="shared" si="5"/>
        <v>0</v>
      </c>
      <c r="AA65">
        <v>15</v>
      </c>
      <c r="AB65">
        <v>1.08385</v>
      </c>
    </row>
    <row r="66" spans="2:33" ht="15">
      <c r="B66" s="31">
        <v>58</v>
      </c>
      <c r="C66" s="37">
        <f t="shared" si="0"/>
        <v>133246.03690083686</v>
      </c>
      <c r="D66" s="37"/>
      <c r="E66" s="31"/>
      <c r="F66" s="5">
        <v>43681</v>
      </c>
      <c r="G66" s="31" t="s">
        <v>44</v>
      </c>
      <c r="H66" s="38">
        <v>1.0946</v>
      </c>
      <c r="I66" s="38"/>
      <c r="J66" s="31">
        <v>5.5</v>
      </c>
      <c r="K66" s="39">
        <f t="shared" si="3"/>
        <v>3997.3811070251054</v>
      </c>
      <c r="L66" s="40"/>
      <c r="M66" s="4">
        <f>IF(J66="","",(K66/J66)/LOOKUP(RIGHT($D$2,3),定数!$A$6:$A$13,定数!$B$6:$B$13))</f>
        <v>6.0566380409471297</v>
      </c>
      <c r="N66" s="31"/>
      <c r="O66" s="5" t="s">
        <v>47</v>
      </c>
      <c r="P66" s="38">
        <v>1.0954299999999999</v>
      </c>
      <c r="Q66" s="38"/>
      <c r="R66" s="41">
        <f>IF(P66="","",T66*M66*LOOKUP(RIGHT($D$2,3),定数!$A$6:$A$13,定数!$B$6:$B$13))</f>
        <v>6032.4114887825162</v>
      </c>
      <c r="S66" s="41"/>
      <c r="T66" s="42">
        <f t="shared" si="6"/>
        <v>8.2999999999988638</v>
      </c>
      <c r="U66" s="42"/>
      <c r="V66" t="str">
        <f t="shared" si="7"/>
        <v/>
      </c>
      <c r="W66">
        <f t="shared" si="2"/>
        <v>0</v>
      </c>
      <c r="X66" s="29">
        <f t="shared" si="4"/>
        <v>133246.03690083686</v>
      </c>
      <c r="Y66" s="30">
        <f t="shared" si="5"/>
        <v>0</v>
      </c>
      <c r="AA66">
        <v>15</v>
      </c>
      <c r="AB66">
        <v>1.09494</v>
      </c>
      <c r="AC66">
        <v>1.0951500000000001</v>
      </c>
      <c r="AD66">
        <v>1.0952999999999999</v>
      </c>
      <c r="AE66">
        <v>1.0954299999999999</v>
      </c>
      <c r="AF66">
        <v>1.0956999999999999</v>
      </c>
      <c r="AG66">
        <v>1.0962499999999999</v>
      </c>
    </row>
    <row r="67" spans="2:33" ht="15">
      <c r="B67" s="31">
        <v>59</v>
      </c>
      <c r="C67" s="37">
        <f t="shared" si="0"/>
        <v>139278.44838961939</v>
      </c>
      <c r="D67" s="37"/>
      <c r="E67" s="31"/>
      <c r="F67" s="5">
        <v>43684</v>
      </c>
      <c r="G67" s="31" t="s">
        <v>45</v>
      </c>
      <c r="H67" s="38">
        <v>1.09223</v>
      </c>
      <c r="I67" s="38"/>
      <c r="J67" s="31">
        <v>4.5999999999999996</v>
      </c>
      <c r="K67" s="39">
        <f t="shared" si="3"/>
        <v>4178.3534516885811</v>
      </c>
      <c r="L67" s="40"/>
      <c r="M67" s="4">
        <f>IF(J67="","",(K67/J67)/LOOKUP(RIGHT($D$2,3),定数!$A$6:$A$13,定数!$B$6:$B$13))</f>
        <v>7.5694808907401834</v>
      </c>
      <c r="N67" s="31"/>
      <c r="O67" s="5"/>
      <c r="P67" s="38">
        <v>1.09195</v>
      </c>
      <c r="Q67" s="38"/>
      <c r="R67" s="41">
        <f>IF(P67="","",T67*M67*LOOKUP(RIGHT($D$2,3),定数!$A$6:$A$13,定数!$B$6:$B$13))</f>
        <v>0</v>
      </c>
      <c r="S67" s="41"/>
      <c r="T67" s="42">
        <v>0</v>
      </c>
      <c r="U67" s="42"/>
      <c r="V67" t="str">
        <f t="shared" si="7"/>
        <v/>
      </c>
      <c r="W67">
        <f t="shared" si="2"/>
        <v>0</v>
      </c>
      <c r="X67" s="29">
        <f t="shared" si="4"/>
        <v>139278.44838961939</v>
      </c>
      <c r="Y67" s="30">
        <f t="shared" si="5"/>
        <v>0</v>
      </c>
      <c r="AA67">
        <v>15</v>
      </c>
      <c r="AB67">
        <v>1.09195</v>
      </c>
    </row>
    <row r="68" spans="2:33" ht="15">
      <c r="B68" s="31">
        <v>60</v>
      </c>
      <c r="C68" s="37">
        <f t="shared" si="0"/>
        <v>139278.44838961939</v>
      </c>
      <c r="D68" s="37"/>
      <c r="E68" s="31"/>
      <c r="F68" s="5">
        <v>43689</v>
      </c>
      <c r="G68" s="31" t="s">
        <v>44</v>
      </c>
      <c r="H68" s="38">
        <v>1.10639</v>
      </c>
      <c r="I68" s="38"/>
      <c r="J68" s="31">
        <v>7.9</v>
      </c>
      <c r="K68" s="39">
        <f t="shared" si="3"/>
        <v>4178.3534516885811</v>
      </c>
      <c r="L68" s="40"/>
      <c r="M68" s="4">
        <f>IF(J68="","",(K68/J68)/LOOKUP(RIGHT($D$2,3),定数!$A$6:$A$13,定数!$B$6:$B$13))</f>
        <v>4.4075458351145365</v>
      </c>
      <c r="N68" s="31"/>
      <c r="O68" s="5"/>
      <c r="P68" s="38">
        <v>1.10758</v>
      </c>
      <c r="Q68" s="38"/>
      <c r="R68" s="41">
        <f>IF(P68="","",T68*M68*LOOKUP(RIGHT($D$2,3),定数!$A$6:$A$13,定数!$B$6:$B$13))</f>
        <v>6293.9754525436874</v>
      </c>
      <c r="S68" s="41"/>
      <c r="T68" s="42">
        <f t="shared" si="6"/>
        <v>11.900000000000244</v>
      </c>
      <c r="U68" s="42"/>
      <c r="V68" t="str">
        <f t="shared" si="7"/>
        <v/>
      </c>
      <c r="W68">
        <f t="shared" si="2"/>
        <v>0</v>
      </c>
      <c r="X68" s="29">
        <f t="shared" si="4"/>
        <v>139278.44838961939</v>
      </c>
      <c r="Y68" s="30">
        <f t="shared" si="5"/>
        <v>0</v>
      </c>
      <c r="AA68">
        <v>15</v>
      </c>
      <c r="AB68">
        <v>1.1068800000000001</v>
      </c>
      <c r="AC68">
        <v>1.1071800000000001</v>
      </c>
      <c r="AD68">
        <v>1.1073900000000001</v>
      </c>
      <c r="AE68">
        <v>1.10758</v>
      </c>
      <c r="AF68">
        <v>1.1079699999999999</v>
      </c>
      <c r="AG68">
        <v>1.10876</v>
      </c>
    </row>
    <row r="69" spans="2:33" ht="15">
      <c r="B69" s="31">
        <v>61</v>
      </c>
      <c r="C69" s="37">
        <f t="shared" si="0"/>
        <v>145572.42384216306</v>
      </c>
      <c r="D69" s="37"/>
      <c r="E69" s="31"/>
      <c r="F69" s="5">
        <v>43696</v>
      </c>
      <c r="G69" s="31" t="s">
        <v>44</v>
      </c>
      <c r="H69" s="38">
        <v>1.10294</v>
      </c>
      <c r="I69" s="38"/>
      <c r="J69" s="31">
        <v>4.7</v>
      </c>
      <c r="K69" s="39">
        <f t="shared" si="3"/>
        <v>4367.1727152648918</v>
      </c>
      <c r="L69" s="40"/>
      <c r="M69" s="4">
        <f>IF(J69="","",(K69/J69)/LOOKUP(RIGHT($D$2,3),定数!$A$6:$A$13,定数!$B$6:$B$13))</f>
        <v>7.7432140341576092</v>
      </c>
      <c r="N69" s="31"/>
      <c r="O69" s="5"/>
      <c r="P69" s="38">
        <v>1.10364</v>
      </c>
      <c r="Q69" s="38"/>
      <c r="R69" s="41">
        <f>IF(P69="","",T69*M69*LOOKUP(RIGHT($D$2,3),定数!$A$6:$A$13,定数!$B$6:$B$13))</f>
        <v>6504.2997886916755</v>
      </c>
      <c r="S69" s="41"/>
      <c r="T69" s="42">
        <f t="shared" si="6"/>
        <v>6.9999999999992291</v>
      </c>
      <c r="U69" s="42"/>
      <c r="V69" t="str">
        <f t="shared" si="7"/>
        <v/>
      </c>
      <c r="W69">
        <f t="shared" si="2"/>
        <v>0</v>
      </c>
      <c r="X69" s="29">
        <f t="shared" si="4"/>
        <v>145572.42384216306</v>
      </c>
      <c r="Y69" s="30">
        <f t="shared" si="5"/>
        <v>0</v>
      </c>
      <c r="AB69">
        <v>1.1032299999999999</v>
      </c>
      <c r="AC69">
        <v>1.10341</v>
      </c>
      <c r="AD69">
        <v>1.10354</v>
      </c>
      <c r="AE69">
        <v>1.10364</v>
      </c>
      <c r="AF69">
        <v>1.10388</v>
      </c>
      <c r="AG69">
        <v>1.1043499999999999</v>
      </c>
    </row>
    <row r="70" spans="2:33" ht="15">
      <c r="B70" s="31">
        <v>62</v>
      </c>
      <c r="C70" s="37">
        <f t="shared" si="0"/>
        <v>152076.72363085474</v>
      </c>
      <c r="D70" s="37"/>
      <c r="E70" s="31"/>
      <c r="F70" s="5">
        <v>43704</v>
      </c>
      <c r="G70" s="31" t="s">
        <v>44</v>
      </c>
      <c r="H70" s="38">
        <v>1.1352199999999999</v>
      </c>
      <c r="I70" s="38"/>
      <c r="J70" s="31">
        <v>5.0999999999999996</v>
      </c>
      <c r="K70" s="39">
        <f t="shared" si="3"/>
        <v>4562.3017089256418</v>
      </c>
      <c r="L70" s="40"/>
      <c r="M70" s="4">
        <f>IF(J70="","",(K70/J70)/LOOKUP(RIGHT($D$2,3),定数!$A$6:$A$13,定数!$B$6:$B$13))</f>
        <v>7.4547413544536631</v>
      </c>
      <c r="N70" s="31"/>
      <c r="O70" s="5"/>
      <c r="P70" s="38">
        <v>1.1347100000000001</v>
      </c>
      <c r="Q70" s="38"/>
      <c r="R70" s="41">
        <f>IF(P70="","",T70*M70*LOOKUP(RIGHT($D$2,3),定数!$A$6:$A$13,定数!$B$6:$B$13))</f>
        <v>-4562.3017089237492</v>
      </c>
      <c r="S70" s="41"/>
      <c r="T70" s="42">
        <f t="shared" si="6"/>
        <v>-5.099999999997884</v>
      </c>
      <c r="U70" s="42"/>
      <c r="V70" t="str">
        <f t="shared" si="7"/>
        <v/>
      </c>
      <c r="W70">
        <f t="shared" si="2"/>
        <v>1</v>
      </c>
      <c r="X70" s="29">
        <f t="shared" si="4"/>
        <v>152076.72363085474</v>
      </c>
      <c r="Y70" s="30">
        <f t="shared" si="5"/>
        <v>0</v>
      </c>
      <c r="AA70">
        <v>15</v>
      </c>
    </row>
    <row r="71" spans="2:33" ht="15">
      <c r="B71" s="31">
        <v>63</v>
      </c>
      <c r="C71" s="37">
        <f t="shared" si="0"/>
        <v>147514.421921931</v>
      </c>
      <c r="D71" s="37"/>
      <c r="E71" s="31" t="s">
        <v>47</v>
      </c>
      <c r="F71" s="5">
        <v>43708</v>
      </c>
      <c r="G71" s="31" t="s">
        <v>44</v>
      </c>
      <c r="H71" s="38">
        <v>1.12405</v>
      </c>
      <c r="I71" s="38"/>
      <c r="J71" s="31">
        <v>7</v>
      </c>
      <c r="K71" s="39">
        <f t="shared" si="3"/>
        <v>4425.4326576579297</v>
      </c>
      <c r="L71" s="40"/>
      <c r="M71" s="4">
        <f>IF(J71="","",(K71/J71)/LOOKUP(RIGHT($D$2,3),定数!$A$6:$A$13,定数!$B$6:$B$13))</f>
        <v>5.2683722114975353</v>
      </c>
      <c r="N71" s="31"/>
      <c r="O71" s="5"/>
      <c r="P71" s="38">
        <v>1.1251</v>
      </c>
      <c r="Q71" s="38"/>
      <c r="R71" s="41">
        <f>IF(P71="","",T71*M71*LOOKUP(RIGHT($D$2,3),定数!$A$6:$A$13,定数!$B$6:$B$13))</f>
        <v>6638.1489864868654</v>
      </c>
      <c r="S71" s="41"/>
      <c r="T71" s="42">
        <f t="shared" si="6"/>
        <v>10.499999999999954</v>
      </c>
      <c r="U71" s="42"/>
      <c r="V71" t="str">
        <f t="shared" si="7"/>
        <v/>
      </c>
      <c r="W71">
        <f t="shared" si="2"/>
        <v>0</v>
      </c>
      <c r="X71" s="29">
        <f t="shared" si="4"/>
        <v>152076.72363085474</v>
      </c>
      <c r="Y71" s="30">
        <f t="shared" si="5"/>
        <v>2.9999999999987481E-2</v>
      </c>
      <c r="AA71">
        <v>15</v>
      </c>
      <c r="AB71">
        <v>1.1244799999999999</v>
      </c>
      <c r="AC71">
        <v>1.1247499999999999</v>
      </c>
      <c r="AD71">
        <v>1.1249400000000001</v>
      </c>
      <c r="AE71">
        <v>1.1251</v>
      </c>
      <c r="AF71">
        <v>1.1254500000000001</v>
      </c>
      <c r="AG71">
        <v>1.12615</v>
      </c>
    </row>
    <row r="72" spans="2:33" ht="15">
      <c r="B72" s="31">
        <v>64</v>
      </c>
      <c r="C72" s="37">
        <f t="shared" si="0"/>
        <v>154152.57090841787</v>
      </c>
      <c r="D72" s="37"/>
      <c r="E72" s="31"/>
      <c r="F72" s="5">
        <v>43710</v>
      </c>
      <c r="G72" s="31" t="s">
        <v>45</v>
      </c>
      <c r="H72" s="38">
        <v>1.12713</v>
      </c>
      <c r="I72" s="38"/>
      <c r="J72" s="31">
        <v>8.5</v>
      </c>
      <c r="K72" s="39">
        <f t="shared" si="3"/>
        <v>4624.5771272525362</v>
      </c>
      <c r="L72" s="40"/>
      <c r="M72" s="4">
        <f>IF(J72="","",(K72/J72)/LOOKUP(RIGHT($D$2,3),定数!$A$6:$A$13,定数!$B$6:$B$13))</f>
        <v>4.5338991443652317</v>
      </c>
      <c r="N72" s="31"/>
      <c r="O72" s="5"/>
      <c r="P72" s="38">
        <v>1.1262799999999999</v>
      </c>
      <c r="Q72" s="38"/>
      <c r="R72" s="41">
        <f>IF(P72="","",T72*M72*LOOKUP(RIGHT($D$2,3),定数!$A$6:$A$13,定数!$B$6:$B$13))</f>
        <v>0</v>
      </c>
      <c r="S72" s="41"/>
      <c r="T72" s="42">
        <v>0</v>
      </c>
      <c r="U72" s="42"/>
      <c r="V72" t="str">
        <f t="shared" si="7"/>
        <v/>
      </c>
      <c r="W72">
        <f t="shared" si="2"/>
        <v>0</v>
      </c>
      <c r="X72" s="29">
        <f t="shared" si="4"/>
        <v>154152.57090841787</v>
      </c>
      <c r="Y72" s="30">
        <f t="shared" si="5"/>
        <v>0</v>
      </c>
      <c r="AA72">
        <v>15</v>
      </c>
      <c r="AB72">
        <v>1.1266</v>
      </c>
      <c r="AC72">
        <v>1.1262799999999999</v>
      </c>
    </row>
    <row r="73" spans="2:33" ht="15">
      <c r="B73" s="31">
        <v>65</v>
      </c>
      <c r="C73" s="37">
        <f t="shared" si="0"/>
        <v>154152.57090841787</v>
      </c>
      <c r="D73" s="37"/>
      <c r="E73" s="31"/>
      <c r="F73" s="5">
        <v>43711</v>
      </c>
      <c r="G73" s="31" t="s">
        <v>44</v>
      </c>
      <c r="H73" s="38">
        <v>1.1226400000000001</v>
      </c>
      <c r="I73" s="38"/>
      <c r="J73" s="31">
        <v>6.2</v>
      </c>
      <c r="K73" s="39">
        <f t="shared" si="3"/>
        <v>4624.5771272525362</v>
      </c>
      <c r="L73" s="40"/>
      <c r="M73" s="4">
        <f>IF(J73="","",(K73/J73)/LOOKUP(RIGHT($D$2,3),定数!$A$6:$A$13,定数!$B$6:$B$13))</f>
        <v>6.215829472113624</v>
      </c>
      <c r="N73" s="31"/>
      <c r="O73" s="5"/>
      <c r="P73" s="38">
        <v>1.1232599999999999</v>
      </c>
      <c r="Q73" s="38"/>
      <c r="R73" s="41">
        <f>IF(P73="","",T73*M73*LOOKUP(RIGHT($D$2,3),定数!$A$6:$A$13,定数!$B$6:$B$13))</f>
        <v>0</v>
      </c>
      <c r="S73" s="41"/>
      <c r="T73" s="42">
        <v>0</v>
      </c>
      <c r="U73" s="42"/>
      <c r="V73" t="str">
        <f t="shared" si="7"/>
        <v/>
      </c>
      <c r="W73">
        <f t="shared" si="2"/>
        <v>0</v>
      </c>
      <c r="X73" s="29">
        <f t="shared" si="4"/>
        <v>154152.57090841787</v>
      </c>
      <c r="Y73" s="30">
        <f t="shared" si="5"/>
        <v>0</v>
      </c>
      <c r="AA73">
        <v>15</v>
      </c>
      <c r="AB73">
        <v>1.1230199999999999</v>
      </c>
      <c r="AC73">
        <v>1.1232599999999999</v>
      </c>
    </row>
    <row r="74" spans="2:33" ht="15">
      <c r="B74" s="31">
        <v>66</v>
      </c>
      <c r="C74" s="37">
        <f t="shared" ref="C74:C108" si="8">IF(R73="","",C73+R73)</f>
        <v>154152.57090841787</v>
      </c>
      <c r="D74" s="37"/>
      <c r="E74" s="31"/>
      <c r="F74" s="5">
        <v>43716</v>
      </c>
      <c r="G74" s="31" t="s">
        <v>45</v>
      </c>
      <c r="H74" s="38">
        <v>1.11612</v>
      </c>
      <c r="I74" s="38"/>
      <c r="J74" s="31">
        <v>7.2</v>
      </c>
      <c r="K74" s="39">
        <f t="shared" si="3"/>
        <v>4624.5771272525362</v>
      </c>
      <c r="L74" s="40"/>
      <c r="M74" s="4">
        <f>IF(J74="","",(K74/J74)/LOOKUP(RIGHT($D$2,3),定数!$A$6:$A$13,定数!$B$6:$B$13))</f>
        <v>5.3525198232089535</v>
      </c>
      <c r="N74" s="31"/>
      <c r="O74" s="5"/>
      <c r="P74" s="38">
        <v>1.1168400000000001</v>
      </c>
      <c r="Q74" s="38"/>
      <c r="R74" s="41">
        <f>IF(P74="","",T74*M74*LOOKUP(RIGHT($D$2,3),定数!$A$6:$A$13,定数!$B$6:$B$13))</f>
        <v>-4624.5771272528818</v>
      </c>
      <c r="S74" s="41"/>
      <c r="T74" s="42">
        <f t="shared" si="6"/>
        <v>-7.2000000000005393</v>
      </c>
      <c r="U74" s="42"/>
      <c r="V74" t="str">
        <f t="shared" si="7"/>
        <v/>
      </c>
      <c r="W74">
        <f t="shared" si="7"/>
        <v>1</v>
      </c>
      <c r="X74" s="29">
        <f t="shared" si="4"/>
        <v>154152.57090841787</v>
      </c>
      <c r="Y74" s="30">
        <f t="shared" si="5"/>
        <v>0</v>
      </c>
      <c r="AA74">
        <v>15</v>
      </c>
    </row>
    <row r="75" spans="2:33" ht="15">
      <c r="B75" s="31">
        <v>67</v>
      </c>
      <c r="C75" s="37">
        <f t="shared" si="8"/>
        <v>149527.99378116499</v>
      </c>
      <c r="D75" s="37"/>
      <c r="E75" s="31"/>
      <c r="F75" s="5">
        <v>43717</v>
      </c>
      <c r="G75" s="31" t="s">
        <v>45</v>
      </c>
      <c r="H75" s="38">
        <v>1.11788</v>
      </c>
      <c r="I75" s="38"/>
      <c r="J75" s="31">
        <v>27.5</v>
      </c>
      <c r="K75" s="39">
        <f t="shared" ref="K75:K108" si="9">IF(J75="","",C75*0.03)</f>
        <v>4485.8398134349491</v>
      </c>
      <c r="L75" s="40"/>
      <c r="M75" s="4">
        <f>IF(J75="","",(K75/J75)/LOOKUP(RIGHT($D$2,3),定数!$A$6:$A$13,定数!$B$6:$B$13))</f>
        <v>1.3593453980105905</v>
      </c>
      <c r="N75" s="31"/>
      <c r="O75" s="5"/>
      <c r="P75" s="38">
        <v>1.11513</v>
      </c>
      <c r="Q75" s="38"/>
      <c r="R75" s="41">
        <f>IF(P75="","",T75*M75*LOOKUP(RIGHT($D$2,3),定数!$A$6:$A$13,定数!$B$6:$B$13))</f>
        <v>0</v>
      </c>
      <c r="S75" s="41"/>
      <c r="T75" s="42">
        <v>0</v>
      </c>
      <c r="U75" s="42"/>
      <c r="V75" t="str">
        <f t="shared" ref="V75:W90" si="10">IF(S75&lt;&gt;"",IF(S75&lt;0,1+V74,0),"")</f>
        <v/>
      </c>
      <c r="W75">
        <f t="shared" si="10"/>
        <v>0</v>
      </c>
      <c r="X75" s="29">
        <f t="shared" si="4"/>
        <v>154152.57090841787</v>
      </c>
      <c r="Y75" s="30">
        <f t="shared" si="5"/>
        <v>3.0000000000002247E-2</v>
      </c>
      <c r="AB75">
        <v>1.1161799999999999</v>
      </c>
      <c r="AC75">
        <v>1.11513</v>
      </c>
    </row>
    <row r="76" spans="2:33" ht="15">
      <c r="B76" s="31">
        <v>68</v>
      </c>
      <c r="C76" s="37">
        <f t="shared" si="8"/>
        <v>149527.99378116499</v>
      </c>
      <c r="D76" s="37"/>
      <c r="E76" s="31"/>
      <c r="F76" s="5">
        <v>43722</v>
      </c>
      <c r="G76" s="31" t="s">
        <v>45</v>
      </c>
      <c r="H76" s="38">
        <v>1.1339699999999999</v>
      </c>
      <c r="I76" s="38"/>
      <c r="J76" s="31">
        <v>3.8</v>
      </c>
      <c r="K76" s="39">
        <f t="shared" si="9"/>
        <v>4485.8398134349491</v>
      </c>
      <c r="L76" s="40"/>
      <c r="M76" s="4">
        <f>IF(J76="","",(K76/J76)/LOOKUP(RIGHT($D$2,3),定数!$A$6:$A$13,定数!$B$6:$B$13))</f>
        <v>9.8373680119187483</v>
      </c>
      <c r="N76" s="31"/>
      <c r="O76" s="5">
        <v>0</v>
      </c>
      <c r="P76" s="38">
        <v>1.1334</v>
      </c>
      <c r="Q76" s="38"/>
      <c r="R76" s="41">
        <f>IF(P76="","",T76*M76*LOOKUP(RIGHT($D$2,3),定数!$A$6:$A$13,定数!$B$6:$B$13))</f>
        <v>6728.7597201519447</v>
      </c>
      <c r="S76" s="41"/>
      <c r="T76" s="42">
        <f t="shared" ref="T76:T108" si="11">IF(P76="","",IF(G76="買",(P76-H76),(H76-P76))*IF(RIGHT($D$2,3)="JPY",100,10000))</f>
        <v>5.6999999999995943</v>
      </c>
      <c r="U76" s="42"/>
      <c r="V76" t="str">
        <f t="shared" si="10"/>
        <v/>
      </c>
      <c r="W76">
        <f t="shared" si="10"/>
        <v>0</v>
      </c>
      <c r="X76" s="29">
        <f t="shared" ref="X76:X108" si="12">IF(C76&lt;&gt;"",MAX(X75,C76),"")</f>
        <v>154152.57090841787</v>
      </c>
      <c r="Y76" s="30">
        <f t="shared" ref="Y76:Y108" si="13">IF(X76&lt;&gt;"",1-(C76/X76),"")</f>
        <v>3.0000000000002247E-2</v>
      </c>
      <c r="AA76">
        <v>15</v>
      </c>
      <c r="AB76">
        <v>1.13374</v>
      </c>
      <c r="AC76">
        <v>1.1335900000000001</v>
      </c>
      <c r="AD76">
        <v>1.1334900000000001</v>
      </c>
      <c r="AE76">
        <v>1.1334</v>
      </c>
    </row>
    <row r="77" spans="2:33">
      <c r="B77" s="31">
        <v>69</v>
      </c>
      <c r="C77" s="37">
        <f t="shared" si="8"/>
        <v>156256.75350131694</v>
      </c>
      <c r="D77" s="37"/>
      <c r="E77" s="31"/>
      <c r="F77" s="5">
        <v>43724</v>
      </c>
      <c r="G77" s="31" t="s">
        <v>44</v>
      </c>
      <c r="H77" s="38">
        <v>1.1285799999999999</v>
      </c>
      <c r="I77" s="38"/>
      <c r="J77" s="31">
        <v>5.2</v>
      </c>
      <c r="K77" s="39">
        <f t="shared" si="9"/>
        <v>4687.7026050395079</v>
      </c>
      <c r="L77" s="40"/>
      <c r="M77" s="4">
        <f>IF(J77="","",(K77/J77)/LOOKUP(RIGHT($D$2,3),定数!$A$6:$A$13,定数!$B$6:$B$13))</f>
        <v>7.5123439183325447</v>
      </c>
      <c r="N77" s="31"/>
      <c r="O77" s="5"/>
      <c r="P77" s="38">
        <v>1.1291</v>
      </c>
      <c r="Q77" s="38"/>
      <c r="R77" s="41">
        <f>IF(P77="","",T77*M77*LOOKUP(RIGHT($D$2,3),定数!$A$6:$A$13,定数!$B$6:$B$13))</f>
        <v>4687.7026050401928</v>
      </c>
      <c r="S77" s="41"/>
      <c r="T77" s="42">
        <f t="shared" si="11"/>
        <v>5.2000000000007596</v>
      </c>
      <c r="U77" s="42"/>
      <c r="V77" t="str">
        <f t="shared" si="10"/>
        <v/>
      </c>
      <c r="W77">
        <f t="shared" si="10"/>
        <v>0</v>
      </c>
      <c r="X77" s="29">
        <f t="shared" si="12"/>
        <v>156256.75350131694</v>
      </c>
      <c r="Y77" s="30">
        <f t="shared" si="13"/>
        <v>0</v>
      </c>
      <c r="AA77">
        <v>15</v>
      </c>
      <c r="AB77">
        <v>1.1288</v>
      </c>
      <c r="AC77">
        <v>1.12893</v>
      </c>
      <c r="AD77">
        <v>1.1290199999999999</v>
      </c>
      <c r="AE77">
        <v>1.1291</v>
      </c>
      <c r="AF77">
        <v>1.1292800000000001</v>
      </c>
      <c r="AG77">
        <v>1.1296299999999999</v>
      </c>
    </row>
    <row r="78" spans="2:33">
      <c r="B78" s="31">
        <v>70</v>
      </c>
      <c r="C78" s="37">
        <f t="shared" si="8"/>
        <v>160944.45610635713</v>
      </c>
      <c r="D78" s="37"/>
      <c r="E78" s="31"/>
      <c r="F78" s="5">
        <v>43731</v>
      </c>
      <c r="G78" s="31" t="s">
        <v>44</v>
      </c>
      <c r="H78" s="38">
        <v>1.1131599999999999</v>
      </c>
      <c r="I78" s="38"/>
      <c r="J78" s="31">
        <v>4</v>
      </c>
      <c r="K78" s="39">
        <f t="shared" si="9"/>
        <v>4828.3336831907136</v>
      </c>
      <c r="L78" s="40"/>
      <c r="M78" s="4">
        <f>IF(J78="","",(K78/J78)/LOOKUP(RIGHT($D$2,3),定数!$A$6:$A$13,定数!$B$6:$B$13))</f>
        <v>10.059028506647319</v>
      </c>
      <c r="N78" s="31"/>
      <c r="O78" s="5"/>
      <c r="P78" s="38">
        <v>1.11276</v>
      </c>
      <c r="Q78" s="38"/>
      <c r="R78" s="41">
        <f>IF(P78="","",T78*M78*LOOKUP(RIGHT($D$2,3),定数!$A$6:$A$13,定数!$B$6:$B$13))</f>
        <v>-4828.3336831901815</v>
      </c>
      <c r="S78" s="41"/>
      <c r="T78" s="42">
        <f t="shared" si="11"/>
        <v>-3.9999999999995595</v>
      </c>
      <c r="U78" s="42"/>
      <c r="V78" t="str">
        <f t="shared" si="10"/>
        <v/>
      </c>
      <c r="W78">
        <f t="shared" si="10"/>
        <v>1</v>
      </c>
      <c r="X78" s="29">
        <f t="shared" si="12"/>
        <v>160944.45610635713</v>
      </c>
      <c r="Y78" s="30">
        <f t="shared" si="13"/>
        <v>0</v>
      </c>
    </row>
    <row r="79" spans="2:33">
      <c r="B79" s="31">
        <v>71</v>
      </c>
      <c r="C79" s="37">
        <f t="shared" si="8"/>
        <v>156116.12242316696</v>
      </c>
      <c r="D79" s="37"/>
      <c r="E79" s="31"/>
      <c r="F79" s="5">
        <v>43736</v>
      </c>
      <c r="G79" s="31" t="s">
        <v>45</v>
      </c>
      <c r="H79" s="38">
        <v>1.11677</v>
      </c>
      <c r="I79" s="38"/>
      <c r="J79" s="31">
        <v>9.1999999999999993</v>
      </c>
      <c r="K79" s="39">
        <f t="shared" si="9"/>
        <v>4683.4836726950089</v>
      </c>
      <c r="L79" s="40"/>
      <c r="M79" s="4">
        <f>IF(J79="","",(K79/J79)/LOOKUP(RIGHT($D$2,3),定数!$A$6:$A$13,定数!$B$6:$B$13))</f>
        <v>4.2422859354121458</v>
      </c>
      <c r="N79" s="31"/>
      <c r="O79" s="5"/>
      <c r="P79" s="38">
        <v>1.1176900000000001</v>
      </c>
      <c r="Q79" s="38"/>
      <c r="R79" s="41">
        <f>IF(P79="","",T79*M79*LOOKUP(RIGHT($D$2,3),定数!$A$6:$A$13,定数!$B$6:$B$13))</f>
        <v>-4683.4836726951717</v>
      </c>
      <c r="S79" s="41"/>
      <c r="T79" s="42">
        <f t="shared" si="11"/>
        <v>-9.200000000000319</v>
      </c>
      <c r="U79" s="42"/>
      <c r="V79" t="str">
        <f t="shared" si="10"/>
        <v/>
      </c>
      <c r="W79">
        <f t="shared" si="10"/>
        <v>2</v>
      </c>
      <c r="X79" s="29">
        <f t="shared" si="12"/>
        <v>160944.45610635713</v>
      </c>
      <c r="Y79" s="30">
        <f t="shared" si="13"/>
        <v>2.9999999999996585E-2</v>
      </c>
    </row>
    <row r="80" spans="2:33">
      <c r="B80" s="31">
        <v>72</v>
      </c>
      <c r="C80" s="37">
        <f t="shared" si="8"/>
        <v>151432.63875047179</v>
      </c>
      <c r="D80" s="37"/>
      <c r="E80" s="31"/>
      <c r="F80" s="5">
        <v>43738</v>
      </c>
      <c r="G80" s="31" t="s">
        <v>45</v>
      </c>
      <c r="H80" s="38">
        <v>1.12503</v>
      </c>
      <c r="I80" s="38"/>
      <c r="J80" s="31">
        <v>2.2000000000000002</v>
      </c>
      <c r="K80" s="39">
        <f t="shared" si="9"/>
        <v>4542.9791625141534</v>
      </c>
      <c r="L80" s="40"/>
      <c r="M80" s="4">
        <f>IF(J80="","",(K80/J80)/LOOKUP(RIGHT($D$2,3),定数!$A$6:$A$13,定数!$B$6:$B$13))</f>
        <v>17.208254403462703</v>
      </c>
      <c r="N80" s="31"/>
      <c r="O80" s="5"/>
      <c r="P80" s="38">
        <v>1.1252500000000001</v>
      </c>
      <c r="Q80" s="38"/>
      <c r="R80" s="41">
        <f>IF(P80="","",T80*M80*LOOKUP(RIGHT($D$2,3),定数!$A$6:$A$13,定数!$B$6:$B$13))</f>
        <v>-4542.9791625164053</v>
      </c>
      <c r="S80" s="41"/>
      <c r="T80" s="42">
        <f t="shared" si="11"/>
        <v>-2.20000000000109</v>
      </c>
      <c r="U80" s="42"/>
      <c r="V80" t="str">
        <f t="shared" si="10"/>
        <v/>
      </c>
      <c r="W80">
        <f t="shared" si="10"/>
        <v>3</v>
      </c>
      <c r="X80" s="29">
        <f t="shared" si="12"/>
        <v>160944.45610635713</v>
      </c>
      <c r="Y80" s="30">
        <f t="shared" si="13"/>
        <v>5.909999999999771E-2</v>
      </c>
      <c r="AA80">
        <v>15</v>
      </c>
    </row>
    <row r="81" spans="2:33">
      <c r="B81" s="31">
        <v>73</v>
      </c>
      <c r="C81" s="37">
        <f t="shared" si="8"/>
        <v>146889.65958795539</v>
      </c>
      <c r="D81" s="37"/>
      <c r="E81" s="31" t="s">
        <v>47</v>
      </c>
      <c r="F81" s="5">
        <v>43739</v>
      </c>
      <c r="G81" s="31" t="s">
        <v>45</v>
      </c>
      <c r="H81" s="38">
        <v>1.11398</v>
      </c>
      <c r="I81" s="38"/>
      <c r="J81" s="31">
        <v>11.4</v>
      </c>
      <c r="K81" s="39">
        <f t="shared" si="9"/>
        <v>4406.689787638662</v>
      </c>
      <c r="L81" s="40"/>
      <c r="M81" s="4">
        <f>IF(J81="","",(K81/J81)/LOOKUP(RIGHT($D$2,3),定数!$A$6:$A$13,定数!$B$6:$B$13))</f>
        <v>3.2212644646481445</v>
      </c>
      <c r="N81" s="31"/>
      <c r="O81" s="5"/>
      <c r="P81" s="38">
        <v>1.1151199999999999</v>
      </c>
      <c r="Q81" s="38"/>
      <c r="R81" s="41">
        <f>IF(P81="","",T81*M81*LOOKUP(RIGHT($D$2,3),定数!$A$6:$A$13,定数!$B$6:$B$13))</f>
        <v>-4406.6897876383482</v>
      </c>
      <c r="S81" s="41"/>
      <c r="T81" s="42">
        <f t="shared" si="11"/>
        <v>-11.399999999999189</v>
      </c>
      <c r="U81" s="42"/>
      <c r="V81" t="str">
        <f t="shared" si="10"/>
        <v/>
      </c>
      <c r="W81">
        <f t="shared" si="10"/>
        <v>4</v>
      </c>
      <c r="X81" s="29">
        <f t="shared" si="12"/>
        <v>160944.45610635713</v>
      </c>
      <c r="Y81" s="30">
        <f t="shared" si="13"/>
        <v>8.7327000000011701E-2</v>
      </c>
      <c r="AA81">
        <v>15</v>
      </c>
    </row>
    <row r="82" spans="2:33" ht="15">
      <c r="B82" s="31">
        <v>74</v>
      </c>
      <c r="C82" s="37">
        <f t="shared" si="8"/>
        <v>142482.96980031705</v>
      </c>
      <c r="D82" s="37"/>
      <c r="E82" s="31"/>
      <c r="F82" s="5">
        <v>43740</v>
      </c>
      <c r="G82" s="31" t="s">
        <v>45</v>
      </c>
      <c r="H82" s="38">
        <v>1.1176900000000001</v>
      </c>
      <c r="I82" s="38"/>
      <c r="J82" s="31">
        <v>6.3</v>
      </c>
      <c r="K82" s="39">
        <f t="shared" si="9"/>
        <v>4274.4890940095111</v>
      </c>
      <c r="L82" s="40"/>
      <c r="M82" s="4">
        <f>IF(J82="","",(K82/J82)/LOOKUP(RIGHT($D$2,3),定数!$A$6:$A$13,定数!$B$6:$B$13))</f>
        <v>5.6540861031871836</v>
      </c>
      <c r="N82" s="31"/>
      <c r="O82" s="5"/>
      <c r="P82" s="38">
        <v>1.1173</v>
      </c>
      <c r="Q82" s="38"/>
      <c r="R82" s="41">
        <f>IF(P82="","",T82*M82*LOOKUP(RIGHT($D$2,3),定数!$A$6:$A$13,定数!$B$6:$B$13))</f>
        <v>0</v>
      </c>
      <c r="S82" s="41"/>
      <c r="T82" s="42">
        <v>0</v>
      </c>
      <c r="U82" s="42"/>
      <c r="V82" t="str">
        <f t="shared" si="10"/>
        <v/>
      </c>
      <c r="W82">
        <f t="shared" si="10"/>
        <v>0</v>
      </c>
      <c r="X82" s="29">
        <f t="shared" si="12"/>
        <v>160944.45610635713</v>
      </c>
      <c r="Y82" s="30">
        <f t="shared" si="13"/>
        <v>0.1147071900000094</v>
      </c>
      <c r="AA82">
        <v>15</v>
      </c>
      <c r="AB82">
        <v>1.1173</v>
      </c>
    </row>
    <row r="83" spans="2:33" ht="15">
      <c r="B83" s="31">
        <v>75</v>
      </c>
      <c r="C83" s="37">
        <f t="shared" si="8"/>
        <v>142482.96980031705</v>
      </c>
      <c r="D83" s="37"/>
      <c r="E83" s="31"/>
      <c r="F83" s="5">
        <v>43746</v>
      </c>
      <c r="G83" s="31" t="s">
        <v>44</v>
      </c>
      <c r="H83" s="38">
        <v>1.12514</v>
      </c>
      <c r="I83" s="38"/>
      <c r="J83" s="31">
        <v>4.2</v>
      </c>
      <c r="K83" s="39">
        <f t="shared" si="9"/>
        <v>4274.4890940095111</v>
      </c>
      <c r="L83" s="40"/>
      <c r="M83" s="4">
        <f>IF(J83="","",(K83/J83)/LOOKUP(RIGHT($D$2,3),定数!$A$6:$A$13,定数!$B$6:$B$13))</f>
        <v>8.4811291547807759</v>
      </c>
      <c r="N83" s="31"/>
      <c r="O83" s="5"/>
      <c r="P83" s="38">
        <v>1.1254</v>
      </c>
      <c r="Q83" s="38"/>
      <c r="R83" s="41">
        <f>IF(P83="","",T83*M83*LOOKUP(RIGHT($D$2,3),定数!$A$6:$A$13,定数!$B$6:$B$13))</f>
        <v>0</v>
      </c>
      <c r="S83" s="41"/>
      <c r="T83" s="42">
        <v>0</v>
      </c>
      <c r="U83" s="42"/>
      <c r="V83" t="str">
        <f t="shared" si="10"/>
        <v/>
      </c>
      <c r="W83">
        <f t="shared" si="10"/>
        <v>0</v>
      </c>
      <c r="X83" s="29">
        <f t="shared" si="12"/>
        <v>160944.45610635713</v>
      </c>
      <c r="Y83" s="30">
        <f t="shared" si="13"/>
        <v>0.1147071900000094</v>
      </c>
      <c r="AA83">
        <v>15</v>
      </c>
      <c r="AB83">
        <v>1.1254</v>
      </c>
    </row>
    <row r="84" spans="2:33" ht="15">
      <c r="B84" s="31">
        <v>76</v>
      </c>
      <c r="C84" s="37">
        <f t="shared" si="8"/>
        <v>142482.96980031705</v>
      </c>
      <c r="D84" s="37"/>
      <c r="E84" s="31"/>
      <c r="F84" s="5">
        <v>43751</v>
      </c>
      <c r="G84" s="31" t="s">
        <v>44</v>
      </c>
      <c r="H84" s="38">
        <v>1.13686</v>
      </c>
      <c r="I84" s="38"/>
      <c r="J84" s="31">
        <v>6.5</v>
      </c>
      <c r="K84" s="39">
        <f t="shared" si="9"/>
        <v>4274.4890940095111</v>
      </c>
      <c r="L84" s="40"/>
      <c r="M84" s="4">
        <f>IF(J84="","",(K84/J84)/LOOKUP(RIGHT($D$2,3),定数!$A$6:$A$13,定数!$B$6:$B$13))</f>
        <v>5.4801142230891164</v>
      </c>
      <c r="N84" s="31"/>
      <c r="O84" s="5"/>
      <c r="P84" s="38">
        <v>1.1378299999999999</v>
      </c>
      <c r="Q84" s="38"/>
      <c r="R84" s="41">
        <f>IF(P84="","",T84*M84*LOOKUP(RIGHT($D$2,3),定数!$A$6:$A$13,定数!$B$6:$B$13))</f>
        <v>6378.8529556751755</v>
      </c>
      <c r="S84" s="41"/>
      <c r="T84" s="42">
        <f t="shared" si="11"/>
        <v>9.6999999999991537</v>
      </c>
      <c r="U84" s="42"/>
      <c r="V84" t="str">
        <f t="shared" si="10"/>
        <v/>
      </c>
      <c r="W84">
        <f t="shared" si="10"/>
        <v>0</v>
      </c>
      <c r="X84" s="29">
        <f t="shared" si="12"/>
        <v>160944.45610635713</v>
      </c>
      <c r="Y84" s="30">
        <f t="shared" si="13"/>
        <v>0.1147071900000094</v>
      </c>
      <c r="AA84">
        <v>15</v>
      </c>
      <c r="AB84">
        <v>1.1372599999999999</v>
      </c>
      <c r="AC84">
        <v>1.13751</v>
      </c>
      <c r="AD84">
        <v>1.1376900000000001</v>
      </c>
      <c r="AE84">
        <v>1.1378299999999999</v>
      </c>
      <c r="AF84">
        <v>1.1381600000000001</v>
      </c>
    </row>
    <row r="85" spans="2:33" ht="15">
      <c r="B85" s="31">
        <v>77</v>
      </c>
      <c r="C85" s="37">
        <f t="shared" si="8"/>
        <v>148861.82275599224</v>
      </c>
      <c r="D85" s="37"/>
      <c r="E85" s="31"/>
      <c r="F85" s="5">
        <v>43752</v>
      </c>
      <c r="G85" s="31" t="s">
        <v>44</v>
      </c>
      <c r="H85" s="38">
        <v>1.13947</v>
      </c>
      <c r="I85" s="38"/>
      <c r="J85" s="31">
        <v>8.6</v>
      </c>
      <c r="K85" s="39">
        <f t="shared" si="9"/>
        <v>4465.8546826797674</v>
      </c>
      <c r="L85" s="40"/>
      <c r="M85" s="4">
        <f>IF(J85="","",(K85/J85)/LOOKUP(RIGHT($D$2,3),定数!$A$6:$A$13,定数!$B$6:$B$13))</f>
        <v>4.3273785684881467</v>
      </c>
      <c r="N85" s="31"/>
      <c r="O85" s="5"/>
      <c r="P85" s="38">
        <v>1.1386099999999999</v>
      </c>
      <c r="Q85" s="38"/>
      <c r="R85" s="41">
        <f>IF(P85="","",T85*M85*LOOKUP(RIGHT($D$2,3),定数!$A$6:$A$13,定数!$B$6:$B$13))</f>
        <v>-4465.8546826801985</v>
      </c>
      <c r="S85" s="41"/>
      <c r="T85" s="42">
        <f t="shared" si="11"/>
        <v>-8.6000000000008292</v>
      </c>
      <c r="U85" s="42"/>
      <c r="V85" t="str">
        <f t="shared" si="10"/>
        <v/>
      </c>
      <c r="W85">
        <f t="shared" si="10"/>
        <v>1</v>
      </c>
      <c r="X85" s="29">
        <f t="shared" si="12"/>
        <v>160944.45610635713</v>
      </c>
      <c r="Y85" s="30">
        <f t="shared" si="13"/>
        <v>7.5073311890782479E-2</v>
      </c>
    </row>
    <row r="86" spans="2:33" ht="15">
      <c r="B86" s="31">
        <v>78</v>
      </c>
      <c r="C86" s="37">
        <f t="shared" si="8"/>
        <v>144395.96807331205</v>
      </c>
      <c r="D86" s="37"/>
      <c r="E86" s="31"/>
      <c r="F86" s="5">
        <v>43754</v>
      </c>
      <c r="G86" s="31" t="s">
        <v>44</v>
      </c>
      <c r="H86" s="38">
        <v>1.13818</v>
      </c>
      <c r="I86" s="38"/>
      <c r="J86" s="31">
        <v>6.5</v>
      </c>
      <c r="K86" s="39">
        <f t="shared" si="9"/>
        <v>4331.8790421993617</v>
      </c>
      <c r="L86" s="40"/>
      <c r="M86" s="4">
        <f>IF(J86="","",(K86/J86)/LOOKUP(RIGHT($D$2,3),定数!$A$6:$A$13,定数!$B$6:$B$13))</f>
        <v>5.5536910797427721</v>
      </c>
      <c r="N86" s="31"/>
      <c r="O86" s="5"/>
      <c r="P86" s="38">
        <v>1.1385799999999999</v>
      </c>
      <c r="Q86" s="38"/>
      <c r="R86" s="41">
        <f>IF(P86="","",T86*M86*LOOKUP(RIGHT($D$2,3),定数!$A$6:$A$13,定数!$B$6:$B$13))</f>
        <v>0</v>
      </c>
      <c r="S86" s="41"/>
      <c r="T86" s="42">
        <v>0</v>
      </c>
      <c r="U86" s="42"/>
      <c r="V86" t="str">
        <f t="shared" si="10"/>
        <v/>
      </c>
      <c r="W86">
        <f t="shared" si="10"/>
        <v>0</v>
      </c>
      <c r="X86" s="29">
        <f t="shared" si="12"/>
        <v>160944.45610635713</v>
      </c>
      <c r="Y86" s="30">
        <f t="shared" si="13"/>
        <v>0.10282111253406157</v>
      </c>
      <c r="AB86">
        <v>1.1385799999999999</v>
      </c>
    </row>
    <row r="87" spans="2:33" ht="15">
      <c r="B87" s="31">
        <v>79</v>
      </c>
      <c r="C87" s="37">
        <f t="shared" si="8"/>
        <v>144395.96807331205</v>
      </c>
      <c r="D87" s="37"/>
      <c r="E87" s="31"/>
      <c r="F87" s="5">
        <v>43759</v>
      </c>
      <c r="G87" s="31" t="s">
        <v>44</v>
      </c>
      <c r="H87" s="38">
        <v>1.13622</v>
      </c>
      <c r="I87" s="38"/>
      <c r="J87" s="31">
        <v>6.4</v>
      </c>
      <c r="K87" s="39">
        <f t="shared" si="9"/>
        <v>4331.8790421993617</v>
      </c>
      <c r="L87" s="40"/>
      <c r="M87" s="4">
        <f>IF(J87="","",(K87/J87)/LOOKUP(RIGHT($D$2,3),定数!$A$6:$A$13,定数!$B$6:$B$13))</f>
        <v>5.6404675028637525</v>
      </c>
      <c r="N87" s="31"/>
      <c r="O87" s="5"/>
      <c r="P87" s="38">
        <v>1.13558</v>
      </c>
      <c r="Q87" s="38"/>
      <c r="R87" s="41">
        <f>IF(P87="","",T87*M87*LOOKUP(RIGHT($D$2,3),定数!$A$6:$A$13,定数!$B$6:$B$13))</f>
        <v>-4331.8790421991862</v>
      </c>
      <c r="S87" s="41"/>
      <c r="T87" s="42">
        <f t="shared" si="11"/>
        <v>-6.3999999999997392</v>
      </c>
      <c r="U87" s="42"/>
      <c r="V87" t="str">
        <f t="shared" si="10"/>
        <v/>
      </c>
      <c r="W87">
        <f t="shared" si="10"/>
        <v>1</v>
      </c>
      <c r="X87" s="29">
        <f t="shared" si="12"/>
        <v>160944.45610635713</v>
      </c>
      <c r="Y87" s="30">
        <f t="shared" si="13"/>
        <v>0.10282111253406157</v>
      </c>
      <c r="AA87">
        <v>15</v>
      </c>
    </row>
    <row r="88" spans="2:33" ht="15">
      <c r="B88" s="31">
        <v>80</v>
      </c>
      <c r="C88" s="37">
        <f t="shared" si="8"/>
        <v>140064.08903111288</v>
      </c>
      <c r="D88" s="37"/>
      <c r="E88" s="31"/>
      <c r="F88" s="5">
        <v>43760</v>
      </c>
      <c r="G88" s="31" t="s">
        <v>44</v>
      </c>
      <c r="H88" s="38">
        <v>1.1344000000000001</v>
      </c>
      <c r="I88" s="38"/>
      <c r="J88" s="31">
        <v>3.8</v>
      </c>
      <c r="K88" s="39">
        <f t="shared" si="9"/>
        <v>4201.9226709333861</v>
      </c>
      <c r="L88" s="40"/>
      <c r="M88" s="4">
        <f>IF(J88="","",(K88/J88)/LOOKUP(RIGHT($D$2,3),定数!$A$6:$A$13,定数!$B$6:$B$13))</f>
        <v>9.2147426994153214</v>
      </c>
      <c r="N88" s="31"/>
      <c r="O88" s="5"/>
      <c r="P88" s="38">
        <v>1.1347799999999999</v>
      </c>
      <c r="Q88" s="38"/>
      <c r="R88" s="41">
        <f>IF(P88="","",T88*M88*LOOKUP(RIGHT($D$2,3),定数!$A$6:$A$13,定数!$B$6:$B$13))</f>
        <v>0</v>
      </c>
      <c r="S88" s="41"/>
      <c r="T88" s="42">
        <v>0</v>
      </c>
      <c r="U88" s="42"/>
      <c r="V88" t="str">
        <f t="shared" si="10"/>
        <v/>
      </c>
      <c r="W88">
        <f t="shared" si="10"/>
        <v>0</v>
      </c>
      <c r="X88" s="29">
        <f t="shared" si="12"/>
        <v>160944.45610635713</v>
      </c>
      <c r="Y88" s="30">
        <f t="shared" si="13"/>
        <v>0.12973647915803854</v>
      </c>
      <c r="AA88">
        <v>15</v>
      </c>
      <c r="AB88">
        <v>1.13463</v>
      </c>
      <c r="AC88">
        <v>1.1347799999999999</v>
      </c>
    </row>
    <row r="89" spans="2:33" ht="15">
      <c r="B89" s="31">
        <v>81</v>
      </c>
      <c r="C89" s="37">
        <f t="shared" si="8"/>
        <v>140064.08903111288</v>
      </c>
      <c r="D89" s="37"/>
      <c r="E89" s="31"/>
      <c r="F89" s="5">
        <v>43764</v>
      </c>
      <c r="G89" s="31" t="s">
        <v>44</v>
      </c>
      <c r="H89" s="38">
        <v>1.10283</v>
      </c>
      <c r="I89" s="38"/>
      <c r="J89" s="31">
        <v>13.3</v>
      </c>
      <c r="K89" s="39">
        <f t="shared" si="9"/>
        <v>4201.9226709333861</v>
      </c>
      <c r="L89" s="40"/>
      <c r="M89" s="4">
        <f>IF(J89="","",(K89/J89)/LOOKUP(RIGHT($D$2,3),定数!$A$6:$A$13,定数!$B$6:$B$13))</f>
        <v>2.6327836284043769</v>
      </c>
      <c r="N89" s="31"/>
      <c r="O89" s="5"/>
      <c r="P89" s="38">
        <v>1.1014999999999999</v>
      </c>
      <c r="Q89" s="38"/>
      <c r="R89" s="41">
        <f>IF(P89="","",T89*M89*LOOKUP(RIGHT($D$2,3),定数!$A$6:$A$13,定数!$B$6:$B$13))</f>
        <v>-4201.9226709335544</v>
      </c>
      <c r="S89" s="41"/>
      <c r="T89" s="42">
        <f t="shared" si="11"/>
        <v>-13.300000000000534</v>
      </c>
      <c r="U89" s="42"/>
      <c r="V89" t="str">
        <f t="shared" si="10"/>
        <v/>
      </c>
      <c r="W89">
        <f t="shared" si="10"/>
        <v>1</v>
      </c>
      <c r="X89" s="29">
        <f t="shared" si="12"/>
        <v>160944.45610635713</v>
      </c>
      <c r="Y89" s="30">
        <f t="shared" si="13"/>
        <v>0.12973647915803854</v>
      </c>
      <c r="AA89">
        <v>15</v>
      </c>
    </row>
    <row r="90" spans="2:33" ht="15">
      <c r="B90" s="31">
        <v>82</v>
      </c>
      <c r="C90" s="37">
        <f t="shared" si="8"/>
        <v>135862.16636017931</v>
      </c>
      <c r="D90" s="37"/>
      <c r="E90" s="31"/>
      <c r="F90" s="5">
        <v>43767</v>
      </c>
      <c r="G90" s="31" t="s">
        <v>44</v>
      </c>
      <c r="H90" s="38">
        <v>1.0939300000000001</v>
      </c>
      <c r="I90" s="38"/>
      <c r="J90" s="31">
        <v>12.7</v>
      </c>
      <c r="K90" s="39">
        <f t="shared" si="9"/>
        <v>4075.8649908053794</v>
      </c>
      <c r="L90" s="40"/>
      <c r="M90" s="4">
        <f>IF(J90="","",(K90/J90)/LOOKUP(RIGHT($D$2,3),定数!$A$6:$A$13,定数!$B$6:$B$13))</f>
        <v>2.6744520937043172</v>
      </c>
      <c r="N90" s="31"/>
      <c r="O90" s="5"/>
      <c r="P90" s="38">
        <v>1.09266</v>
      </c>
      <c r="Q90" s="38"/>
      <c r="R90" s="41">
        <f>IF(P90="","",T90*M90*LOOKUP(RIGHT($D$2,3),定数!$A$6:$A$13,定数!$B$6:$B$13))</f>
        <v>-4075.8649908057146</v>
      </c>
      <c r="S90" s="41"/>
      <c r="T90" s="42">
        <f t="shared" si="11"/>
        <v>-12.700000000001044</v>
      </c>
      <c r="U90" s="42"/>
      <c r="V90" t="str">
        <f t="shared" si="10"/>
        <v/>
      </c>
      <c r="W90">
        <f t="shared" si="10"/>
        <v>2</v>
      </c>
      <c r="X90" s="29">
        <f t="shared" si="12"/>
        <v>160944.45610635713</v>
      </c>
      <c r="Y90" s="30">
        <f t="shared" si="13"/>
        <v>0.15584438478329854</v>
      </c>
      <c r="AA90">
        <v>15</v>
      </c>
    </row>
    <row r="91" spans="2:33" ht="15">
      <c r="B91" s="31">
        <v>83</v>
      </c>
      <c r="C91" s="37">
        <f t="shared" si="8"/>
        <v>131786.3013693736</v>
      </c>
      <c r="D91" s="37"/>
      <c r="E91" s="31"/>
      <c r="F91" s="5">
        <v>43772</v>
      </c>
      <c r="G91" s="31" t="s">
        <v>44</v>
      </c>
      <c r="H91" s="38">
        <v>1.1022000000000001</v>
      </c>
      <c r="I91" s="38"/>
      <c r="J91" s="31">
        <v>5.9</v>
      </c>
      <c r="K91" s="39">
        <f t="shared" si="9"/>
        <v>3953.5890410812081</v>
      </c>
      <c r="L91" s="40"/>
      <c r="M91" s="4">
        <f>IF(J91="","",(K91/J91)/LOOKUP(RIGHT($D$2,3),定数!$A$6:$A$13,定数!$B$6:$B$13))</f>
        <v>5.5841653122615931</v>
      </c>
      <c r="N91" s="31"/>
      <c r="O91" s="5"/>
      <c r="P91" s="38">
        <v>1.1027899999999999</v>
      </c>
      <c r="Q91" s="38"/>
      <c r="R91" s="41">
        <f>IF(P91="","",T91*M91*LOOKUP(RIGHT($D$2,3),定数!$A$6:$A$13,定数!$B$6:$B$13))</f>
        <v>0</v>
      </c>
      <c r="S91" s="41"/>
      <c r="T91" s="42">
        <v>0</v>
      </c>
      <c r="U91" s="42"/>
      <c r="V91" t="str">
        <f t="shared" ref="V91:W106" si="14">IF(S91&lt;&gt;"",IF(S91&lt;0,1+V90,0),"")</f>
        <v/>
      </c>
      <c r="W91">
        <f t="shared" si="14"/>
        <v>0</v>
      </c>
      <c r="X91" s="29">
        <f t="shared" si="12"/>
        <v>160944.45610635713</v>
      </c>
      <c r="Y91" s="30">
        <f t="shared" si="13"/>
        <v>0.18116905323980159</v>
      </c>
      <c r="AA91">
        <v>15</v>
      </c>
      <c r="AB91">
        <v>1.10256</v>
      </c>
      <c r="AC91">
        <v>1.1027899999999999</v>
      </c>
    </row>
    <row r="92" spans="2:33" ht="15">
      <c r="B92" s="31">
        <v>84</v>
      </c>
      <c r="C92" s="37">
        <f t="shared" si="8"/>
        <v>131786.3013693736</v>
      </c>
      <c r="D92" s="37"/>
      <c r="E92" s="31"/>
      <c r="F92" s="5">
        <v>43774</v>
      </c>
      <c r="G92" s="31" t="s">
        <v>44</v>
      </c>
      <c r="H92" s="38">
        <v>1.08657</v>
      </c>
      <c r="I92" s="38"/>
      <c r="J92" s="31">
        <v>9.6</v>
      </c>
      <c r="K92" s="39">
        <f t="shared" si="9"/>
        <v>3953.5890410812081</v>
      </c>
      <c r="L92" s="40"/>
      <c r="M92" s="4">
        <f>IF(J92="","",(K92/J92)/LOOKUP(RIGHT($D$2,3),定数!$A$6:$A$13,定数!$B$6:$B$13))</f>
        <v>3.4319349314941046</v>
      </c>
      <c r="N92" s="31"/>
      <c r="O92" s="5"/>
      <c r="P92" s="38">
        <v>1.0871599999999999</v>
      </c>
      <c r="Q92" s="38"/>
      <c r="R92" s="41">
        <f>IF(P92="","",T92*M92*LOOKUP(RIGHT($D$2,3),定数!$A$6:$A$13,定数!$B$6:$B$13))</f>
        <v>0</v>
      </c>
      <c r="S92" s="41"/>
      <c r="T92" s="42">
        <v>0</v>
      </c>
      <c r="U92" s="42"/>
      <c r="V92" t="str">
        <f t="shared" si="14"/>
        <v/>
      </c>
      <c r="W92">
        <f t="shared" si="14"/>
        <v>0</v>
      </c>
      <c r="X92" s="29">
        <f t="shared" si="12"/>
        <v>160944.45610635713</v>
      </c>
      <c r="Y92" s="30">
        <f t="shared" si="13"/>
        <v>0.18116905323980159</v>
      </c>
      <c r="AB92">
        <v>1.0871599999999999</v>
      </c>
    </row>
    <row r="93" spans="2:33" ht="15">
      <c r="B93" s="31">
        <v>85</v>
      </c>
      <c r="C93" s="37">
        <f t="shared" si="8"/>
        <v>131786.3013693736</v>
      </c>
      <c r="D93" s="37"/>
      <c r="E93" s="31"/>
      <c r="F93" s="5">
        <v>43782</v>
      </c>
      <c r="G93" s="31" t="s">
        <v>45</v>
      </c>
      <c r="H93" s="38">
        <v>1.0789200000000001</v>
      </c>
      <c r="I93" s="38"/>
      <c r="J93" s="31">
        <v>5.0999999999999996</v>
      </c>
      <c r="K93" s="39">
        <f t="shared" si="9"/>
        <v>3953.5890410812081</v>
      </c>
      <c r="L93" s="40"/>
      <c r="M93" s="4">
        <f>IF(J93="","",(K93/J93)/LOOKUP(RIGHT($D$2,3),定数!$A$6:$A$13,定数!$B$6:$B$13))</f>
        <v>6.4601128122241969</v>
      </c>
      <c r="N93" s="31"/>
      <c r="O93" s="5"/>
      <c r="P93" s="38">
        <v>1.0781099999999999</v>
      </c>
      <c r="Q93" s="38"/>
      <c r="R93" s="41">
        <f>IF(P93="","",T93*M93*LOOKUP(RIGHT($D$2,3),定数!$A$6:$A$13,定数!$B$6:$B$13))</f>
        <v>6279.229653483465</v>
      </c>
      <c r="S93" s="41"/>
      <c r="T93" s="42">
        <f t="shared" si="11"/>
        <v>8.1000000000019945</v>
      </c>
      <c r="U93" s="42"/>
      <c r="V93" t="str">
        <f t="shared" si="14"/>
        <v/>
      </c>
      <c r="W93">
        <f t="shared" si="14"/>
        <v>0</v>
      </c>
      <c r="X93" s="29">
        <f t="shared" si="12"/>
        <v>160944.45610635713</v>
      </c>
      <c r="Y93" s="30">
        <f t="shared" si="13"/>
        <v>0.18116905323980159</v>
      </c>
      <c r="AB93">
        <v>1.0785899999999999</v>
      </c>
      <c r="AC93">
        <v>1.0783799999999999</v>
      </c>
      <c r="AD93">
        <v>1.07823</v>
      </c>
      <c r="AE93">
        <v>1.0781099999999999</v>
      </c>
      <c r="AF93">
        <v>1.0778399999999999</v>
      </c>
      <c r="AG93">
        <v>1.0772999999999999</v>
      </c>
    </row>
    <row r="94" spans="2:33" ht="15">
      <c r="B94" s="31">
        <v>86</v>
      </c>
      <c r="C94" s="37">
        <f t="shared" si="8"/>
        <v>138065.53102285706</v>
      </c>
      <c r="D94" s="37"/>
      <c r="E94" s="31"/>
      <c r="F94" s="5">
        <v>43785</v>
      </c>
      <c r="G94" s="31" t="s">
        <v>44</v>
      </c>
      <c r="H94" s="38">
        <v>1.07422</v>
      </c>
      <c r="I94" s="38"/>
      <c r="J94" s="31">
        <v>17.3</v>
      </c>
      <c r="K94" s="39">
        <f t="shared" si="9"/>
        <v>4141.965930685712</v>
      </c>
      <c r="L94" s="40"/>
      <c r="M94" s="4">
        <f>IF(J94="","",(K94/J94)/LOOKUP(RIGHT($D$2,3),定数!$A$6:$A$13,定数!$B$6:$B$13))</f>
        <v>1.9951666332782811</v>
      </c>
      <c r="N94" s="31"/>
      <c r="O94" s="5"/>
      <c r="P94" s="38">
        <v>1.0752900000000001</v>
      </c>
      <c r="Q94" s="38"/>
      <c r="R94" s="41">
        <f>IF(P94="","",T94*M94*LOOKUP(RIGHT($D$2,3),定数!$A$6:$A$13,定数!$B$6:$B$13))</f>
        <v>0</v>
      </c>
      <c r="S94" s="41"/>
      <c r="T94" s="42">
        <v>0</v>
      </c>
      <c r="U94" s="42"/>
      <c r="V94" t="str">
        <f t="shared" si="14"/>
        <v/>
      </c>
      <c r="W94">
        <f t="shared" si="14"/>
        <v>0</v>
      </c>
      <c r="X94" s="29">
        <f t="shared" si="12"/>
        <v>160944.45610635713</v>
      </c>
      <c r="Y94" s="30">
        <f t="shared" si="13"/>
        <v>0.14215416695298255</v>
      </c>
      <c r="AA94">
        <v>15</v>
      </c>
      <c r="AB94">
        <v>1.0752900000000001</v>
      </c>
    </row>
    <row r="95" spans="2:33" ht="15">
      <c r="B95" s="31">
        <v>87</v>
      </c>
      <c r="C95" s="37">
        <f t="shared" si="8"/>
        <v>138065.53102285706</v>
      </c>
      <c r="D95" s="37"/>
      <c r="E95" s="31"/>
      <c r="F95" s="5">
        <v>43799</v>
      </c>
      <c r="G95" s="31" t="s">
        <v>45</v>
      </c>
      <c r="H95" s="38">
        <v>1.05806</v>
      </c>
      <c r="I95" s="38"/>
      <c r="J95" s="31">
        <v>7.6</v>
      </c>
      <c r="K95" s="39">
        <f t="shared" si="9"/>
        <v>4141.965930685712</v>
      </c>
      <c r="L95" s="40"/>
      <c r="M95" s="4">
        <f>IF(J95="","",(K95/J95)/LOOKUP(RIGHT($D$2,3),定数!$A$6:$A$13,定数!$B$6:$B$13))</f>
        <v>4.5416293099624037</v>
      </c>
      <c r="N95" s="31"/>
      <c r="O95" s="5"/>
      <c r="P95" s="38">
        <v>1.0570900000000001</v>
      </c>
      <c r="Q95" s="38"/>
      <c r="R95" s="41">
        <f>IF(P95="","",T95*M95*LOOKUP(RIGHT($D$2,3),定数!$A$6:$A$13,定数!$B$6:$B$13))</f>
        <v>0</v>
      </c>
      <c r="S95" s="41"/>
      <c r="T95" s="42">
        <v>0</v>
      </c>
      <c r="U95" s="42"/>
      <c r="V95" t="str">
        <f t="shared" si="14"/>
        <v/>
      </c>
      <c r="W95">
        <f t="shared" si="14"/>
        <v>0</v>
      </c>
      <c r="X95" s="29">
        <f t="shared" si="12"/>
        <v>160944.45610635713</v>
      </c>
      <c r="Y95" s="30">
        <f t="shared" si="13"/>
        <v>0.14215416695298255</v>
      </c>
      <c r="AA95">
        <v>15</v>
      </c>
      <c r="AB95">
        <v>1.05759</v>
      </c>
      <c r="AC95">
        <v>1.0572999999999999</v>
      </c>
      <c r="AD95">
        <v>1.0570900000000001</v>
      </c>
    </row>
    <row r="96" spans="2:33" ht="15">
      <c r="B96" s="31">
        <v>88</v>
      </c>
      <c r="C96" s="37">
        <f t="shared" si="8"/>
        <v>138065.53102285706</v>
      </c>
      <c r="D96" s="37"/>
      <c r="E96" s="31"/>
      <c r="F96" s="5">
        <v>43799</v>
      </c>
      <c r="G96" s="31" t="s">
        <v>44</v>
      </c>
      <c r="H96" s="38">
        <v>1.0588500000000001</v>
      </c>
      <c r="I96" s="38"/>
      <c r="J96" s="31">
        <v>5</v>
      </c>
      <c r="K96" s="39">
        <f t="shared" si="9"/>
        <v>4141.965930685712</v>
      </c>
      <c r="L96" s="40"/>
      <c r="M96" s="4">
        <f>IF(J96="","",(K96/J96)/LOOKUP(RIGHT($D$2,3),定数!$A$6:$A$13,定数!$B$6:$B$13))</f>
        <v>6.9032765511428531</v>
      </c>
      <c r="N96" s="31"/>
      <c r="O96" s="5"/>
      <c r="P96" s="38">
        <v>1.0583499999999999</v>
      </c>
      <c r="Q96" s="38"/>
      <c r="R96" s="41">
        <f>IF(P96="","",T96*M96*LOOKUP(RIGHT($D$2,3),定数!$A$6:$A$13,定数!$B$6:$B$13))</f>
        <v>-4141.9659306870954</v>
      </c>
      <c r="S96" s="41"/>
      <c r="T96" s="42">
        <f t="shared" si="11"/>
        <v>-5.0000000000016698</v>
      </c>
      <c r="U96" s="42"/>
      <c r="V96" t="str">
        <f t="shared" si="14"/>
        <v/>
      </c>
      <c r="W96">
        <f t="shared" si="14"/>
        <v>1</v>
      </c>
      <c r="X96" s="29">
        <f t="shared" si="12"/>
        <v>160944.45610635713</v>
      </c>
      <c r="Y96" s="30">
        <f t="shared" si="13"/>
        <v>0.14215416695298255</v>
      </c>
      <c r="AA96">
        <v>15</v>
      </c>
    </row>
    <row r="97" spans="2:33" ht="15">
      <c r="B97" s="31">
        <v>89</v>
      </c>
      <c r="C97" s="37">
        <f t="shared" si="8"/>
        <v>133923.56509216997</v>
      </c>
      <c r="D97" s="37"/>
      <c r="E97" s="31"/>
      <c r="F97" s="5">
        <v>43801</v>
      </c>
      <c r="G97" s="31" t="s">
        <v>45</v>
      </c>
      <c r="H97" s="38">
        <v>1.06199</v>
      </c>
      <c r="I97" s="38"/>
      <c r="J97" s="31">
        <v>3.6</v>
      </c>
      <c r="K97" s="39">
        <f t="shared" si="9"/>
        <v>4017.7069527650988</v>
      </c>
      <c r="L97" s="40"/>
      <c r="M97" s="4">
        <f>IF(J97="","",(K97/J97)/LOOKUP(RIGHT($D$2,3),定数!$A$6:$A$13,定数!$B$6:$B$13))</f>
        <v>9.3002475758451357</v>
      </c>
      <c r="N97" s="31"/>
      <c r="O97" s="5"/>
      <c r="P97" s="38">
        <v>1.0617700000000001</v>
      </c>
      <c r="Q97" s="38"/>
      <c r="R97" s="41">
        <f>IF(P97="","",T97*M97*LOOKUP(RIGHT($D$2,3),定数!$A$6:$A$13,定数!$B$6:$B$13))</f>
        <v>0</v>
      </c>
      <c r="S97" s="41"/>
      <c r="T97" s="42">
        <v>0</v>
      </c>
      <c r="U97" s="42"/>
      <c r="V97" t="str">
        <f t="shared" si="14"/>
        <v/>
      </c>
      <c r="W97">
        <f t="shared" si="14"/>
        <v>0</v>
      </c>
      <c r="X97" s="29">
        <f t="shared" si="12"/>
        <v>160944.45610635713</v>
      </c>
      <c r="Y97" s="30">
        <f t="shared" si="13"/>
        <v>0.16788954194440164</v>
      </c>
      <c r="AA97">
        <v>15</v>
      </c>
      <c r="AB97">
        <v>1.0617700000000001</v>
      </c>
    </row>
    <row r="98" spans="2:33" ht="15">
      <c r="B98" s="31">
        <v>90</v>
      </c>
      <c r="C98" s="37">
        <f t="shared" si="8"/>
        <v>133923.56509216997</v>
      </c>
      <c r="D98" s="37"/>
      <c r="E98" s="31"/>
      <c r="F98" s="5">
        <v>43802</v>
      </c>
      <c r="G98" s="31" t="s">
        <v>45</v>
      </c>
      <c r="H98" s="38">
        <v>1.05924</v>
      </c>
      <c r="I98" s="38"/>
      <c r="J98" s="31">
        <v>2.6</v>
      </c>
      <c r="K98" s="39">
        <f t="shared" si="9"/>
        <v>4017.7069527650988</v>
      </c>
      <c r="L98" s="40"/>
      <c r="M98" s="4">
        <f>IF(J98="","",(K98/J98)/LOOKUP(RIGHT($D$2,3),定数!$A$6:$A$13,定数!$B$6:$B$13))</f>
        <v>12.877265874247112</v>
      </c>
      <c r="N98" s="31"/>
      <c r="O98" s="5"/>
      <c r="P98" s="38">
        <v>1.05908</v>
      </c>
      <c r="Q98" s="38"/>
      <c r="R98" s="41">
        <f>IF(P98="","",T98*M98*LOOKUP(RIGHT($D$2,3),定数!$A$6:$A$13,定数!$B$6:$B$13))</f>
        <v>0</v>
      </c>
      <c r="S98" s="41"/>
      <c r="T98" s="42">
        <v>0</v>
      </c>
      <c r="U98" s="42"/>
      <c r="V98" t="str">
        <f t="shared" si="14"/>
        <v/>
      </c>
      <c r="W98">
        <f t="shared" si="14"/>
        <v>0</v>
      </c>
      <c r="X98" s="29">
        <f t="shared" si="12"/>
        <v>160944.45610635713</v>
      </c>
      <c r="Y98" s="30">
        <f t="shared" si="13"/>
        <v>0.16788954194440164</v>
      </c>
      <c r="AA98">
        <v>15</v>
      </c>
      <c r="AB98">
        <v>1.05908</v>
      </c>
    </row>
    <row r="99" spans="2:33" ht="15">
      <c r="B99" s="31">
        <v>91</v>
      </c>
      <c r="C99" s="37">
        <f t="shared" si="8"/>
        <v>133923.56509216997</v>
      </c>
      <c r="D99" s="37"/>
      <c r="E99" s="31"/>
      <c r="F99" s="5">
        <v>43809</v>
      </c>
      <c r="G99" s="31" t="s">
        <v>45</v>
      </c>
      <c r="H99" s="38">
        <v>1.1008599999999999</v>
      </c>
      <c r="I99" s="38"/>
      <c r="J99" s="31">
        <v>7.7</v>
      </c>
      <c r="K99" s="39">
        <f t="shared" si="9"/>
        <v>4017.7069527650988</v>
      </c>
      <c r="L99" s="40"/>
      <c r="M99" s="4">
        <f>IF(J99="","",(K99/J99)/LOOKUP(RIGHT($D$2,3),定数!$A$6:$A$13,定数!$B$6:$B$13))</f>
        <v>4.3481676977977255</v>
      </c>
      <c r="N99" s="31"/>
      <c r="O99" s="5"/>
      <c r="P99" s="38">
        <v>1.1003799999999999</v>
      </c>
      <c r="Q99" s="38"/>
      <c r="R99" s="41">
        <f>IF(P99="","",T99*M99*LOOKUP(RIGHT($D$2,3),定数!$A$6:$A$13,定数!$B$6:$B$13))</f>
        <v>0</v>
      </c>
      <c r="S99" s="41"/>
      <c r="T99" s="42">
        <v>0</v>
      </c>
      <c r="U99" s="42"/>
      <c r="V99" t="str">
        <f t="shared" si="14"/>
        <v/>
      </c>
      <c r="W99">
        <f t="shared" si="14"/>
        <v>0</v>
      </c>
      <c r="X99" s="29">
        <f t="shared" si="12"/>
        <v>160944.45610635713</v>
      </c>
      <c r="Y99" s="30">
        <f t="shared" si="13"/>
        <v>0.16788954194440164</v>
      </c>
      <c r="AA99">
        <v>15</v>
      </c>
      <c r="AB99">
        <v>1.1003799999999999</v>
      </c>
    </row>
    <row r="100" spans="2:33" ht="15">
      <c r="B100" s="31">
        <v>92</v>
      </c>
      <c r="C100" s="37">
        <f t="shared" si="8"/>
        <v>133923.56509216997</v>
      </c>
      <c r="D100" s="37"/>
      <c r="E100" s="31"/>
      <c r="F100" s="5">
        <v>43810</v>
      </c>
      <c r="G100" s="31" t="s">
        <v>44</v>
      </c>
      <c r="H100" s="38">
        <v>1.09449</v>
      </c>
      <c r="I100" s="38"/>
      <c r="J100" s="31">
        <v>8.6</v>
      </c>
      <c r="K100" s="39">
        <f t="shared" si="9"/>
        <v>4017.7069527650988</v>
      </c>
      <c r="L100" s="40"/>
      <c r="M100" s="4">
        <f>IF(J100="","",(K100/J100)/LOOKUP(RIGHT($D$2,3),定数!$A$6:$A$13,定数!$B$6:$B$13))</f>
        <v>3.893126892214243</v>
      </c>
      <c r="N100" s="31"/>
      <c r="O100" s="5"/>
      <c r="P100" s="38">
        <v>1.09578</v>
      </c>
      <c r="Q100" s="38"/>
      <c r="R100" s="41">
        <f>IF(P100="","",T100*M100*LOOKUP(RIGHT($D$2,3),定数!$A$6:$A$13,定数!$B$6:$B$13))</f>
        <v>6026.5604291477111</v>
      </c>
      <c r="S100" s="41"/>
      <c r="T100" s="42">
        <f t="shared" si="11"/>
        <v>12.900000000000134</v>
      </c>
      <c r="U100" s="42"/>
      <c r="V100" t="str">
        <f t="shared" si="14"/>
        <v/>
      </c>
      <c r="W100">
        <f t="shared" si="14"/>
        <v>0</v>
      </c>
      <c r="X100" s="29">
        <f t="shared" si="12"/>
        <v>160944.45610635713</v>
      </c>
      <c r="Y100" s="30">
        <f t="shared" si="13"/>
        <v>0.16788954194440164</v>
      </c>
      <c r="AA100">
        <v>15</v>
      </c>
      <c r="AB100">
        <v>1.0950200000000001</v>
      </c>
      <c r="AC100">
        <v>1.09535</v>
      </c>
      <c r="AD100">
        <v>1.09558</v>
      </c>
      <c r="AE100">
        <v>1.09578</v>
      </c>
      <c r="AF100">
        <v>1.0962099999999999</v>
      </c>
    </row>
    <row r="101" spans="2:33" ht="15">
      <c r="B101" s="31">
        <v>93</v>
      </c>
      <c r="C101" s="37">
        <f t="shared" si="8"/>
        <v>139950.12552131768</v>
      </c>
      <c r="D101" s="37"/>
      <c r="E101" s="31"/>
      <c r="F101" s="5">
        <v>43813</v>
      </c>
      <c r="G101" s="31" t="s">
        <v>45</v>
      </c>
      <c r="H101" s="38">
        <v>1.0969199999999999</v>
      </c>
      <c r="I101" s="38"/>
      <c r="J101" s="31">
        <v>8.6999999999999993</v>
      </c>
      <c r="K101" s="39">
        <f t="shared" si="9"/>
        <v>4198.5037656395298</v>
      </c>
      <c r="L101" s="40"/>
      <c r="M101" s="4">
        <f>IF(J101="","",(K101/J101)/LOOKUP(RIGHT($D$2,3),定数!$A$6:$A$13,定数!$B$6:$B$13))</f>
        <v>4.0215553310723466</v>
      </c>
      <c r="N101" s="31"/>
      <c r="O101" s="5"/>
      <c r="P101" s="38">
        <v>1.0963799999999999</v>
      </c>
      <c r="Q101" s="38"/>
      <c r="R101" s="41">
        <f>IF(P101="","",T101*M101*LOOKUP(RIGHT($D$2,3),定数!$A$6:$A$13,定数!$B$6:$B$13))</f>
        <v>0</v>
      </c>
      <c r="S101" s="41"/>
      <c r="T101" s="42">
        <v>0</v>
      </c>
      <c r="U101" s="42"/>
      <c r="V101" t="str">
        <f t="shared" si="14"/>
        <v/>
      </c>
      <c r="W101">
        <f t="shared" si="14"/>
        <v>0</v>
      </c>
      <c r="X101" s="29">
        <f t="shared" si="12"/>
        <v>160944.45610635713</v>
      </c>
      <c r="Y101" s="30">
        <f t="shared" si="13"/>
        <v>0.13044457133189935</v>
      </c>
      <c r="AA101">
        <v>15</v>
      </c>
      <c r="AB101">
        <v>1.0963799999999999</v>
      </c>
    </row>
    <row r="102" spans="2:33" ht="15">
      <c r="B102" s="31">
        <v>94</v>
      </c>
      <c r="C102" s="37">
        <f t="shared" si="8"/>
        <v>139950.12552131768</v>
      </c>
      <c r="D102" s="37"/>
      <c r="E102" s="31"/>
      <c r="F102" s="5">
        <v>43821</v>
      </c>
      <c r="G102" s="31" t="s">
        <v>45</v>
      </c>
      <c r="H102" s="38">
        <v>1.09056</v>
      </c>
      <c r="I102" s="38"/>
      <c r="J102" s="31">
        <v>7.6</v>
      </c>
      <c r="K102" s="39">
        <f t="shared" si="9"/>
        <v>4198.5037656395298</v>
      </c>
      <c r="L102" s="40"/>
      <c r="M102" s="4">
        <f>IF(J102="","",(K102/J102)/LOOKUP(RIGHT($D$2,3),定数!$A$6:$A$13,定数!$B$6:$B$13))</f>
        <v>4.6036225500433439</v>
      </c>
      <c r="N102" s="31"/>
      <c r="O102" s="5"/>
      <c r="P102" s="38">
        <v>1.0913200000000001</v>
      </c>
      <c r="Q102" s="38"/>
      <c r="R102" s="41">
        <f>IF(P102="","",T102*M102*LOOKUP(RIGHT($D$2,3),定数!$A$6:$A$13,定数!$B$6:$B$13))</f>
        <v>-4198.5037656400482</v>
      </c>
      <c r="S102" s="41"/>
      <c r="T102" s="42">
        <f t="shared" si="11"/>
        <v>-7.6000000000009393</v>
      </c>
      <c r="U102" s="42"/>
      <c r="V102" t="str">
        <f t="shared" si="14"/>
        <v/>
      </c>
      <c r="W102">
        <f t="shared" si="14"/>
        <v>1</v>
      </c>
      <c r="X102" s="29">
        <f t="shared" si="12"/>
        <v>160944.45610635713</v>
      </c>
      <c r="Y102" s="30">
        <f t="shared" si="13"/>
        <v>0.13044457133189935</v>
      </c>
      <c r="AA102">
        <v>15</v>
      </c>
    </row>
    <row r="103" spans="2:33" ht="15">
      <c r="B103" s="31">
        <v>95</v>
      </c>
      <c r="C103" s="37">
        <f t="shared" si="8"/>
        <v>135751.62175567762</v>
      </c>
      <c r="D103" s="37"/>
      <c r="E103" s="31">
        <v>2016</v>
      </c>
      <c r="F103" s="5">
        <v>43469</v>
      </c>
      <c r="G103" s="31" t="s">
        <v>44</v>
      </c>
      <c r="H103" s="38">
        <v>1.0878099999999999</v>
      </c>
      <c r="I103" s="38"/>
      <c r="J103" s="31">
        <v>9.6</v>
      </c>
      <c r="K103" s="39">
        <f t="shared" si="9"/>
        <v>4072.5486526703285</v>
      </c>
      <c r="L103" s="40"/>
      <c r="M103" s="4">
        <f>IF(J103="","",(K103/J103)/LOOKUP(RIGHT($D$2,3),定数!$A$6:$A$13,定数!$B$6:$B$13))</f>
        <v>3.5351984832207717</v>
      </c>
      <c r="N103" s="31"/>
      <c r="O103" s="5"/>
      <c r="P103" s="38">
        <v>1.0892500000000001</v>
      </c>
      <c r="Q103" s="38"/>
      <c r="R103" s="41">
        <f>IF(P103="","",T103*M103*LOOKUP(RIGHT($D$2,3),定数!$A$6:$A$13,定数!$B$6:$B$13))</f>
        <v>6108.8229790059513</v>
      </c>
      <c r="S103" s="41"/>
      <c r="T103" s="42">
        <f t="shared" si="11"/>
        <v>14.400000000001079</v>
      </c>
      <c r="U103" s="42"/>
      <c r="V103" t="str">
        <f t="shared" si="14"/>
        <v/>
      </c>
      <c r="W103">
        <f t="shared" si="14"/>
        <v>0</v>
      </c>
      <c r="X103" s="29">
        <f t="shared" si="12"/>
        <v>160944.45610635713</v>
      </c>
      <c r="Y103" s="30">
        <f t="shared" si="13"/>
        <v>0.1565312341919457</v>
      </c>
      <c r="AA103">
        <v>15</v>
      </c>
      <c r="AB103">
        <v>1.0884</v>
      </c>
      <c r="AC103">
        <v>1.08877</v>
      </c>
      <c r="AD103">
        <v>1.0890299999999999</v>
      </c>
      <c r="AE103">
        <v>1.0892500000000001</v>
      </c>
      <c r="AF103">
        <v>1.0897300000000001</v>
      </c>
      <c r="AG103">
        <v>1.0906899999999999</v>
      </c>
    </row>
    <row r="104" spans="2:33" ht="15">
      <c r="B104" s="31">
        <v>96</v>
      </c>
      <c r="C104" s="37">
        <f t="shared" si="8"/>
        <v>141860.44473468358</v>
      </c>
      <c r="D104" s="37"/>
      <c r="E104" s="31"/>
      <c r="F104" s="5">
        <v>43473</v>
      </c>
      <c r="G104" s="31" t="s">
        <v>45</v>
      </c>
      <c r="H104" s="38">
        <v>1.08816</v>
      </c>
      <c r="I104" s="38"/>
      <c r="J104" s="31">
        <v>6.7</v>
      </c>
      <c r="K104" s="39">
        <f t="shared" si="9"/>
        <v>4255.8133420405075</v>
      </c>
      <c r="L104" s="40"/>
      <c r="M104" s="4">
        <f>IF(J104="","",(K104/J104)/LOOKUP(RIGHT($D$2,3),定数!$A$6:$A$13,定数!$B$6:$B$13))</f>
        <v>5.293300176667298</v>
      </c>
      <c r="N104" s="31"/>
      <c r="O104" s="5"/>
      <c r="P104" s="38">
        <v>1.0871599999999999</v>
      </c>
      <c r="Q104" s="38"/>
      <c r="R104" s="41">
        <f>IF(P104="","",T104*M104*LOOKUP(RIGHT($D$2,3),定数!$A$6:$A$13,定数!$B$6:$B$13))</f>
        <v>6351.9602120014688</v>
      </c>
      <c r="S104" s="41"/>
      <c r="T104" s="42">
        <f t="shared" si="11"/>
        <v>10.000000000001119</v>
      </c>
      <c r="U104" s="42"/>
      <c r="V104" t="str">
        <f t="shared" si="14"/>
        <v/>
      </c>
      <c r="W104">
        <f t="shared" si="14"/>
        <v>0</v>
      </c>
      <c r="X104" s="29">
        <f t="shared" si="12"/>
        <v>160944.45610635713</v>
      </c>
      <c r="Y104" s="30">
        <f t="shared" si="13"/>
        <v>0.11857513973058031</v>
      </c>
      <c r="AA104">
        <v>15</v>
      </c>
      <c r="AB104">
        <v>1.08775</v>
      </c>
      <c r="AC104">
        <v>1.0874900000000001</v>
      </c>
      <c r="AD104">
        <v>1.08731</v>
      </c>
      <c r="AE104">
        <v>1.0871599999999999</v>
      </c>
    </row>
    <row r="105" spans="2:33" ht="15">
      <c r="B105" s="31">
        <v>97</v>
      </c>
      <c r="C105" s="37">
        <f t="shared" si="8"/>
        <v>148212.40494668504</v>
      </c>
      <c r="D105" s="37"/>
      <c r="E105" s="31"/>
      <c r="F105" s="5">
        <v>43480</v>
      </c>
      <c r="G105" s="31" t="s">
        <v>44</v>
      </c>
      <c r="H105" s="38">
        <v>1.08822</v>
      </c>
      <c r="I105" s="38"/>
      <c r="J105" s="31">
        <v>7.8</v>
      </c>
      <c r="K105" s="39">
        <f t="shared" si="9"/>
        <v>4446.3721484005509</v>
      </c>
      <c r="L105" s="40"/>
      <c r="M105" s="4">
        <f>IF(J105="","",(K105/J105)/LOOKUP(RIGHT($D$2,3),定数!$A$6:$A$13,定数!$B$6:$B$13))</f>
        <v>4.7503975944450332</v>
      </c>
      <c r="N105" s="31"/>
      <c r="O105" s="5"/>
      <c r="P105" s="38">
        <v>1.0887</v>
      </c>
      <c r="Q105" s="38"/>
      <c r="R105" s="41">
        <f>IF(P105="","",T105*M105*LOOKUP(RIGHT($D$2,3),定数!$A$6:$A$13,定数!$B$6:$B$13))</f>
        <v>0</v>
      </c>
      <c r="S105" s="41"/>
      <c r="T105" s="42">
        <v>0</v>
      </c>
      <c r="U105" s="42"/>
      <c r="V105" t="str">
        <f t="shared" si="14"/>
        <v/>
      </c>
      <c r="W105">
        <f t="shared" si="14"/>
        <v>0</v>
      </c>
      <c r="X105" s="29">
        <f t="shared" si="12"/>
        <v>160944.45610635713</v>
      </c>
      <c r="Y105" s="30">
        <f t="shared" si="13"/>
        <v>7.9108354942392989E-2</v>
      </c>
      <c r="AA105">
        <v>15</v>
      </c>
      <c r="AB105">
        <v>1.0887</v>
      </c>
    </row>
    <row r="106" spans="2:33" ht="15">
      <c r="B106" s="31">
        <v>98</v>
      </c>
      <c r="C106" s="37">
        <f t="shared" si="8"/>
        <v>148212.40494668504</v>
      </c>
      <c r="D106" s="37"/>
      <c r="E106" s="31"/>
      <c r="F106" s="5">
        <v>43484</v>
      </c>
      <c r="G106" s="31" t="s">
        <v>45</v>
      </c>
      <c r="H106" s="38">
        <v>1.0876999999999999</v>
      </c>
      <c r="I106" s="38"/>
      <c r="J106" s="31">
        <v>5.6</v>
      </c>
      <c r="K106" s="39">
        <f t="shared" si="9"/>
        <v>4446.3721484005509</v>
      </c>
      <c r="L106" s="40"/>
      <c r="M106" s="4">
        <f>IF(J106="","",(K106/J106)/LOOKUP(RIGHT($D$2,3),定数!$A$6:$A$13,定数!$B$6:$B$13))</f>
        <v>6.6166252208341536</v>
      </c>
      <c r="N106" s="31"/>
      <c r="O106" s="5"/>
      <c r="P106" s="38">
        <v>1.0868599999999999</v>
      </c>
      <c r="Q106" s="38"/>
      <c r="R106" s="41">
        <f>IF(P106="","",T106*M106*LOOKUP(RIGHT($D$2,3),定数!$A$6:$A$13,定数!$B$6:$B$13))</f>
        <v>6669.5582226004453</v>
      </c>
      <c r="S106" s="41"/>
      <c r="T106" s="42">
        <f t="shared" si="11"/>
        <v>8.399999999999519</v>
      </c>
      <c r="U106" s="42"/>
      <c r="V106" t="str">
        <f t="shared" si="14"/>
        <v/>
      </c>
      <c r="W106">
        <f t="shared" si="14"/>
        <v>0</v>
      </c>
      <c r="X106" s="29">
        <f t="shared" si="12"/>
        <v>160944.45610635713</v>
      </c>
      <c r="Y106" s="30">
        <f t="shared" si="13"/>
        <v>7.9108354942392989E-2</v>
      </c>
      <c r="AA106">
        <v>15</v>
      </c>
      <c r="AB106">
        <v>1.08735</v>
      </c>
      <c r="AC106">
        <v>1.08714</v>
      </c>
      <c r="AD106">
        <v>1.0869899999999999</v>
      </c>
      <c r="AE106">
        <v>1.0868599999999999</v>
      </c>
      <c r="AF106">
        <v>1.0865800000000001</v>
      </c>
      <c r="AG106">
        <v>1.08602</v>
      </c>
    </row>
    <row r="107" spans="2:33" ht="15">
      <c r="B107" s="31">
        <v>99</v>
      </c>
      <c r="C107" s="37">
        <f t="shared" si="8"/>
        <v>154881.96316928547</v>
      </c>
      <c r="D107" s="37"/>
      <c r="E107" s="31"/>
      <c r="F107" s="5">
        <v>43486</v>
      </c>
      <c r="G107" s="31" t="s">
        <v>44</v>
      </c>
      <c r="H107" s="38">
        <v>1.08988</v>
      </c>
      <c r="I107" s="38"/>
      <c r="J107" s="31">
        <v>7.9</v>
      </c>
      <c r="K107" s="39">
        <f t="shared" si="9"/>
        <v>4646.4588950785637</v>
      </c>
      <c r="L107" s="40"/>
      <c r="M107" s="4">
        <f>IF(J107="","",(K107/J107)/LOOKUP(RIGHT($D$2,3),定数!$A$6:$A$13,定数!$B$6:$B$13))</f>
        <v>4.9013279483951093</v>
      </c>
      <c r="N107" s="31"/>
      <c r="O107" s="5"/>
      <c r="P107" s="38">
        <v>1.0903700000000001</v>
      </c>
      <c r="Q107" s="38"/>
      <c r="R107" s="41">
        <f>IF(P107="","",T107*M107*LOOKUP(RIGHT($D$2,3),定数!$A$6:$A$13,定数!$B$6:$B$13))</f>
        <v>0</v>
      </c>
      <c r="S107" s="41"/>
      <c r="T107" s="42">
        <v>0</v>
      </c>
      <c r="U107" s="42"/>
      <c r="V107" t="str">
        <f>IF(S107&lt;&gt;"",IF(S107&lt;0,1+V106,0),"")</f>
        <v/>
      </c>
      <c r="W107">
        <f>IF(T107&lt;&gt;"",IF(T107&lt;0,1+W106,0),"")</f>
        <v>0</v>
      </c>
      <c r="X107" s="29">
        <f t="shared" si="12"/>
        <v>160944.45610635713</v>
      </c>
      <c r="Y107" s="30">
        <f t="shared" si="13"/>
        <v>3.7668230914803091E-2</v>
      </c>
      <c r="AA107">
        <v>15</v>
      </c>
      <c r="AB107">
        <v>1.0903700000000001</v>
      </c>
    </row>
    <row r="108" spans="2:33" ht="15">
      <c r="B108" s="31">
        <v>100</v>
      </c>
      <c r="C108" s="37">
        <f t="shared" si="8"/>
        <v>154881.96316928547</v>
      </c>
      <c r="D108" s="37"/>
      <c r="E108" s="31"/>
      <c r="F108" s="5">
        <v>43487</v>
      </c>
      <c r="G108" s="31" t="s">
        <v>45</v>
      </c>
      <c r="H108" s="38">
        <v>1.0839700000000001</v>
      </c>
      <c r="I108" s="38"/>
      <c r="J108" s="31">
        <v>6.2</v>
      </c>
      <c r="K108" s="39">
        <f t="shared" si="9"/>
        <v>4646.4588950785637</v>
      </c>
      <c r="L108" s="40"/>
      <c r="M108" s="4">
        <f>IF(J108="","",(K108/J108)/LOOKUP(RIGHT($D$2,3),定数!$A$6:$A$13,定数!$B$6:$B$13))</f>
        <v>6.2452404503744132</v>
      </c>
      <c r="N108" s="31"/>
      <c r="O108" s="5"/>
      <c r="P108" s="38">
        <v>1.08304</v>
      </c>
      <c r="Q108" s="38"/>
      <c r="R108" s="41">
        <f>IF(P108="","",T108*M108*LOOKUP(RIGHT($D$2,3),定数!$A$6:$A$13,定数!$B$6:$B$13))</f>
        <v>6969.688342618575</v>
      </c>
      <c r="S108" s="41"/>
      <c r="T108" s="42">
        <f t="shared" si="11"/>
        <v>9.3000000000009742</v>
      </c>
      <c r="U108" s="42"/>
      <c r="V108" t="str">
        <f>IF(S108&lt;&gt;"",IF(S108&lt;0,1+V107,0),"")</f>
        <v/>
      </c>
      <c r="W108">
        <f>IF(T108&lt;&gt;"",IF(T108&lt;0,1+W107,0),"")</f>
        <v>0</v>
      </c>
      <c r="X108" s="29">
        <f t="shared" si="12"/>
        <v>160944.45610635713</v>
      </c>
      <c r="Y108" s="30">
        <f t="shared" si="13"/>
        <v>3.7668230914803091E-2</v>
      </c>
      <c r="AA108">
        <v>15</v>
      </c>
      <c r="AB108">
        <v>1.0835900000000001</v>
      </c>
      <c r="AC108">
        <v>1.08335</v>
      </c>
      <c r="AD108">
        <v>1.08318</v>
      </c>
      <c r="AE108">
        <v>1.08304</v>
      </c>
      <c r="AF108">
        <v>1.08273</v>
      </c>
    </row>
    <row r="109" spans="2:33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9" priority="5" stopIfTrue="1" operator="equal">
      <formula>"買"</formula>
    </cfRule>
    <cfRule type="cellIs" dxfId="38" priority="6" stopIfTrue="1" operator="equal">
      <formula>"売"</formula>
    </cfRule>
  </conditionalFormatting>
  <conditionalFormatting sqref="G9:G11 G14:G45 G47:G108">
    <cfRule type="cellIs" dxfId="37" priority="7" stopIfTrue="1" operator="equal">
      <formula>"買"</formula>
    </cfRule>
    <cfRule type="cellIs" dxfId="36" priority="8" stopIfTrue="1" operator="equal">
      <formula>"売"</formula>
    </cfRule>
  </conditionalFormatting>
  <conditionalFormatting sqref="G12">
    <cfRule type="cellIs" dxfId="35" priority="3" stopIfTrue="1" operator="equal">
      <formula>"買"</formula>
    </cfRule>
    <cfRule type="cellIs" dxfId="34" priority="4" stopIfTrue="1" operator="equal">
      <formula>"売"</formula>
    </cfRule>
  </conditionalFormatting>
  <conditionalFormatting sqref="G13">
    <cfRule type="cellIs" dxfId="33" priority="1" stopIfTrue="1" operator="equal">
      <formula>"買"</formula>
    </cfRule>
    <cfRule type="cellIs" dxfId="32" priority="2" stopIfTrue="1" operator="equal">
      <formula>"売"</formula>
    </cfRule>
  </conditionalFormatting>
  <dataValidations count="1">
    <dataValidation type="list" allowBlank="1" showInputMessage="1" showErrorMessage="1" sqref="G9:G108" xr:uid="{555FB664-641D-4ED7-87A4-C742FD6F072A}">
      <formula1>"買,売"</formula1>
    </dataValidation>
  </dataValidation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19C75-7B72-43E2-917E-824E4AE5959D}">
  <dimension ref="B2:AG109"/>
  <sheetViews>
    <sheetView zoomScale="115" zoomScaleNormal="115" workbookViewId="0" xr3:uid="{FA7C3854-9670-52A2-81DC-6E80BBA2A08B}">
      <pane ySplit="8" topLeftCell="G54" activePane="bottomLeft" state="frozen"/>
      <selection pane="bottomLeft" activeCell="AD56" sqref="AD56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33" ht="15">
      <c r="B2" s="56" t="s">
        <v>10</v>
      </c>
      <c r="C2" s="56"/>
      <c r="D2" s="76" t="s">
        <v>11</v>
      </c>
      <c r="E2" s="76"/>
      <c r="F2" s="56" t="s">
        <v>12</v>
      </c>
      <c r="G2" s="56"/>
      <c r="H2" s="72" t="s">
        <v>13</v>
      </c>
      <c r="I2" s="72"/>
      <c r="J2" s="56" t="s">
        <v>14</v>
      </c>
      <c r="K2" s="56"/>
      <c r="L2" s="77">
        <v>100000</v>
      </c>
      <c r="M2" s="76"/>
      <c r="N2" s="56" t="s">
        <v>15</v>
      </c>
      <c r="O2" s="56"/>
      <c r="P2" s="73">
        <f>SUM(L2,D4)</f>
        <v>158211.76716704242</v>
      </c>
      <c r="Q2" s="72"/>
      <c r="R2" s="1"/>
      <c r="S2" s="1"/>
      <c r="T2" s="1"/>
    </row>
    <row r="3" spans="2:33" ht="57" customHeight="1">
      <c r="B3" s="56" t="s">
        <v>16</v>
      </c>
      <c r="C3" s="56"/>
      <c r="D3" s="74" t="s">
        <v>17</v>
      </c>
      <c r="E3" s="74"/>
      <c r="F3" s="74"/>
      <c r="G3" s="74"/>
      <c r="H3" s="74"/>
      <c r="I3" s="74"/>
      <c r="J3" s="56" t="s">
        <v>18</v>
      </c>
      <c r="K3" s="56"/>
      <c r="L3" s="74" t="s">
        <v>50</v>
      </c>
      <c r="M3" s="75"/>
      <c r="N3" s="75"/>
      <c r="O3" s="75"/>
      <c r="P3" s="75"/>
      <c r="Q3" s="75"/>
      <c r="R3" s="1"/>
      <c r="S3" s="1"/>
    </row>
    <row r="4" spans="2:33" ht="15">
      <c r="B4" s="56" t="s">
        <v>20</v>
      </c>
      <c r="C4" s="56"/>
      <c r="D4" s="70">
        <f>SUM($R$9:$S$993)</f>
        <v>58211.76716704241</v>
      </c>
      <c r="E4" s="70"/>
      <c r="F4" s="56" t="s">
        <v>21</v>
      </c>
      <c r="G4" s="56"/>
      <c r="H4" s="71">
        <f>SUM($T$9:$U$108)</f>
        <v>53.899999999993412</v>
      </c>
      <c r="I4" s="72"/>
      <c r="J4" s="53"/>
      <c r="K4" s="53"/>
      <c r="L4" s="73"/>
      <c r="M4" s="73"/>
      <c r="N4" s="53" t="s">
        <v>22</v>
      </c>
      <c r="O4" s="53"/>
      <c r="P4" s="54">
        <f>MAX(Y:Y)</f>
        <v>0.18623324110077677</v>
      </c>
      <c r="Q4" s="54"/>
      <c r="R4" s="1"/>
      <c r="S4" s="1"/>
      <c r="T4" s="1"/>
    </row>
    <row r="5" spans="2:33" ht="15">
      <c r="B5" s="33" t="s">
        <v>23</v>
      </c>
      <c r="C5" s="36">
        <f>COUNTIF($R$9:$R$990,"&gt;0")</f>
        <v>37</v>
      </c>
      <c r="D5" s="34" t="s">
        <v>24</v>
      </c>
      <c r="E5" s="12">
        <f>COUNTIF($R$9:$R$990,"&lt;0")</f>
        <v>30</v>
      </c>
      <c r="F5" s="34" t="s">
        <v>25</v>
      </c>
      <c r="G5" s="36">
        <f>COUNTIF($R$9:$R$990,"=0")</f>
        <v>33</v>
      </c>
      <c r="H5" s="34" t="s">
        <v>26</v>
      </c>
      <c r="I5" s="32">
        <f>C5/SUM(C5,E5,G5)</f>
        <v>0.37</v>
      </c>
      <c r="J5" s="55" t="s">
        <v>27</v>
      </c>
      <c r="K5" s="56"/>
      <c r="L5" s="57">
        <f>MAX(V9:V993)</f>
        <v>2</v>
      </c>
      <c r="M5" s="58"/>
      <c r="N5" s="14" t="s">
        <v>28</v>
      </c>
      <c r="O5" s="6"/>
      <c r="P5" s="57">
        <f>MAX(W9:W993)</f>
        <v>4</v>
      </c>
      <c r="Q5" s="58"/>
      <c r="R5" s="1"/>
      <c r="S5" s="1"/>
      <c r="T5" s="1"/>
    </row>
    <row r="6" spans="2:33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5"/>
      <c r="R6" s="1"/>
      <c r="S6" s="1"/>
      <c r="T6" s="1"/>
    </row>
    <row r="7" spans="2:33" ht="15">
      <c r="B7" s="59" t="s">
        <v>29</v>
      </c>
      <c r="C7" s="61" t="s">
        <v>30</v>
      </c>
      <c r="D7" s="62"/>
      <c r="E7" s="65" t="s">
        <v>31</v>
      </c>
      <c r="F7" s="66"/>
      <c r="G7" s="66"/>
      <c r="H7" s="66"/>
      <c r="I7" s="49"/>
      <c r="J7" s="67" t="s">
        <v>32</v>
      </c>
      <c r="K7" s="68"/>
      <c r="L7" s="51"/>
      <c r="M7" s="69" t="s">
        <v>33</v>
      </c>
      <c r="N7" s="44" t="s">
        <v>34</v>
      </c>
      <c r="O7" s="45"/>
      <c r="P7" s="45"/>
      <c r="Q7" s="46"/>
      <c r="R7" s="47" t="s">
        <v>35</v>
      </c>
      <c r="S7" s="47"/>
      <c r="T7" s="47"/>
      <c r="U7" s="47"/>
    </row>
    <row r="8" spans="2:33" ht="15">
      <c r="B8" s="60"/>
      <c r="C8" s="63"/>
      <c r="D8" s="64"/>
      <c r="E8" s="15" t="s">
        <v>36</v>
      </c>
      <c r="F8" s="15" t="s">
        <v>37</v>
      </c>
      <c r="G8" s="15" t="s">
        <v>38</v>
      </c>
      <c r="H8" s="48" t="s">
        <v>39</v>
      </c>
      <c r="I8" s="49"/>
      <c r="J8" s="2" t="s">
        <v>40</v>
      </c>
      <c r="K8" s="50" t="s">
        <v>41</v>
      </c>
      <c r="L8" s="51"/>
      <c r="M8" s="69"/>
      <c r="N8" s="3" t="s">
        <v>36</v>
      </c>
      <c r="O8" s="3" t="s">
        <v>37</v>
      </c>
      <c r="P8" s="52" t="s">
        <v>39</v>
      </c>
      <c r="Q8" s="46"/>
      <c r="R8" s="47" t="s">
        <v>42</v>
      </c>
      <c r="S8" s="47"/>
      <c r="T8" s="47" t="s">
        <v>40</v>
      </c>
      <c r="U8" s="47"/>
      <c r="Y8" t="s">
        <v>43</v>
      </c>
      <c r="AB8">
        <v>-0.61799999999999999</v>
      </c>
      <c r="AC8">
        <v>-1</v>
      </c>
      <c r="AD8">
        <v>-1.27</v>
      </c>
      <c r="AE8">
        <v>-1.5</v>
      </c>
      <c r="AF8">
        <v>-2</v>
      </c>
      <c r="AG8">
        <v>-3</v>
      </c>
    </row>
    <row r="9" spans="2:33" ht="15">
      <c r="B9" s="31">
        <v>1</v>
      </c>
      <c r="C9" s="37">
        <f>L2</f>
        <v>100000</v>
      </c>
      <c r="D9" s="37"/>
      <c r="E9" s="31">
        <v>2015</v>
      </c>
      <c r="F9" s="5">
        <v>43470</v>
      </c>
      <c r="G9" s="31" t="s">
        <v>44</v>
      </c>
      <c r="H9" s="38">
        <v>1.1959</v>
      </c>
      <c r="I9" s="38"/>
      <c r="J9" s="31">
        <v>20</v>
      </c>
      <c r="K9" s="37">
        <f>IF(J9="","",C9*0.03)</f>
        <v>3000</v>
      </c>
      <c r="L9" s="37"/>
      <c r="M9" s="4">
        <f>IF(J9="","",(K9/J9)/LOOKUP(RIGHT($D$2,3),定数!$A$6:$A$13,定数!$B$6:$B$13))</f>
        <v>1.25</v>
      </c>
      <c r="N9" s="31">
        <v>2015</v>
      </c>
      <c r="O9" s="5">
        <v>43470</v>
      </c>
      <c r="P9" s="38">
        <v>1.19693</v>
      </c>
      <c r="Q9" s="38"/>
      <c r="R9" s="41">
        <f>IF(P9="","",T9*M9*LOOKUP(RIGHT($D$2,3),定数!$A$6:$A$13,定数!$B$6:$B$13))</f>
        <v>0</v>
      </c>
      <c r="S9" s="41"/>
      <c r="T9" s="42">
        <v>0</v>
      </c>
      <c r="U9" s="42"/>
      <c r="V9" s="1">
        <f>IF(T9&lt;&gt;"",IF(T9&gt;0,1+V8,0),"")</f>
        <v>0</v>
      </c>
      <c r="W9">
        <f>IF(T9&lt;&gt;"",IF(T9&lt;0,1+W8,0),"")</f>
        <v>0</v>
      </c>
      <c r="AB9">
        <v>1.19693</v>
      </c>
    </row>
    <row r="10" spans="2:33" ht="15">
      <c r="B10" s="31">
        <v>2</v>
      </c>
      <c r="C10" s="37">
        <f t="shared" ref="C10:C73" si="0">IF(R9="","",C9+R9)</f>
        <v>100000</v>
      </c>
      <c r="D10" s="37"/>
      <c r="E10" s="31"/>
      <c r="F10" s="5">
        <v>43472</v>
      </c>
      <c r="G10" s="31" t="s">
        <v>44</v>
      </c>
      <c r="H10" s="38">
        <v>1.1887300000000001</v>
      </c>
      <c r="I10" s="38"/>
      <c r="J10" s="31">
        <v>33.700000000000003</v>
      </c>
      <c r="K10" s="39">
        <f>IF(J10="","",C10*0.03)</f>
        <v>3000</v>
      </c>
      <c r="L10" s="40"/>
      <c r="M10" s="4">
        <f>IF(J10="","",(K10/J10)/LOOKUP(RIGHT($D$2,3),定数!$A$6:$A$13,定数!$B$6:$B$13))</f>
        <v>0.74183976261127593</v>
      </c>
      <c r="N10" s="31"/>
      <c r="O10" s="5"/>
      <c r="P10" s="38">
        <v>1.18536</v>
      </c>
      <c r="Q10" s="38"/>
      <c r="R10" s="41">
        <f>IF(P10="","",T10*M10*LOOKUP(RIGHT($D$2,3),定数!$A$6:$A$13,定数!$B$6:$B$13))</f>
        <v>-3000.000000000085</v>
      </c>
      <c r="S10" s="41"/>
      <c r="T10" s="42">
        <f>IF(P10="","",IF(G10="買",(P10-H10),(H10-P10))*IF(RIGHT($D$2,3)="JPY",100,10000))</f>
        <v>-33.700000000000955</v>
      </c>
      <c r="U10" s="42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100000</v>
      </c>
    </row>
    <row r="11" spans="2:33" ht="15">
      <c r="B11" s="31">
        <v>3</v>
      </c>
      <c r="C11" s="37">
        <f t="shared" si="0"/>
        <v>96999.999999999913</v>
      </c>
      <c r="D11" s="37"/>
      <c r="E11" s="31"/>
      <c r="F11" s="5">
        <v>43477</v>
      </c>
      <c r="G11" s="31" t="s">
        <v>45</v>
      </c>
      <c r="H11" s="38">
        <v>1.18489</v>
      </c>
      <c r="I11" s="38"/>
      <c r="J11" s="31">
        <v>8.8000000000000007</v>
      </c>
      <c r="K11" s="39">
        <f t="shared" ref="K11:K74" si="3">IF(J11="","",C11*0.03)</f>
        <v>2909.9999999999973</v>
      </c>
      <c r="L11" s="40"/>
      <c r="M11" s="4">
        <f>IF(J11="","",(K11/J11)/LOOKUP(RIGHT($D$2,3),定数!$A$6:$A$13,定数!$B$6:$B$13))</f>
        <v>2.7556818181818152</v>
      </c>
      <c r="N11" s="31"/>
      <c r="O11" s="5"/>
      <c r="P11" s="38">
        <v>1.18377</v>
      </c>
      <c r="Q11" s="38"/>
      <c r="R11" s="41">
        <f>IF(P11="","",T11*M11*LOOKUP(RIGHT($D$2,3),定数!$A$6:$A$13,定数!$B$6:$B$13))</f>
        <v>3703.6363636363922</v>
      </c>
      <c r="S11" s="41"/>
      <c r="T11" s="42">
        <f>IF(P11="","",IF(G11="買",(P11-H11),(H11-P11))*IF(RIGHT($D$2,3)="JPY",100,10000))</f>
        <v>11.200000000000099</v>
      </c>
      <c r="U11" s="42"/>
      <c r="V11" s="16">
        <f t="shared" si="1"/>
        <v>1</v>
      </c>
      <c r="W11">
        <f t="shared" si="2"/>
        <v>0</v>
      </c>
      <c r="X11" s="29">
        <f>IF(C11&lt;&gt;"",MAX(X10,C11),"")</f>
        <v>100000</v>
      </c>
      <c r="Y11" s="30">
        <f>IF(X11&lt;&gt;"",1-(C11/X11),"")</f>
        <v>3.0000000000000915E-2</v>
      </c>
      <c r="AB11">
        <v>1.18435</v>
      </c>
      <c r="AC11">
        <v>1.18401</v>
      </c>
      <c r="AD11">
        <v>1.18377</v>
      </c>
      <c r="AE11">
        <v>1.18357</v>
      </c>
      <c r="AF11">
        <v>1.18313</v>
      </c>
      <c r="AG11">
        <v>1.18225</v>
      </c>
    </row>
    <row r="12" spans="2:33" ht="15">
      <c r="B12" s="31">
        <v>4</v>
      </c>
      <c r="C12" s="37">
        <f t="shared" si="0"/>
        <v>100703.63636363631</v>
      </c>
      <c r="D12" s="37"/>
      <c r="E12" s="31"/>
      <c r="F12" s="5">
        <v>43478</v>
      </c>
      <c r="G12" s="31" t="s">
        <v>45</v>
      </c>
      <c r="H12" s="38">
        <v>1.1829799999999999</v>
      </c>
      <c r="I12" s="38"/>
      <c r="J12" s="31">
        <v>4.4000000000000004</v>
      </c>
      <c r="K12" s="39">
        <f t="shared" si="3"/>
        <v>3021.109090909089</v>
      </c>
      <c r="L12" s="40"/>
      <c r="M12" s="4">
        <f>IF(J12="","",(K12/J12)/LOOKUP(RIGHT($D$2,3),定数!$A$6:$A$13,定数!$B$6:$B$13))</f>
        <v>5.7217975206611529</v>
      </c>
      <c r="N12" s="31"/>
      <c r="O12" s="5"/>
      <c r="P12" s="38">
        <v>1.18242</v>
      </c>
      <c r="Q12" s="38"/>
      <c r="R12" s="41">
        <f>IF(P12="","",T12*M12*LOOKUP(RIGHT($D$2,3),定数!$A$6:$A$13,定数!$B$6:$B$13))</f>
        <v>3845.0479338835662</v>
      </c>
      <c r="S12" s="41"/>
      <c r="T12" s="42">
        <f t="shared" ref="T12:T75" si="4">IF(P12="","",IF(G12="買",(P12-H12),(H12-P12))*IF(RIGHT($D$2,3)="JPY",100,10000))</f>
        <v>5.5999999999989392</v>
      </c>
      <c r="U12" s="42"/>
      <c r="V12" s="16">
        <f t="shared" si="1"/>
        <v>2</v>
      </c>
      <c r="W12">
        <f t="shared" si="2"/>
        <v>0</v>
      </c>
      <c r="X12" s="29">
        <f t="shared" ref="X12:X75" si="5">IF(C12&lt;&gt;"",MAX(X11,C12),"")</f>
        <v>100703.63636363631</v>
      </c>
      <c r="Y12" s="30">
        <f t="shared" ref="Y12:Y75" si="6">IF(X12&lt;&gt;"",1-(C12/X12),"")</f>
        <v>0</v>
      </c>
      <c r="AA12">
        <v>15</v>
      </c>
      <c r="AB12">
        <v>1.1827099999999999</v>
      </c>
      <c r="AC12">
        <v>1.1825399999999999</v>
      </c>
      <c r="AD12">
        <v>1.18242</v>
      </c>
    </row>
    <row r="13" spans="2:33" ht="15">
      <c r="B13" s="31">
        <v>5</v>
      </c>
      <c r="C13" s="37">
        <f t="shared" si="0"/>
        <v>104548.68429751988</v>
      </c>
      <c r="D13" s="37"/>
      <c r="E13" s="31"/>
      <c r="F13" s="5">
        <v>43479</v>
      </c>
      <c r="G13" s="31" t="s">
        <v>45</v>
      </c>
      <c r="H13" s="38">
        <v>1.17425</v>
      </c>
      <c r="I13" s="38"/>
      <c r="J13" s="31">
        <v>16.600000000000001</v>
      </c>
      <c r="K13" s="39">
        <f t="shared" si="3"/>
        <v>3136.4605289255965</v>
      </c>
      <c r="L13" s="40"/>
      <c r="M13" s="4">
        <f>IF(J13="","",(K13/J13)/LOOKUP(RIGHT($D$2,3),定数!$A$6:$A$13,定数!$B$6:$B$13))</f>
        <v>1.574528377974697</v>
      </c>
      <c r="N13" s="31"/>
      <c r="O13" s="5"/>
      <c r="P13" s="38">
        <v>1.17591</v>
      </c>
      <c r="Q13" s="38"/>
      <c r="R13" s="41">
        <f>IF(P13="","",T13*M13*LOOKUP(RIGHT($D$2,3),定数!$A$6:$A$13,定数!$B$6:$B$13))</f>
        <v>-3136.4605289255869</v>
      </c>
      <c r="S13" s="41"/>
      <c r="T13" s="42">
        <f t="shared" si="4"/>
        <v>-16.599999999999948</v>
      </c>
      <c r="U13" s="42"/>
      <c r="V13" s="16">
        <f t="shared" si="1"/>
        <v>0</v>
      </c>
      <c r="W13">
        <f t="shared" si="2"/>
        <v>1</v>
      </c>
      <c r="X13" s="29">
        <f t="shared" si="5"/>
        <v>104548.68429751988</v>
      </c>
      <c r="Y13" s="30">
        <f t="shared" si="6"/>
        <v>0</v>
      </c>
      <c r="AA13">
        <v>15</v>
      </c>
    </row>
    <row r="14" spans="2:33" ht="15">
      <c r="B14" s="31">
        <v>6</v>
      </c>
      <c r="C14" s="37">
        <f t="shared" si="0"/>
        <v>101412.2237685943</v>
      </c>
      <c r="D14" s="37"/>
      <c r="E14" s="31"/>
      <c r="F14" s="5">
        <v>43485</v>
      </c>
      <c r="G14" s="31" t="s">
        <v>45</v>
      </c>
      <c r="H14" s="38">
        <v>1.1601600000000001</v>
      </c>
      <c r="I14" s="38"/>
      <c r="J14" s="31">
        <v>6.3</v>
      </c>
      <c r="K14" s="39">
        <f t="shared" si="3"/>
        <v>3042.3667130578287</v>
      </c>
      <c r="L14" s="40"/>
      <c r="M14" s="4">
        <f>IF(J14="","",(K14/J14)/LOOKUP(RIGHT($D$2,3),定数!$A$6:$A$13,定数!$B$6:$B$13))</f>
        <v>4.0242945939918373</v>
      </c>
      <c r="N14" s="31"/>
      <c r="O14" s="5"/>
      <c r="P14" s="38">
        <v>1.1593599999999999</v>
      </c>
      <c r="Q14" s="38"/>
      <c r="R14" s="41">
        <f>IF(P14="","",T14*M14*LOOKUP(RIGHT($D$2,3),定数!$A$6:$A$13,定数!$B$6:$B$13))</f>
        <v>3863.3228102328112</v>
      </c>
      <c r="S14" s="41"/>
      <c r="T14" s="42">
        <f t="shared" si="4"/>
        <v>8.0000000000013394</v>
      </c>
      <c r="U14" s="42"/>
      <c r="V14" s="16">
        <f t="shared" si="1"/>
        <v>1</v>
      </c>
      <c r="W14">
        <f t="shared" si="2"/>
        <v>0</v>
      </c>
      <c r="X14" s="29">
        <f t="shared" si="5"/>
        <v>104548.68429751988</v>
      </c>
      <c r="Y14" s="30">
        <f t="shared" si="6"/>
        <v>2.9999999999999916E-2</v>
      </c>
      <c r="AB14">
        <v>1.15977</v>
      </c>
      <c r="AC14">
        <v>1.1595299999999999</v>
      </c>
      <c r="AD14">
        <v>1.1593599999999999</v>
      </c>
      <c r="AE14">
        <v>1.1592199999999999</v>
      </c>
      <c r="AF14">
        <v>1.1589</v>
      </c>
      <c r="AG14">
        <v>1.1582699999999999</v>
      </c>
    </row>
    <row r="15" spans="2:33" ht="15">
      <c r="B15" s="31">
        <v>7</v>
      </c>
      <c r="C15" s="37">
        <f t="shared" si="0"/>
        <v>105275.54657882711</v>
      </c>
      <c r="D15" s="37"/>
      <c r="E15" s="31"/>
      <c r="F15" s="5">
        <v>43485</v>
      </c>
      <c r="G15" s="31" t="s">
        <v>45</v>
      </c>
      <c r="H15" s="38">
        <v>1.1570100000000001</v>
      </c>
      <c r="I15" s="38"/>
      <c r="J15" s="31">
        <v>13.3</v>
      </c>
      <c r="K15" s="39">
        <f t="shared" si="3"/>
        <v>3158.2663973648132</v>
      </c>
      <c r="L15" s="40"/>
      <c r="M15" s="4">
        <f>IF(J15="","",(K15/J15)/LOOKUP(RIGHT($D$2,3),定数!$A$6:$A$13,定数!$B$6:$B$13))</f>
        <v>1.97886365749675</v>
      </c>
      <c r="N15" s="31"/>
      <c r="O15" s="5"/>
      <c r="P15" s="38">
        <v>1.1553199999999999</v>
      </c>
      <c r="Q15" s="38"/>
      <c r="R15" s="41">
        <f>IF(P15="","",T15*M15*LOOKUP(RIGHT($D$2,3),定数!$A$6:$A$13,定数!$B$6:$B$13))</f>
        <v>4013.1354974038632</v>
      </c>
      <c r="S15" s="41"/>
      <c r="T15" s="42">
        <f t="shared" si="4"/>
        <v>16.900000000001913</v>
      </c>
      <c r="U15" s="42"/>
      <c r="V15" s="16">
        <f t="shared" si="1"/>
        <v>2</v>
      </c>
      <c r="W15">
        <f t="shared" si="2"/>
        <v>0</v>
      </c>
      <c r="X15" s="29">
        <f t="shared" si="5"/>
        <v>105275.54657882711</v>
      </c>
      <c r="Y15" s="30">
        <f t="shared" si="6"/>
        <v>0</v>
      </c>
      <c r="AB15">
        <v>1.1561900000000001</v>
      </c>
      <c r="AC15">
        <v>1.15568</v>
      </c>
      <c r="AD15">
        <v>1.1553199999999999</v>
      </c>
      <c r="AE15">
        <v>1.1550199999999999</v>
      </c>
      <c r="AF15">
        <v>1.15435</v>
      </c>
    </row>
    <row r="16" spans="2:33" ht="15">
      <c r="B16" s="31">
        <v>8</v>
      </c>
      <c r="C16" s="37">
        <f t="shared" si="0"/>
        <v>109288.68207623098</v>
      </c>
      <c r="D16" s="37"/>
      <c r="E16" s="31"/>
      <c r="F16" s="5">
        <v>43493</v>
      </c>
      <c r="G16" s="31" t="s">
        <v>45</v>
      </c>
      <c r="H16" s="38">
        <v>1.13463</v>
      </c>
      <c r="I16" s="38"/>
      <c r="J16" s="31">
        <v>21</v>
      </c>
      <c r="K16" s="39">
        <f t="shared" si="3"/>
        <v>3278.6604622869295</v>
      </c>
      <c r="L16" s="40"/>
      <c r="M16" s="4">
        <f>IF(J16="","",(K16/J16)/LOOKUP(RIGHT($D$2,3),定数!$A$6:$A$13,定数!$B$6:$B$13))</f>
        <v>1.3010557390027497</v>
      </c>
      <c r="N16" s="31"/>
      <c r="O16" s="5"/>
      <c r="P16" s="38">
        <v>1.1333299999999999</v>
      </c>
      <c r="Q16" s="38"/>
      <c r="R16" s="41">
        <f>IF(P16="","",T16*M16*LOOKUP(RIGHT($D$2,3),定数!$A$6:$A$13,定数!$B$6:$B$13))</f>
        <v>0</v>
      </c>
      <c r="S16" s="41"/>
      <c r="T16" s="42">
        <v>0</v>
      </c>
      <c r="U16" s="42"/>
      <c r="V16" s="16">
        <f t="shared" si="1"/>
        <v>0</v>
      </c>
      <c r="W16">
        <f t="shared" si="2"/>
        <v>0</v>
      </c>
      <c r="X16" s="29">
        <f t="shared" si="5"/>
        <v>109288.68207623098</v>
      </c>
      <c r="Y16" s="30">
        <f t="shared" si="6"/>
        <v>0</v>
      </c>
      <c r="AB16">
        <v>1.1333299999999999</v>
      </c>
    </row>
    <row r="17" spans="2:33" ht="15">
      <c r="B17" s="31">
        <v>9</v>
      </c>
      <c r="C17" s="37">
        <f t="shared" si="0"/>
        <v>109288.68207623098</v>
      </c>
      <c r="D17" s="37"/>
      <c r="E17" s="31"/>
      <c r="F17" s="5">
        <v>43494</v>
      </c>
      <c r="G17" s="31" t="s">
        <v>44</v>
      </c>
      <c r="H17" s="38">
        <v>1.1297900000000001</v>
      </c>
      <c r="I17" s="38"/>
      <c r="J17" s="31">
        <v>12.9</v>
      </c>
      <c r="K17" s="39">
        <f t="shared" si="3"/>
        <v>3278.6604622869295</v>
      </c>
      <c r="L17" s="40"/>
      <c r="M17" s="4">
        <f>IF(J17="","",(K17/J17)/LOOKUP(RIGHT($D$2,3),定数!$A$6:$A$13,定数!$B$6:$B$13))</f>
        <v>2.117997714655639</v>
      </c>
      <c r="N17" s="31"/>
      <c r="O17" s="5"/>
      <c r="P17" s="38">
        <v>1.1314299999999999</v>
      </c>
      <c r="Q17" s="38"/>
      <c r="R17" s="41">
        <f>IF(P17="","",T17*M17*LOOKUP(RIGHT($D$2,3),定数!$A$6:$A$13,定数!$B$6:$B$13))</f>
        <v>4168.2195024419516</v>
      </c>
      <c r="S17" s="41"/>
      <c r="T17" s="42">
        <f t="shared" si="4"/>
        <v>16.399999999998638</v>
      </c>
      <c r="U17" s="42"/>
      <c r="V17" s="16">
        <f t="shared" si="1"/>
        <v>1</v>
      </c>
      <c r="W17">
        <f t="shared" si="2"/>
        <v>0</v>
      </c>
      <c r="X17" s="29">
        <f t="shared" si="5"/>
        <v>109288.68207623098</v>
      </c>
      <c r="Y17" s="30">
        <f t="shared" si="6"/>
        <v>0</v>
      </c>
      <c r="AA17">
        <v>15</v>
      </c>
      <c r="AB17">
        <v>1.13059</v>
      </c>
      <c r="AC17">
        <v>1.1310800000000001</v>
      </c>
      <c r="AD17">
        <v>1.1314299999999999</v>
      </c>
      <c r="AE17">
        <v>1.1317299999999999</v>
      </c>
    </row>
    <row r="18" spans="2:33" ht="15">
      <c r="B18" s="31">
        <v>10</v>
      </c>
      <c r="C18" s="37">
        <f t="shared" si="0"/>
        <v>113456.90157867293</v>
      </c>
      <c r="D18" s="37"/>
      <c r="E18" s="31"/>
      <c r="F18" s="5">
        <v>43498</v>
      </c>
      <c r="G18" s="31" t="s">
        <v>44</v>
      </c>
      <c r="H18" s="38">
        <v>1.13148</v>
      </c>
      <c r="I18" s="38"/>
      <c r="J18" s="31">
        <v>5.7</v>
      </c>
      <c r="K18" s="39">
        <f t="shared" si="3"/>
        <v>3403.7070473601875</v>
      </c>
      <c r="L18" s="40"/>
      <c r="M18" s="4">
        <f>IF(J18="","",(K18/J18)/LOOKUP(RIGHT($D$2,3),定数!$A$6:$A$13,定数!$B$6:$B$13))</f>
        <v>4.9761798938014437</v>
      </c>
      <c r="N18" s="31"/>
      <c r="O18" s="5"/>
      <c r="P18" s="38">
        <v>1.1322000000000001</v>
      </c>
      <c r="Q18" s="38"/>
      <c r="R18" s="41">
        <f>IF(P18="","",T18*M18*LOOKUP(RIGHT($D$2,3),定数!$A$6:$A$13,定数!$B$6:$B$13))</f>
        <v>4299.4194282447688</v>
      </c>
      <c r="S18" s="41"/>
      <c r="T18" s="42">
        <f t="shared" si="4"/>
        <v>7.2000000000005393</v>
      </c>
      <c r="U18" s="42"/>
      <c r="V18" s="16">
        <f t="shared" si="1"/>
        <v>2</v>
      </c>
      <c r="W18">
        <f t="shared" si="2"/>
        <v>0</v>
      </c>
      <c r="X18" s="29">
        <f t="shared" si="5"/>
        <v>113456.90157867293</v>
      </c>
      <c r="Y18" s="30">
        <f t="shared" si="6"/>
        <v>0</v>
      </c>
      <c r="AA18">
        <v>15</v>
      </c>
      <c r="AB18">
        <v>1.1318299999999999</v>
      </c>
      <c r="AC18">
        <v>1.13205</v>
      </c>
      <c r="AD18">
        <v>1.1322000000000001</v>
      </c>
      <c r="AE18">
        <v>1.1323300000000001</v>
      </c>
    </row>
    <row r="19" spans="2:33" ht="15">
      <c r="B19" s="31">
        <v>11</v>
      </c>
      <c r="C19" s="37">
        <f t="shared" si="0"/>
        <v>117756.3210069177</v>
      </c>
      <c r="D19" s="37"/>
      <c r="E19" s="31"/>
      <c r="F19" s="5">
        <v>43500</v>
      </c>
      <c r="G19" s="31" t="s">
        <v>45</v>
      </c>
      <c r="H19" s="38">
        <v>1.14574</v>
      </c>
      <c r="I19" s="38"/>
      <c r="J19" s="31">
        <v>17.3</v>
      </c>
      <c r="K19" s="39">
        <f t="shared" si="3"/>
        <v>3532.6896302075311</v>
      </c>
      <c r="L19" s="40"/>
      <c r="M19" s="4">
        <f>IF(J19="","",(K19/J19)/LOOKUP(RIGHT($D$2,3),定数!$A$6:$A$13,定数!$B$6:$B$13))</f>
        <v>1.7016809394063253</v>
      </c>
      <c r="N19" s="31"/>
      <c r="O19" s="5"/>
      <c r="P19" s="38">
        <v>1.14747</v>
      </c>
      <c r="Q19" s="38"/>
      <c r="R19" s="41">
        <f>IF(P19="","",T19*M19*LOOKUP(RIGHT($D$2,3),定数!$A$6:$A$13,定数!$B$6:$B$13))</f>
        <v>-3532.6896302075502</v>
      </c>
      <c r="S19" s="41"/>
      <c r="T19" s="42">
        <f t="shared" si="4"/>
        <v>-17.300000000000093</v>
      </c>
      <c r="U19" s="42"/>
      <c r="V19" s="16">
        <f t="shared" si="1"/>
        <v>0</v>
      </c>
      <c r="W19">
        <f t="shared" si="2"/>
        <v>1</v>
      </c>
      <c r="X19" s="29">
        <f t="shared" si="5"/>
        <v>117756.3210069177</v>
      </c>
      <c r="Y19" s="30">
        <f t="shared" si="6"/>
        <v>0</v>
      </c>
    </row>
    <row r="20" spans="2:33" ht="15">
      <c r="B20" s="31">
        <v>12</v>
      </c>
      <c r="C20" s="37">
        <f t="shared" si="0"/>
        <v>114223.63137671015</v>
      </c>
      <c r="D20" s="37"/>
      <c r="E20" s="31"/>
      <c r="F20" s="5">
        <v>43502</v>
      </c>
      <c r="G20" s="31" t="s">
        <v>45</v>
      </c>
      <c r="H20" s="38">
        <v>1.14605</v>
      </c>
      <c r="I20" s="38"/>
      <c r="J20" s="31">
        <v>5.5</v>
      </c>
      <c r="K20" s="39">
        <f t="shared" si="3"/>
        <v>3426.7089413013045</v>
      </c>
      <c r="L20" s="40"/>
      <c r="M20" s="4">
        <f>IF(J20="","",(K20/J20)/LOOKUP(RIGHT($D$2,3),定数!$A$6:$A$13,定数!$B$6:$B$13))</f>
        <v>5.1919832443959155</v>
      </c>
      <c r="N20" s="31"/>
      <c r="O20" s="5"/>
      <c r="P20" s="38">
        <v>1.1466000000000001</v>
      </c>
      <c r="Q20" s="38"/>
      <c r="R20" s="41">
        <f>IF(P20="","",T20*M20*LOOKUP(RIGHT($D$2,3),定数!$A$6:$A$13,定数!$B$6:$B$13))</f>
        <v>-3426.7089413016183</v>
      </c>
      <c r="S20" s="41"/>
      <c r="T20" s="42">
        <f t="shared" si="4"/>
        <v>-5.5000000000005045</v>
      </c>
      <c r="U20" s="42"/>
      <c r="V20" s="16">
        <f t="shared" si="1"/>
        <v>0</v>
      </c>
      <c r="W20">
        <f t="shared" si="2"/>
        <v>2</v>
      </c>
      <c r="X20" s="29">
        <f t="shared" si="5"/>
        <v>117756.3210069177</v>
      </c>
      <c r="Y20" s="30">
        <f t="shared" si="6"/>
        <v>3.0000000000000138E-2</v>
      </c>
    </row>
    <row r="21" spans="2:33" ht="15">
      <c r="B21" s="31">
        <v>13</v>
      </c>
      <c r="C21" s="37">
        <f t="shared" si="0"/>
        <v>110796.92243540853</v>
      </c>
      <c r="D21" s="37"/>
      <c r="E21" s="31"/>
      <c r="F21" s="5">
        <v>43513</v>
      </c>
      <c r="G21" s="31" t="s">
        <v>44</v>
      </c>
      <c r="H21" s="38">
        <v>1.1364799999999999</v>
      </c>
      <c r="I21" s="38"/>
      <c r="J21" s="31">
        <v>9</v>
      </c>
      <c r="K21" s="39">
        <f t="shared" si="3"/>
        <v>3323.907673062256</v>
      </c>
      <c r="L21" s="40"/>
      <c r="M21" s="4">
        <f>IF(J21="","",(K21/J21)/LOOKUP(RIGHT($D$2,3),定数!$A$6:$A$13,定数!$B$6:$B$13))</f>
        <v>3.0776922898724592</v>
      </c>
      <c r="N21" s="31"/>
      <c r="O21" s="5"/>
      <c r="P21" s="38">
        <v>1.13558</v>
      </c>
      <c r="Q21" s="38"/>
      <c r="R21" s="41">
        <f>IF(P21="","",T21*M21*LOOKUP(RIGHT($D$2,3),定数!$A$6:$A$13,定数!$B$6:$B$13))</f>
        <v>-3323.9076730618899</v>
      </c>
      <c r="S21" s="41"/>
      <c r="T21" s="42">
        <f t="shared" si="4"/>
        <v>-8.9999999999990088</v>
      </c>
      <c r="U21" s="42"/>
      <c r="V21" s="16">
        <f t="shared" si="1"/>
        <v>0</v>
      </c>
      <c r="W21">
        <f t="shared" si="2"/>
        <v>3</v>
      </c>
      <c r="X21" s="29">
        <f t="shared" si="5"/>
        <v>117756.3210069177</v>
      </c>
      <c r="Y21" s="30">
        <f t="shared" si="6"/>
        <v>5.9100000000002817E-2</v>
      </c>
      <c r="AA21">
        <v>15</v>
      </c>
    </row>
    <row r="22" spans="2:33" ht="15">
      <c r="B22" s="31">
        <v>14</v>
      </c>
      <c r="C22" s="37">
        <f t="shared" si="0"/>
        <v>107473.01476234665</v>
      </c>
      <c r="D22" s="37"/>
      <c r="E22" s="31"/>
      <c r="F22" s="5">
        <v>43514</v>
      </c>
      <c r="G22" s="31" t="s">
        <v>45</v>
      </c>
      <c r="H22" s="38">
        <v>1.1397299999999999</v>
      </c>
      <c r="I22" s="38"/>
      <c r="J22" s="31">
        <v>6.4</v>
      </c>
      <c r="K22" s="39">
        <f t="shared" si="3"/>
        <v>3224.1904428703992</v>
      </c>
      <c r="L22" s="40"/>
      <c r="M22" s="4">
        <f>IF(J22="","",(K22/J22)/LOOKUP(RIGHT($D$2,3),定数!$A$6:$A$13,定数!$B$6:$B$13))</f>
        <v>4.1981646391541654</v>
      </c>
      <c r="N22" s="31"/>
      <c r="O22" s="5"/>
      <c r="P22" s="38">
        <v>1.1403700000000001</v>
      </c>
      <c r="Q22" s="38"/>
      <c r="R22" s="41">
        <f>IF(P22="","",T22*M22*LOOKUP(RIGHT($D$2,3),定数!$A$6:$A$13,定数!$B$6:$B$13))</f>
        <v>-3224.1904428713865</v>
      </c>
      <c r="S22" s="41"/>
      <c r="T22" s="42">
        <f t="shared" si="4"/>
        <v>-6.4000000000019597</v>
      </c>
      <c r="U22" s="42"/>
      <c r="V22" s="16">
        <f t="shared" si="1"/>
        <v>0</v>
      </c>
      <c r="W22">
        <f t="shared" si="2"/>
        <v>4</v>
      </c>
      <c r="X22" s="29">
        <f t="shared" si="5"/>
        <v>117756.3210069177</v>
      </c>
      <c r="Y22" s="30">
        <f t="shared" si="6"/>
        <v>8.7326999999999599E-2</v>
      </c>
    </row>
    <row r="23" spans="2:33" ht="15">
      <c r="B23" s="31">
        <v>15</v>
      </c>
      <c r="C23" s="37">
        <f t="shared" si="0"/>
        <v>104248.82431947526</v>
      </c>
      <c r="D23" s="37"/>
      <c r="E23" s="31"/>
      <c r="F23" s="5">
        <v>43522</v>
      </c>
      <c r="G23" s="31" t="s">
        <v>45</v>
      </c>
      <c r="H23" s="38">
        <v>1.13632</v>
      </c>
      <c r="I23" s="38"/>
      <c r="J23" s="31">
        <v>7.5</v>
      </c>
      <c r="K23" s="39">
        <f t="shared" si="3"/>
        <v>3127.4647295842578</v>
      </c>
      <c r="L23" s="40"/>
      <c r="M23" s="4">
        <f>IF(J23="","",(K23/J23)/LOOKUP(RIGHT($D$2,3),定数!$A$6:$A$13,定数!$B$6:$B$13))</f>
        <v>3.4749608106491752</v>
      </c>
      <c r="N23" s="31"/>
      <c r="O23" s="5"/>
      <c r="P23" s="38">
        <v>1.13537</v>
      </c>
      <c r="Q23" s="38"/>
      <c r="R23" s="41">
        <f>IF(P23="","",T23*M23*LOOKUP(RIGHT($D$2,3),定数!$A$6:$A$13,定数!$B$6:$B$13))</f>
        <v>3961.4553241400863</v>
      </c>
      <c r="S23" s="41"/>
      <c r="T23" s="42">
        <f t="shared" si="4"/>
        <v>9.5000000000000639</v>
      </c>
      <c r="U23" s="42"/>
      <c r="V23" t="str">
        <f t="shared" ref="V23:W74" si="7">IF(S23&lt;&gt;"",IF(S23&lt;0,1+V22,0),"")</f>
        <v/>
      </c>
      <c r="W23">
        <f t="shared" si="2"/>
        <v>0</v>
      </c>
      <c r="X23" s="29">
        <f t="shared" si="5"/>
        <v>117756.3210069177</v>
      </c>
      <c r="Y23" s="30">
        <f t="shared" si="6"/>
        <v>0.11470719000000795</v>
      </c>
      <c r="AB23">
        <v>1.1358600000000001</v>
      </c>
      <c r="AC23">
        <v>1.13557</v>
      </c>
      <c r="AD23">
        <v>1.13537</v>
      </c>
      <c r="AE23">
        <v>1.1351899999999999</v>
      </c>
      <c r="AF23">
        <v>1.1348199999999999</v>
      </c>
    </row>
    <row r="24" spans="2:33" ht="15">
      <c r="B24" s="31">
        <v>16</v>
      </c>
      <c r="C24" s="37">
        <f t="shared" si="0"/>
        <v>108210.27964361534</v>
      </c>
      <c r="D24" s="37"/>
      <c r="E24" s="31"/>
      <c r="F24" s="5">
        <v>43523</v>
      </c>
      <c r="G24" s="31" t="s">
        <v>44</v>
      </c>
      <c r="H24" s="38">
        <v>1.1203700000000001</v>
      </c>
      <c r="I24" s="38"/>
      <c r="J24" s="31">
        <v>5.3</v>
      </c>
      <c r="K24" s="39">
        <f t="shared" si="3"/>
        <v>3246.3083893084604</v>
      </c>
      <c r="L24" s="40"/>
      <c r="M24" s="4">
        <f>IF(J24="","",(K24/J24)/LOOKUP(RIGHT($D$2,3),定数!$A$6:$A$13,定数!$B$6:$B$13))</f>
        <v>5.1042584737554408</v>
      </c>
      <c r="N24" s="31"/>
      <c r="O24" s="5"/>
      <c r="P24" s="38">
        <v>1.12104</v>
      </c>
      <c r="Q24" s="38"/>
      <c r="R24" s="41">
        <f>IF(P24="","",T24*M24*LOOKUP(RIGHT($D$2,3),定数!$A$6:$A$13,定数!$B$6:$B$13))</f>
        <v>4103.8238128990588</v>
      </c>
      <c r="S24" s="41"/>
      <c r="T24" s="42">
        <f t="shared" si="4"/>
        <v>6.6999999999994841</v>
      </c>
      <c r="U24" s="42"/>
      <c r="V24" t="str">
        <f t="shared" si="7"/>
        <v/>
      </c>
      <c r="W24">
        <f t="shared" si="2"/>
        <v>0</v>
      </c>
      <c r="X24" s="29">
        <f t="shared" si="5"/>
        <v>117756.3210069177</v>
      </c>
      <c r="Y24" s="30">
        <f t="shared" si="6"/>
        <v>8.1066063220008089E-2</v>
      </c>
      <c r="AB24">
        <v>1.1207</v>
      </c>
      <c r="AC24">
        <v>1.1209</v>
      </c>
      <c r="AD24">
        <v>1.12104</v>
      </c>
      <c r="AE24">
        <v>1.12117</v>
      </c>
      <c r="AF24">
        <v>1.1214299999999999</v>
      </c>
    </row>
    <row r="25" spans="2:33" ht="15">
      <c r="B25" s="31">
        <v>17</v>
      </c>
      <c r="C25" s="37">
        <f t="shared" si="0"/>
        <v>112314.10345651441</v>
      </c>
      <c r="D25" s="37"/>
      <c r="E25" s="31"/>
      <c r="F25" s="5">
        <v>43529</v>
      </c>
      <c r="G25" s="31" t="s">
        <v>44</v>
      </c>
      <c r="H25" s="38">
        <v>1.10799</v>
      </c>
      <c r="I25" s="38"/>
      <c r="J25" s="31">
        <v>8.3000000000000007</v>
      </c>
      <c r="K25" s="39">
        <f t="shared" si="3"/>
        <v>3369.423103695432</v>
      </c>
      <c r="L25" s="40"/>
      <c r="M25" s="4">
        <f>IF(J25="","",(K25/J25)/LOOKUP(RIGHT($D$2,3),定数!$A$6:$A$13,定数!$B$6:$B$13))</f>
        <v>3.3829549233889877</v>
      </c>
      <c r="N25" s="31"/>
      <c r="O25" s="5"/>
      <c r="P25" s="38">
        <v>1.1071599999999999</v>
      </c>
      <c r="Q25" s="38"/>
      <c r="R25" s="41">
        <f>IF(P25="","",T25*M25*LOOKUP(RIGHT($D$2,3),定数!$A$6:$A$13,定数!$B$6:$B$13))</f>
        <v>-3369.4231036958722</v>
      </c>
      <c r="S25" s="41"/>
      <c r="T25" s="42">
        <f t="shared" si="4"/>
        <v>-8.3000000000010843</v>
      </c>
      <c r="U25" s="42"/>
      <c r="V25" t="str">
        <f t="shared" si="7"/>
        <v/>
      </c>
      <c r="W25">
        <f t="shared" si="2"/>
        <v>1</v>
      </c>
      <c r="X25" s="29">
        <f t="shared" si="5"/>
        <v>117756.3210069177</v>
      </c>
      <c r="Y25" s="30">
        <f t="shared" si="6"/>
        <v>4.6215927127033707E-2</v>
      </c>
      <c r="AA25">
        <v>15</v>
      </c>
    </row>
    <row r="26" spans="2:33" ht="15">
      <c r="B26" s="31">
        <v>18</v>
      </c>
      <c r="C26" s="37">
        <f t="shared" si="0"/>
        <v>108944.68035281854</v>
      </c>
      <c r="D26" s="37"/>
      <c r="E26" s="31"/>
      <c r="F26" s="5">
        <v>43533</v>
      </c>
      <c r="G26" s="31" t="s">
        <v>44</v>
      </c>
      <c r="H26" s="38">
        <v>1.0843799999999999</v>
      </c>
      <c r="I26" s="38"/>
      <c r="J26" s="31">
        <v>3</v>
      </c>
      <c r="K26" s="39">
        <f t="shared" si="3"/>
        <v>3268.3404105845561</v>
      </c>
      <c r="L26" s="40"/>
      <c r="M26" s="4">
        <f>IF(J26="","",(K26/J26)/LOOKUP(RIGHT($D$2,3),定数!$A$6:$A$13,定数!$B$6:$B$13))</f>
        <v>9.0787233627348787</v>
      </c>
      <c r="N26" s="31"/>
      <c r="O26" s="5"/>
      <c r="P26" s="38">
        <v>1.0847599999999999</v>
      </c>
      <c r="Q26" s="38"/>
      <c r="R26" s="41">
        <f>IF(P26="","",T26*M26*LOOKUP(RIGHT($D$2,3),定数!$A$6:$A$13,定数!$B$6:$B$13))</f>
        <v>4139.8978534076159</v>
      </c>
      <c r="S26" s="41"/>
      <c r="T26" s="42">
        <f t="shared" si="4"/>
        <v>3.8000000000004697</v>
      </c>
      <c r="U26" s="42"/>
      <c r="V26" t="str">
        <f t="shared" si="7"/>
        <v/>
      </c>
      <c r="W26">
        <f t="shared" si="2"/>
        <v>0</v>
      </c>
      <c r="X26" s="29">
        <f t="shared" si="5"/>
        <v>117756.3210069177</v>
      </c>
      <c r="Y26" s="30">
        <f t="shared" si="6"/>
        <v>7.4829449313226326E-2</v>
      </c>
      <c r="AA26">
        <v>15</v>
      </c>
      <c r="AB26">
        <v>1.08457</v>
      </c>
      <c r="AC26">
        <v>1.0846800000000001</v>
      </c>
      <c r="AD26">
        <v>1.0847599999999999</v>
      </c>
      <c r="AE26">
        <v>1.08483</v>
      </c>
      <c r="AF26">
        <v>1.0849800000000001</v>
      </c>
      <c r="AG26">
        <v>1.08528</v>
      </c>
    </row>
    <row r="27" spans="2:33" ht="15">
      <c r="B27" s="31">
        <v>19</v>
      </c>
      <c r="C27" s="37">
        <f t="shared" si="0"/>
        <v>113084.57820622616</v>
      </c>
      <c r="D27" s="37"/>
      <c r="E27" s="31"/>
      <c r="F27" s="5">
        <v>43534</v>
      </c>
      <c r="G27" s="31" t="s">
        <v>45</v>
      </c>
      <c r="H27" s="38">
        <v>1.0824400000000001</v>
      </c>
      <c r="I27" s="38"/>
      <c r="J27" s="31">
        <v>7.9</v>
      </c>
      <c r="K27" s="39">
        <f t="shared" si="3"/>
        <v>3392.5373461867844</v>
      </c>
      <c r="L27" s="40"/>
      <c r="M27" s="4">
        <f>IF(J27="","",(K27/J27)/LOOKUP(RIGHT($D$2,3),定数!$A$6:$A$13,定数!$B$6:$B$13))</f>
        <v>3.5786258926020929</v>
      </c>
      <c r="N27" s="31"/>
      <c r="O27" s="5"/>
      <c r="P27" s="38">
        <v>1.08144</v>
      </c>
      <c r="Q27" s="38"/>
      <c r="R27" s="41">
        <f>IF(P27="","",T27*M27*LOOKUP(RIGHT($D$2,3),定数!$A$6:$A$13,定数!$B$6:$B$13))</f>
        <v>4294.3510711229919</v>
      </c>
      <c r="S27" s="41"/>
      <c r="T27" s="42">
        <f t="shared" si="4"/>
        <v>10.000000000001119</v>
      </c>
      <c r="U27" s="42"/>
      <c r="V27" t="str">
        <f t="shared" si="7"/>
        <v/>
      </c>
      <c r="W27">
        <f t="shared" si="2"/>
        <v>0</v>
      </c>
      <c r="X27" s="29">
        <f t="shared" si="5"/>
        <v>117756.3210069177</v>
      </c>
      <c r="Y27" s="30">
        <f t="shared" si="6"/>
        <v>3.9672968387124641E-2</v>
      </c>
      <c r="AA27">
        <v>15</v>
      </c>
      <c r="AB27">
        <v>1.08195</v>
      </c>
      <c r="AC27">
        <v>1.08165</v>
      </c>
      <c r="AD27">
        <v>1.08144</v>
      </c>
      <c r="AE27">
        <v>1.0812600000000001</v>
      </c>
      <c r="AF27">
        <v>1.0808599999999999</v>
      </c>
      <c r="AG27">
        <v>1.0800700000000001</v>
      </c>
    </row>
    <row r="28" spans="2:33" ht="15">
      <c r="B28" s="31">
        <v>20</v>
      </c>
      <c r="C28" s="37">
        <f t="shared" si="0"/>
        <v>117378.92927734915</v>
      </c>
      <c r="D28" s="37"/>
      <c r="E28" s="31"/>
      <c r="F28" s="5">
        <v>43537</v>
      </c>
      <c r="G28" s="31" t="s">
        <v>45</v>
      </c>
      <c r="H28" s="38">
        <v>1.0609599999999999</v>
      </c>
      <c r="I28" s="38"/>
      <c r="J28" s="31">
        <v>7.9</v>
      </c>
      <c r="K28" s="39">
        <f t="shared" si="3"/>
        <v>3521.3678783204741</v>
      </c>
      <c r="L28" s="40"/>
      <c r="M28" s="4">
        <f>IF(J28="","",(K28/J28)/LOOKUP(RIGHT($D$2,3),定数!$A$6:$A$13,定数!$B$6:$B$13))</f>
        <v>3.7145230783971241</v>
      </c>
      <c r="N28" s="31"/>
      <c r="O28" s="5"/>
      <c r="P28" s="38">
        <v>1.05996</v>
      </c>
      <c r="Q28" s="38"/>
      <c r="R28" s="41">
        <f>IF(P28="","",T28*M28*LOOKUP(RIGHT($D$2,3),定数!$A$6:$A$13,定数!$B$6:$B$13))</f>
        <v>4457.4276940760583</v>
      </c>
      <c r="S28" s="41"/>
      <c r="T28" s="42">
        <f t="shared" si="4"/>
        <v>9.9999999999988987</v>
      </c>
      <c r="U28" s="42"/>
      <c r="V28" t="str">
        <f t="shared" si="7"/>
        <v/>
      </c>
      <c r="W28">
        <f t="shared" si="2"/>
        <v>0</v>
      </c>
      <c r="X28" s="29">
        <f t="shared" si="5"/>
        <v>117756.3210069177</v>
      </c>
      <c r="Y28" s="30">
        <f t="shared" si="6"/>
        <v>3.20485326258102E-3</v>
      </c>
      <c r="AB28">
        <v>1.06047</v>
      </c>
      <c r="AC28">
        <v>1.0601700000000001</v>
      </c>
      <c r="AD28">
        <v>1.05996</v>
      </c>
      <c r="AE28">
        <v>1.0597700000000001</v>
      </c>
      <c r="AF28">
        <v>1.05938</v>
      </c>
      <c r="AG28">
        <v>1.0585899999999999</v>
      </c>
    </row>
    <row r="29" spans="2:33" ht="15">
      <c r="B29" s="31">
        <v>21</v>
      </c>
      <c r="C29" s="37">
        <f t="shared" si="0"/>
        <v>121836.35697142521</v>
      </c>
      <c r="D29" s="37"/>
      <c r="E29" s="31"/>
      <c r="F29" s="5">
        <v>43543</v>
      </c>
      <c r="G29" s="31" t="s">
        <v>45</v>
      </c>
      <c r="H29" s="38">
        <v>1.0770299999999999</v>
      </c>
      <c r="I29" s="38"/>
      <c r="J29" s="31">
        <v>8.5</v>
      </c>
      <c r="K29" s="39">
        <f t="shared" si="3"/>
        <v>3655.0907091427562</v>
      </c>
      <c r="L29" s="40"/>
      <c r="M29" s="4">
        <f>IF(J29="","",(K29/J29)/LOOKUP(RIGHT($D$2,3),定数!$A$6:$A$13,定数!$B$6:$B$13))</f>
        <v>3.5834222638654469</v>
      </c>
      <c r="N29" s="31"/>
      <c r="O29" s="5"/>
      <c r="P29" s="38">
        <v>1.0765</v>
      </c>
      <c r="Q29" s="38"/>
      <c r="R29" s="41">
        <f>IF(P29="","",T29*M29*LOOKUP(RIGHT($D$2,3),定数!$A$6:$A$13,定数!$B$6:$B$13))</f>
        <v>0</v>
      </c>
      <c r="S29" s="41"/>
      <c r="T29" s="42">
        <v>0</v>
      </c>
      <c r="U29" s="42"/>
      <c r="V29" t="str">
        <f t="shared" si="7"/>
        <v/>
      </c>
      <c r="W29">
        <f t="shared" si="2"/>
        <v>0</v>
      </c>
      <c r="X29" s="29">
        <f t="shared" si="5"/>
        <v>121836.35697142521</v>
      </c>
      <c r="Y29" s="30">
        <f t="shared" si="6"/>
        <v>0</v>
      </c>
      <c r="AB29">
        <v>1.0765</v>
      </c>
    </row>
    <row r="30" spans="2:33" ht="15">
      <c r="B30" s="31">
        <v>22</v>
      </c>
      <c r="C30" s="37">
        <f t="shared" si="0"/>
        <v>121836.35697142521</v>
      </c>
      <c r="D30" s="37"/>
      <c r="E30" s="31"/>
      <c r="F30" s="5">
        <v>43544</v>
      </c>
      <c r="G30" s="31" t="s">
        <v>44</v>
      </c>
      <c r="H30" s="38">
        <v>1.06717</v>
      </c>
      <c r="I30" s="38"/>
      <c r="J30" s="31">
        <v>10.5</v>
      </c>
      <c r="K30" s="39">
        <f t="shared" si="3"/>
        <v>3655.0907091427562</v>
      </c>
      <c r="L30" s="40"/>
      <c r="M30" s="4">
        <f>IF(J30="","",(K30/J30)/LOOKUP(RIGHT($D$2,3),定数!$A$6:$A$13,定数!$B$6:$B$13))</f>
        <v>2.9008656421767904</v>
      </c>
      <c r="N30" s="31"/>
      <c r="O30" s="5"/>
      <c r="P30" s="38">
        <v>1.0685</v>
      </c>
      <c r="Q30" s="38"/>
      <c r="R30" s="41">
        <f>IF(P30="","",T30*M30*LOOKUP(RIGHT($D$2,3),定数!$A$6:$A$13,定数!$B$6:$B$13))</f>
        <v>4629.781564914344</v>
      </c>
      <c r="S30" s="41"/>
      <c r="T30" s="42">
        <f t="shared" si="4"/>
        <v>13.300000000000534</v>
      </c>
      <c r="U30" s="42"/>
      <c r="V30" t="str">
        <f t="shared" si="7"/>
        <v/>
      </c>
      <c r="W30">
        <f t="shared" si="2"/>
        <v>0</v>
      </c>
      <c r="X30" s="29">
        <f t="shared" si="5"/>
        <v>121836.35697142521</v>
      </c>
      <c r="Y30" s="30">
        <f t="shared" si="6"/>
        <v>0</v>
      </c>
      <c r="AB30">
        <v>1.06782</v>
      </c>
      <c r="AC30">
        <v>1.0682199999999999</v>
      </c>
      <c r="AD30">
        <v>1.0685</v>
      </c>
      <c r="AE30">
        <v>1.06874</v>
      </c>
      <c r="AF30">
        <v>1.0692699999999999</v>
      </c>
    </row>
    <row r="31" spans="2:33" ht="15">
      <c r="B31" s="31">
        <v>23</v>
      </c>
      <c r="C31" s="37">
        <f t="shared" si="0"/>
        <v>126466.13853633955</v>
      </c>
      <c r="D31" s="37"/>
      <c r="E31" s="31"/>
      <c r="F31" s="5">
        <v>43548</v>
      </c>
      <c r="G31" s="31" t="s">
        <v>45</v>
      </c>
      <c r="H31" s="38">
        <v>1.09413</v>
      </c>
      <c r="I31" s="38"/>
      <c r="J31" s="31">
        <v>9.1999999999999993</v>
      </c>
      <c r="K31" s="39">
        <f t="shared" si="3"/>
        <v>3793.9841560901864</v>
      </c>
      <c r="L31" s="40"/>
      <c r="M31" s="4">
        <f>IF(J31="","",(K31/J31)/LOOKUP(RIGHT($D$2,3),定数!$A$6:$A$13,定数!$B$6:$B$13))</f>
        <v>3.4365798515309662</v>
      </c>
      <c r="N31" s="31"/>
      <c r="O31" s="5"/>
      <c r="P31" s="38">
        <v>1.0935600000000001</v>
      </c>
      <c r="Q31" s="38"/>
      <c r="R31" s="41">
        <f>IF(P31="","",T31*M31*LOOKUP(RIGHT($D$2,3),定数!$A$6:$A$13,定数!$B$6:$B$13))</f>
        <v>0</v>
      </c>
      <c r="S31" s="41"/>
      <c r="T31" s="42">
        <v>0</v>
      </c>
      <c r="U31" s="42"/>
      <c r="V31" t="str">
        <f t="shared" si="7"/>
        <v/>
      </c>
      <c r="W31">
        <f t="shared" si="2"/>
        <v>0</v>
      </c>
      <c r="X31" s="29">
        <f t="shared" si="5"/>
        <v>126466.13853633955</v>
      </c>
      <c r="Y31" s="30">
        <f t="shared" si="6"/>
        <v>0</v>
      </c>
      <c r="AA31">
        <v>15</v>
      </c>
      <c r="AB31">
        <v>1.0935600000000001</v>
      </c>
    </row>
    <row r="32" spans="2:33" ht="15">
      <c r="B32" s="31">
        <v>24</v>
      </c>
      <c r="C32" s="37">
        <f t="shared" si="0"/>
        <v>126466.13853633955</v>
      </c>
      <c r="D32" s="37"/>
      <c r="E32" s="31"/>
      <c r="F32" s="5">
        <v>43551</v>
      </c>
      <c r="G32" s="31" t="s">
        <v>44</v>
      </c>
      <c r="H32" s="38">
        <v>1.08904</v>
      </c>
      <c r="I32" s="38"/>
      <c r="J32" s="31">
        <v>14.3</v>
      </c>
      <c r="K32" s="39">
        <f t="shared" si="3"/>
        <v>3793.9841560901864</v>
      </c>
      <c r="L32" s="40"/>
      <c r="M32" s="4">
        <f>IF(J32="","",(K32/J32)/LOOKUP(RIGHT($D$2,3),定数!$A$6:$A$13,定数!$B$6:$B$13))</f>
        <v>2.2109464779080339</v>
      </c>
      <c r="N32" s="31"/>
      <c r="O32" s="5"/>
      <c r="P32" s="38">
        <v>1.08761</v>
      </c>
      <c r="Q32" s="38"/>
      <c r="R32" s="41">
        <f>IF(P32="","",T32*M32*LOOKUP(RIGHT($D$2,3),定数!$A$6:$A$13,定数!$B$6:$B$13))</f>
        <v>-3793.9841560902983</v>
      </c>
      <c r="S32" s="41"/>
      <c r="T32" s="42">
        <f t="shared" si="4"/>
        <v>-14.300000000000423</v>
      </c>
      <c r="U32" s="42"/>
      <c r="V32" t="str">
        <f t="shared" si="7"/>
        <v/>
      </c>
      <c r="W32">
        <f t="shared" si="2"/>
        <v>1</v>
      </c>
      <c r="X32" s="29">
        <f t="shared" si="5"/>
        <v>126466.13853633955</v>
      </c>
      <c r="Y32" s="30">
        <f t="shared" si="6"/>
        <v>0</v>
      </c>
    </row>
    <row r="33" spans="2:33" ht="15">
      <c r="B33" s="31">
        <v>25</v>
      </c>
      <c r="C33" s="37">
        <f t="shared" si="0"/>
        <v>122672.15438024925</v>
      </c>
      <c r="D33" s="37"/>
      <c r="E33" s="31"/>
      <c r="F33" s="5">
        <v>43554</v>
      </c>
      <c r="G33" s="31" t="s">
        <v>45</v>
      </c>
      <c r="H33" s="38">
        <v>1.08731</v>
      </c>
      <c r="I33" s="38"/>
      <c r="J33" s="31">
        <v>10.199999999999999</v>
      </c>
      <c r="K33" s="39">
        <f t="shared" si="3"/>
        <v>3680.1646314074774</v>
      </c>
      <c r="L33" s="40"/>
      <c r="M33" s="4">
        <f>IF(J33="","",(K33/J33)/LOOKUP(RIGHT($D$2,3),定数!$A$6:$A$13,定数!$B$6:$B$13))</f>
        <v>3.0066704504963053</v>
      </c>
      <c r="N33" s="31"/>
      <c r="O33" s="5"/>
      <c r="P33" s="38">
        <v>1.0860099999999999</v>
      </c>
      <c r="Q33" s="38"/>
      <c r="R33" s="41">
        <f>IF(P33="","",T33*M33*LOOKUP(RIGHT($D$2,3),定数!$A$6:$A$13,定数!$B$6:$B$13))</f>
        <v>4690.4059027745207</v>
      </c>
      <c r="S33" s="41"/>
      <c r="T33" s="42">
        <f t="shared" si="4"/>
        <v>13.000000000000789</v>
      </c>
      <c r="U33" s="42"/>
      <c r="V33" t="str">
        <f t="shared" si="7"/>
        <v/>
      </c>
      <c r="W33">
        <f t="shared" si="2"/>
        <v>0</v>
      </c>
      <c r="X33" s="29">
        <f t="shared" si="5"/>
        <v>126466.13853633955</v>
      </c>
      <c r="Y33" s="30">
        <f t="shared" si="6"/>
        <v>3.0000000000000915E-2</v>
      </c>
      <c r="AB33">
        <v>1.0866800000000001</v>
      </c>
      <c r="AC33">
        <v>1.08629</v>
      </c>
      <c r="AD33">
        <v>1.0860099999999999</v>
      </c>
    </row>
    <row r="34" spans="2:33" ht="15">
      <c r="B34" s="31">
        <v>26</v>
      </c>
      <c r="C34" s="37">
        <f t="shared" si="0"/>
        <v>127362.56028302378</v>
      </c>
      <c r="D34" s="37"/>
      <c r="E34" s="31"/>
      <c r="F34" s="5">
        <v>43557</v>
      </c>
      <c r="G34" s="31" t="s">
        <v>45</v>
      </c>
      <c r="H34" s="38">
        <v>1.07544</v>
      </c>
      <c r="I34" s="38"/>
      <c r="J34" s="31">
        <v>13.4</v>
      </c>
      <c r="K34" s="39">
        <f t="shared" si="3"/>
        <v>3820.8768084907133</v>
      </c>
      <c r="L34" s="40"/>
      <c r="M34" s="4">
        <f>IF(J34="","",(K34/J34)/LOOKUP(RIGHT($D$2,3),定数!$A$6:$A$13,定数!$B$6:$B$13))</f>
        <v>2.3761671694593987</v>
      </c>
      <c r="N34" s="31"/>
      <c r="O34" s="5"/>
      <c r="P34" s="38">
        <v>1.0767800000000001</v>
      </c>
      <c r="Q34" s="38"/>
      <c r="R34" s="41">
        <f>IF(P34="","",T34*M34*LOOKUP(RIGHT($D$2,3),定数!$A$6:$A$13,定数!$B$6:$B$13))</f>
        <v>-3820.8768084910521</v>
      </c>
      <c r="S34" s="41"/>
      <c r="T34" s="42">
        <f t="shared" si="4"/>
        <v>-13.400000000001189</v>
      </c>
      <c r="U34" s="42"/>
      <c r="V34" t="str">
        <f t="shared" si="7"/>
        <v/>
      </c>
      <c r="W34">
        <f t="shared" si="2"/>
        <v>1</v>
      </c>
      <c r="X34" s="29">
        <f t="shared" si="5"/>
        <v>127362.56028302378</v>
      </c>
      <c r="Y34" s="30">
        <f t="shared" si="6"/>
        <v>0</v>
      </c>
    </row>
    <row r="35" spans="2:33" ht="15">
      <c r="B35" s="31">
        <v>27</v>
      </c>
      <c r="C35" s="37">
        <f t="shared" si="0"/>
        <v>123541.68347453272</v>
      </c>
      <c r="D35" s="37"/>
      <c r="E35" s="31"/>
      <c r="F35" s="5">
        <v>43557</v>
      </c>
      <c r="G35" s="31" t="s">
        <v>44</v>
      </c>
      <c r="H35" s="38">
        <v>1.0773200000000001</v>
      </c>
      <c r="I35" s="38"/>
      <c r="J35" s="31">
        <v>4</v>
      </c>
      <c r="K35" s="39">
        <f t="shared" si="3"/>
        <v>3706.2505042359817</v>
      </c>
      <c r="L35" s="40"/>
      <c r="M35" s="4">
        <f>IF(J35="","",(K35/J35)/LOOKUP(RIGHT($D$2,3),定数!$A$6:$A$13,定数!$B$6:$B$13))</f>
        <v>7.7213552171582949</v>
      </c>
      <c r="N35" s="31"/>
      <c r="O35" s="5"/>
      <c r="P35" s="38">
        <v>1.0778300000000001</v>
      </c>
      <c r="Q35" s="38"/>
      <c r="R35" s="41">
        <f>IF(P35="","",T35*M35*LOOKUP(RIGHT($D$2,3),定数!$A$6:$A$13,定数!$B$6:$B$13))</f>
        <v>4725.4693929009727</v>
      </c>
      <c r="S35" s="41"/>
      <c r="T35" s="42">
        <f t="shared" si="4"/>
        <v>5.1000000000001044</v>
      </c>
      <c r="U35" s="42"/>
      <c r="V35" t="str">
        <f t="shared" si="7"/>
        <v/>
      </c>
      <c r="W35">
        <f t="shared" si="2"/>
        <v>0</v>
      </c>
      <c r="X35" s="29">
        <f t="shared" si="5"/>
        <v>127362.56028302378</v>
      </c>
      <c r="Y35" s="30">
        <f t="shared" si="6"/>
        <v>3.0000000000002691E-2</v>
      </c>
      <c r="AA35">
        <v>15</v>
      </c>
      <c r="AB35">
        <v>1.0775699999999999</v>
      </c>
      <c r="AC35">
        <v>1.07772</v>
      </c>
      <c r="AD35">
        <v>1.0778300000000001</v>
      </c>
      <c r="AE35">
        <v>1.07792</v>
      </c>
      <c r="AF35">
        <v>1.07812</v>
      </c>
      <c r="AG35">
        <v>1.0785199999999999</v>
      </c>
    </row>
    <row r="36" spans="2:33" ht="15">
      <c r="B36" s="31">
        <v>28</v>
      </c>
      <c r="C36" s="37">
        <f t="shared" si="0"/>
        <v>128267.15286743369</v>
      </c>
      <c r="D36" s="37"/>
      <c r="E36" s="31"/>
      <c r="F36" s="5">
        <v>43558</v>
      </c>
      <c r="G36" s="31" t="s">
        <v>45</v>
      </c>
      <c r="H36" s="38">
        <v>1.0868500000000001</v>
      </c>
      <c r="I36" s="38"/>
      <c r="J36" s="31">
        <v>5.0999999999999996</v>
      </c>
      <c r="K36" s="39">
        <f t="shared" si="3"/>
        <v>3848.0145860230105</v>
      </c>
      <c r="L36" s="40"/>
      <c r="M36" s="4">
        <f>IF(J36="","",(K36/J36)/LOOKUP(RIGHT($D$2,3),定数!$A$6:$A$13,定数!$B$6:$B$13))</f>
        <v>6.2876055327173379</v>
      </c>
      <c r="N36" s="31"/>
      <c r="O36" s="5"/>
      <c r="P36" s="43">
        <v>1.0863400000000001</v>
      </c>
      <c r="Q36" s="38"/>
      <c r="R36" s="41">
        <f>IF(P36="","",T36*M36*LOOKUP(RIGHT($D$2,3),定数!$A$6:$A$13,定数!$B$6:$B$13))</f>
        <v>0</v>
      </c>
      <c r="S36" s="41"/>
      <c r="T36" s="42">
        <v>0</v>
      </c>
      <c r="U36" s="42"/>
      <c r="V36" t="str">
        <f t="shared" si="7"/>
        <v/>
      </c>
      <c r="W36">
        <f t="shared" si="2"/>
        <v>0</v>
      </c>
      <c r="X36" s="29">
        <f t="shared" si="5"/>
        <v>128267.15286743369</v>
      </c>
      <c r="Y36" s="30">
        <f t="shared" si="6"/>
        <v>0</v>
      </c>
      <c r="AA36">
        <v>15</v>
      </c>
      <c r="AB36">
        <v>1.08653</v>
      </c>
      <c r="AC36">
        <v>1.0863400000000001</v>
      </c>
    </row>
    <row r="37" spans="2:33" ht="15">
      <c r="B37" s="31">
        <v>29</v>
      </c>
      <c r="C37" s="37">
        <f t="shared" si="0"/>
        <v>128267.15286743369</v>
      </c>
      <c r="D37" s="37"/>
      <c r="E37" s="31"/>
      <c r="F37" s="5">
        <v>43561</v>
      </c>
      <c r="G37" s="31" t="s">
        <v>45</v>
      </c>
      <c r="H37" s="38">
        <v>1.09823</v>
      </c>
      <c r="I37" s="38"/>
      <c r="J37" s="31">
        <v>6.7</v>
      </c>
      <c r="K37" s="39">
        <f t="shared" si="3"/>
        <v>3848.0145860230105</v>
      </c>
      <c r="L37" s="40"/>
      <c r="M37" s="4">
        <f>IF(J37="","",(K37/J37)/LOOKUP(RIGHT($D$2,3),定数!$A$6:$A$13,定数!$B$6:$B$13))</f>
        <v>4.7860877935609576</v>
      </c>
      <c r="N37" s="31"/>
      <c r="O37" s="5"/>
      <c r="P37" s="38">
        <v>1.0973999999999999</v>
      </c>
      <c r="Q37" s="38"/>
      <c r="R37" s="41">
        <f>IF(P37="","",T37*M37*LOOKUP(RIGHT($D$2,3),定数!$A$6:$A$13,定数!$B$6:$B$13))</f>
        <v>4766.9434423873363</v>
      </c>
      <c r="S37" s="41"/>
      <c r="T37" s="42">
        <f t="shared" si="4"/>
        <v>8.3000000000010843</v>
      </c>
      <c r="U37" s="42"/>
      <c r="V37" t="str">
        <f t="shared" si="7"/>
        <v/>
      </c>
      <c r="W37">
        <f t="shared" si="2"/>
        <v>0</v>
      </c>
      <c r="X37" s="29">
        <f t="shared" si="5"/>
        <v>128267.15286743369</v>
      </c>
      <c r="Y37" s="30">
        <f t="shared" si="6"/>
        <v>0</v>
      </c>
      <c r="AA37">
        <v>15</v>
      </c>
      <c r="AB37">
        <v>1.0978300000000001</v>
      </c>
      <c r="AC37">
        <v>1.09758</v>
      </c>
      <c r="AD37">
        <v>1.0973999999999999</v>
      </c>
    </row>
    <row r="38" spans="2:33" ht="15">
      <c r="B38" s="31">
        <v>30</v>
      </c>
      <c r="C38" s="37">
        <f t="shared" si="0"/>
        <v>133034.09630982103</v>
      </c>
      <c r="D38" s="37"/>
      <c r="E38" s="31"/>
      <c r="F38" s="5">
        <v>43565</v>
      </c>
      <c r="G38" s="31" t="s">
        <v>44</v>
      </c>
      <c r="H38" s="38">
        <v>1.06671</v>
      </c>
      <c r="I38" s="38"/>
      <c r="J38" s="31">
        <v>9.4</v>
      </c>
      <c r="K38" s="39">
        <f t="shared" si="3"/>
        <v>3991.0228892946307</v>
      </c>
      <c r="L38" s="40"/>
      <c r="M38" s="4">
        <f>IF(J38="","",(K38/J38)/LOOKUP(RIGHT($D$2,3),定数!$A$6:$A$13,定数!$B$6:$B$13))</f>
        <v>3.5381408593037507</v>
      </c>
      <c r="N38" s="31"/>
      <c r="O38" s="5"/>
      <c r="P38" s="38">
        <v>1.06765</v>
      </c>
      <c r="Q38" s="38"/>
      <c r="R38" s="41">
        <f>IF(P38="","",T38*M38*LOOKUP(RIGHT($D$2,3),定数!$A$6:$A$13,定数!$B$6:$B$13))</f>
        <v>0</v>
      </c>
      <c r="S38" s="41"/>
      <c r="T38" s="42">
        <v>0</v>
      </c>
      <c r="U38" s="42"/>
      <c r="V38" t="str">
        <f t="shared" si="7"/>
        <v/>
      </c>
      <c r="W38">
        <f t="shared" si="2"/>
        <v>0</v>
      </c>
      <c r="X38" s="29">
        <f t="shared" si="5"/>
        <v>133034.09630982103</v>
      </c>
      <c r="Y38" s="30">
        <f t="shared" si="6"/>
        <v>0</v>
      </c>
      <c r="AB38">
        <v>1.0672900000000001</v>
      </c>
      <c r="AC38">
        <v>1.06765</v>
      </c>
    </row>
    <row r="39" spans="2:33" ht="15">
      <c r="B39" s="31">
        <v>31</v>
      </c>
      <c r="C39" s="37">
        <f t="shared" si="0"/>
        <v>133034.09630982103</v>
      </c>
      <c r="D39" s="37"/>
      <c r="E39" s="31"/>
      <c r="F39" s="5">
        <v>43571</v>
      </c>
      <c r="G39" s="31" t="s">
        <v>45</v>
      </c>
      <c r="H39" s="38">
        <v>1.0646599999999999</v>
      </c>
      <c r="I39" s="38"/>
      <c r="J39" s="31">
        <v>37.6</v>
      </c>
      <c r="K39" s="39">
        <f t="shared" si="3"/>
        <v>3991.0228892946307</v>
      </c>
      <c r="L39" s="40"/>
      <c r="M39" s="4">
        <f>IF(J39="","",(K39/J39)/LOOKUP(RIGHT($D$2,3),定数!$A$6:$A$13,定数!$B$6:$B$13))</f>
        <v>0.88453521482593767</v>
      </c>
      <c r="N39" s="31"/>
      <c r="O39" s="5"/>
      <c r="P39" s="38">
        <v>1.0684199999999999</v>
      </c>
      <c r="Q39" s="38"/>
      <c r="R39" s="41">
        <f>IF(P39="","",T39*M39*LOOKUP(RIGHT($D$2,3),定数!$A$6:$A$13,定数!$B$6:$B$13))</f>
        <v>-3991.0228892946152</v>
      </c>
      <c r="S39" s="41"/>
      <c r="T39" s="42">
        <f t="shared" si="4"/>
        <v>-37.599999999999852</v>
      </c>
      <c r="U39" s="42"/>
      <c r="V39" t="str">
        <f t="shared" si="7"/>
        <v/>
      </c>
      <c r="W39">
        <f t="shared" si="2"/>
        <v>1</v>
      </c>
      <c r="X39" s="29">
        <f t="shared" si="5"/>
        <v>133034.09630982103</v>
      </c>
      <c r="Y39" s="30">
        <f t="shared" si="6"/>
        <v>0</v>
      </c>
    </row>
    <row r="40" spans="2:33" ht="15">
      <c r="B40" s="31">
        <v>32</v>
      </c>
      <c r="C40" s="37">
        <f t="shared" si="0"/>
        <v>129043.07342052642</v>
      </c>
      <c r="D40" s="37"/>
      <c r="E40" s="31"/>
      <c r="F40" s="5">
        <v>43577</v>
      </c>
      <c r="G40" s="31" t="s">
        <v>44</v>
      </c>
      <c r="H40" s="38">
        <v>1.0752299999999999</v>
      </c>
      <c r="I40" s="38"/>
      <c r="J40" s="31">
        <v>26.2</v>
      </c>
      <c r="K40" s="39">
        <f t="shared" si="3"/>
        <v>3871.2922026157921</v>
      </c>
      <c r="L40" s="40"/>
      <c r="M40" s="4">
        <f>IF(J40="","",(K40/J40)/LOOKUP(RIGHT($D$2,3),定数!$A$6:$A$13,定数!$B$6:$B$13))</f>
        <v>1.2313270364554045</v>
      </c>
      <c r="N40" s="31"/>
      <c r="O40" s="5"/>
      <c r="P40" s="38">
        <v>1.0768500000000001</v>
      </c>
      <c r="Q40" s="38"/>
      <c r="R40" s="41">
        <f>IF(P40="","",T40*M40*LOOKUP(RIGHT($D$2,3),定数!$A$6:$A$13,定数!$B$6:$B$13))</f>
        <v>0</v>
      </c>
      <c r="S40" s="41"/>
      <c r="T40" s="42">
        <v>0</v>
      </c>
      <c r="U40" s="42"/>
      <c r="V40" t="str">
        <f t="shared" si="7"/>
        <v/>
      </c>
      <c r="W40">
        <f t="shared" si="2"/>
        <v>0</v>
      </c>
      <c r="X40" s="29">
        <f t="shared" si="5"/>
        <v>133034.09630982103</v>
      </c>
      <c r="Y40" s="30">
        <f t="shared" si="6"/>
        <v>2.9999999999999916E-2</v>
      </c>
      <c r="AB40">
        <v>1.0768500000000001</v>
      </c>
    </row>
    <row r="41" spans="2:33" ht="15">
      <c r="B41" s="31">
        <v>33</v>
      </c>
      <c r="C41" s="37">
        <f t="shared" si="0"/>
        <v>129043.07342052642</v>
      </c>
      <c r="D41" s="37"/>
      <c r="E41" s="31"/>
      <c r="F41" s="5">
        <v>43579</v>
      </c>
      <c r="G41" s="31" t="s">
        <v>45</v>
      </c>
      <c r="H41" s="38">
        <v>1.08108</v>
      </c>
      <c r="I41" s="38"/>
      <c r="J41" s="31">
        <v>8.1</v>
      </c>
      <c r="K41" s="39">
        <f t="shared" si="3"/>
        <v>3871.2922026157921</v>
      </c>
      <c r="L41" s="40"/>
      <c r="M41" s="4">
        <f>IF(J41="","",(K41/J41)/LOOKUP(RIGHT($D$2,3),定数!$A$6:$A$13,定数!$B$6:$B$13))</f>
        <v>3.9828109080409386</v>
      </c>
      <c r="N41" s="31"/>
      <c r="O41" s="5"/>
      <c r="P41" s="38">
        <v>1.08005</v>
      </c>
      <c r="Q41" s="38"/>
      <c r="R41" s="41">
        <f>IF(P41="","",T41*M41*LOOKUP(RIGHT($D$2,3),定数!$A$6:$A$13,定数!$B$6:$B$13))</f>
        <v>4922.7542823390131</v>
      </c>
      <c r="S41" s="41"/>
      <c r="T41" s="42">
        <f t="shared" si="4"/>
        <v>10.300000000000864</v>
      </c>
      <c r="U41" s="42"/>
      <c r="V41" t="str">
        <f t="shared" si="7"/>
        <v/>
      </c>
      <c r="W41">
        <f t="shared" si="2"/>
        <v>0</v>
      </c>
      <c r="X41" s="29">
        <f t="shared" si="5"/>
        <v>133034.09630982103</v>
      </c>
      <c r="Y41" s="30">
        <f t="shared" si="6"/>
        <v>2.9999999999999916E-2</v>
      </c>
      <c r="AB41">
        <v>1.0805800000000001</v>
      </c>
      <c r="AC41">
        <v>1.0802700000000001</v>
      </c>
      <c r="AD41">
        <v>1.08005</v>
      </c>
      <c r="AE41">
        <v>1.0798700000000001</v>
      </c>
      <c r="AF41">
        <v>1.0794600000000001</v>
      </c>
      <c r="AG41">
        <v>1.0786500000000001</v>
      </c>
    </row>
    <row r="42" spans="2:33" ht="15">
      <c r="B42" s="31">
        <v>34</v>
      </c>
      <c r="C42" s="37">
        <f t="shared" si="0"/>
        <v>133965.82770286544</v>
      </c>
      <c r="D42" s="37"/>
      <c r="E42" s="31"/>
      <c r="F42" s="5">
        <v>43583</v>
      </c>
      <c r="G42" s="31" t="s">
        <v>45</v>
      </c>
      <c r="H42" s="38">
        <v>1.0873999999999999</v>
      </c>
      <c r="I42" s="38"/>
      <c r="J42" s="31">
        <v>5.2</v>
      </c>
      <c r="K42" s="39">
        <f t="shared" si="3"/>
        <v>4018.9748310859632</v>
      </c>
      <c r="L42" s="40"/>
      <c r="M42" s="4">
        <f>IF(J42="","",(K42/J42)/LOOKUP(RIGHT($D$2,3),定数!$A$6:$A$13,定数!$B$6:$B$13))</f>
        <v>6.4406647934069925</v>
      </c>
      <c r="N42" s="31"/>
      <c r="O42" s="5"/>
      <c r="P42" s="38">
        <v>1.08708</v>
      </c>
      <c r="Q42" s="38"/>
      <c r="R42" s="41">
        <f>IF(P42="","",T42*M42*LOOKUP(RIGHT($D$2,3),定数!$A$6:$A$13,定数!$B$6:$B$13))</f>
        <v>0</v>
      </c>
      <c r="S42" s="41"/>
      <c r="T42" s="42">
        <v>0</v>
      </c>
      <c r="U42" s="42"/>
      <c r="V42" t="str">
        <f t="shared" si="7"/>
        <v/>
      </c>
      <c r="W42">
        <f t="shared" si="2"/>
        <v>0</v>
      </c>
      <c r="X42" s="29">
        <f t="shared" si="5"/>
        <v>133965.82770286544</v>
      </c>
      <c r="Y42" s="30">
        <f t="shared" si="6"/>
        <v>0</v>
      </c>
      <c r="AA42">
        <v>15</v>
      </c>
      <c r="AB42">
        <v>1.08708</v>
      </c>
    </row>
    <row r="43" spans="2:33" ht="15">
      <c r="B43" s="31">
        <v>35</v>
      </c>
      <c r="C43" s="37">
        <f t="shared" si="0"/>
        <v>133965.82770286544</v>
      </c>
      <c r="D43" s="37"/>
      <c r="E43" s="31"/>
      <c r="F43" s="5">
        <v>43584</v>
      </c>
      <c r="G43" s="31" t="s">
        <v>45</v>
      </c>
      <c r="H43" s="38">
        <v>1.0969</v>
      </c>
      <c r="I43" s="38"/>
      <c r="J43" s="31">
        <v>6.2</v>
      </c>
      <c r="K43" s="39">
        <f t="shared" si="3"/>
        <v>4018.9748310859632</v>
      </c>
      <c r="L43" s="40"/>
      <c r="M43" s="4">
        <f>IF(J43="","",(K43/J43)/LOOKUP(RIGHT($D$2,3),定数!$A$6:$A$13,定数!$B$6:$B$13))</f>
        <v>5.4018478912445742</v>
      </c>
      <c r="N43" s="31"/>
      <c r="O43" s="5"/>
      <c r="P43" s="38">
        <v>1.0975200000000001</v>
      </c>
      <c r="Q43" s="38"/>
      <c r="R43" s="41">
        <f>IF(P43="","",T43*M43*LOOKUP(RIGHT($D$2,3),定数!$A$6:$A$13,定数!$B$6:$B$13))</f>
        <v>-4018.9748310863838</v>
      </c>
      <c r="S43" s="41"/>
      <c r="T43" s="42">
        <f t="shared" si="4"/>
        <v>-6.2000000000006494</v>
      </c>
      <c r="U43" s="42"/>
      <c r="V43" t="str">
        <f t="shared" si="7"/>
        <v/>
      </c>
      <c r="W43">
        <f t="shared" si="2"/>
        <v>1</v>
      </c>
      <c r="X43" s="29">
        <f t="shared" si="5"/>
        <v>133965.82770286544</v>
      </c>
      <c r="Y43" s="30">
        <f t="shared" si="6"/>
        <v>0</v>
      </c>
    </row>
    <row r="44" spans="2:33" ht="15">
      <c r="B44" s="31">
        <v>36</v>
      </c>
      <c r="C44" s="37">
        <f t="shared" si="0"/>
        <v>129946.85287177906</v>
      </c>
      <c r="D44" s="37"/>
      <c r="E44" s="31"/>
      <c r="F44" s="5">
        <v>43586</v>
      </c>
      <c r="G44" s="31" t="s">
        <v>45</v>
      </c>
      <c r="H44" s="38">
        <v>1.12104</v>
      </c>
      <c r="I44" s="38"/>
      <c r="J44" s="31">
        <v>5.4</v>
      </c>
      <c r="K44" s="39">
        <f t="shared" si="3"/>
        <v>3898.4055861533716</v>
      </c>
      <c r="L44" s="40"/>
      <c r="M44" s="4">
        <f>IF(J44="","",(K44/J44)/LOOKUP(RIGHT($D$2,3),定数!$A$6:$A$13,定数!$B$6:$B$13))</f>
        <v>6.0160580033231046</v>
      </c>
      <c r="N44" s="31"/>
      <c r="O44" s="5"/>
      <c r="P44" s="38">
        <v>1.12158</v>
      </c>
      <c r="Q44" s="38"/>
      <c r="R44" s="41">
        <f>IF(P44="","",T44*M44*LOOKUP(RIGHT($D$2,3),定数!$A$6:$A$13,定数!$B$6:$B$13))</f>
        <v>-3898.4055861532629</v>
      </c>
      <c r="S44" s="41"/>
      <c r="T44" s="42">
        <f t="shared" si="4"/>
        <v>-5.3999999999998494</v>
      </c>
      <c r="U44" s="42"/>
      <c r="V44" t="str">
        <f t="shared" si="7"/>
        <v/>
      </c>
      <c r="W44">
        <f t="shared" si="2"/>
        <v>2</v>
      </c>
      <c r="X44" s="29">
        <f t="shared" si="5"/>
        <v>133965.82770286544</v>
      </c>
      <c r="Y44" s="30">
        <f t="shared" si="6"/>
        <v>3.0000000000003135E-2</v>
      </c>
      <c r="AA44">
        <v>15</v>
      </c>
    </row>
    <row r="45" spans="2:33" ht="15">
      <c r="B45" s="31">
        <v>37</v>
      </c>
      <c r="C45" s="37">
        <f t="shared" si="0"/>
        <v>126048.44728562579</v>
      </c>
      <c r="D45" s="37"/>
      <c r="E45" s="31"/>
      <c r="F45" s="5">
        <v>43590</v>
      </c>
      <c r="G45" s="31" t="s">
        <v>45</v>
      </c>
      <c r="H45" s="38">
        <v>1.11253</v>
      </c>
      <c r="I45" s="38"/>
      <c r="J45" s="31">
        <v>9.6999999999999993</v>
      </c>
      <c r="K45" s="39">
        <f t="shared" si="3"/>
        <v>3781.4534185687735</v>
      </c>
      <c r="L45" s="40"/>
      <c r="M45" s="4">
        <f>IF(J45="","",(K45/J45)/LOOKUP(RIGHT($D$2,3),定数!$A$6:$A$13,定数!$B$6:$B$13))</f>
        <v>3.2486713217944794</v>
      </c>
      <c r="N45" s="31"/>
      <c r="O45" s="5"/>
      <c r="P45" s="38">
        <v>1.1134999999999999</v>
      </c>
      <c r="Q45" s="38"/>
      <c r="R45" s="41">
        <f>IF(P45="","",T45*M45*LOOKUP(RIGHT($D$2,3),定数!$A$6:$A$13,定数!$B$6:$B$13))</f>
        <v>-3781.4534185684438</v>
      </c>
      <c r="S45" s="41"/>
      <c r="T45" s="42">
        <f t="shared" si="4"/>
        <v>-9.6999999999991537</v>
      </c>
      <c r="U45" s="42"/>
      <c r="V45" t="str">
        <f t="shared" si="7"/>
        <v/>
      </c>
      <c r="W45">
        <f t="shared" si="2"/>
        <v>3</v>
      </c>
      <c r="X45" s="29">
        <f t="shared" si="5"/>
        <v>133965.82770286544</v>
      </c>
      <c r="Y45" s="30">
        <f t="shared" si="6"/>
        <v>5.9100000000002262E-2</v>
      </c>
      <c r="AA45">
        <v>15</v>
      </c>
    </row>
    <row r="46" spans="2:33" ht="15">
      <c r="B46" s="31">
        <v>38</v>
      </c>
      <c r="C46" s="37">
        <f t="shared" si="0"/>
        <v>122266.99386705735</v>
      </c>
      <c r="D46" s="37"/>
      <c r="E46" s="31"/>
      <c r="F46" s="5">
        <v>43592</v>
      </c>
      <c r="G46" s="31" t="s">
        <v>45</v>
      </c>
      <c r="H46" s="38">
        <v>1.1340600000000001</v>
      </c>
      <c r="I46" s="38"/>
      <c r="J46" s="31">
        <v>6.6</v>
      </c>
      <c r="K46" s="39">
        <f t="shared" si="3"/>
        <v>3668.0098160117204</v>
      </c>
      <c r="L46" s="40"/>
      <c r="M46" s="4">
        <f>IF(J46="","",(K46/J46)/LOOKUP(RIGHT($D$2,3),定数!$A$6:$A$13,定数!$B$6:$B$13))</f>
        <v>4.6313255252673242</v>
      </c>
      <c r="N46" s="31"/>
      <c r="O46" s="5"/>
      <c r="P46" s="38">
        <v>1.13365</v>
      </c>
      <c r="Q46" s="38"/>
      <c r="R46" s="41">
        <f>IF(P46="","",T46*M46*LOOKUP(RIGHT($D$2,3),定数!$A$6:$A$13,定数!$B$6:$B$13))</f>
        <v>0</v>
      </c>
      <c r="S46" s="41"/>
      <c r="T46" s="42">
        <v>0</v>
      </c>
      <c r="U46" s="42"/>
      <c r="V46" t="str">
        <f t="shared" si="7"/>
        <v/>
      </c>
      <c r="W46">
        <f t="shared" si="2"/>
        <v>0</v>
      </c>
      <c r="X46" s="29">
        <f t="shared" si="5"/>
        <v>133965.82770286544</v>
      </c>
      <c r="Y46" s="30">
        <f t="shared" si="6"/>
        <v>8.732699999999971E-2</v>
      </c>
      <c r="AB46">
        <v>1.13365</v>
      </c>
    </row>
    <row r="47" spans="2:33" ht="15">
      <c r="B47" s="31">
        <v>39</v>
      </c>
      <c r="C47" s="37">
        <f t="shared" si="0"/>
        <v>122266.99386705735</v>
      </c>
      <c r="D47" s="37"/>
      <c r="E47" s="31"/>
      <c r="F47" s="5">
        <v>43596</v>
      </c>
      <c r="G47" s="31" t="s">
        <v>45</v>
      </c>
      <c r="H47" s="38">
        <v>1.1164400000000001</v>
      </c>
      <c r="I47" s="38"/>
      <c r="J47" s="31">
        <v>37.200000000000003</v>
      </c>
      <c r="K47" s="39">
        <f t="shared" si="3"/>
        <v>3668.0098160117204</v>
      </c>
      <c r="L47" s="40"/>
      <c r="M47" s="4">
        <f>IF(J47="","",(K47/J47)/LOOKUP(RIGHT($D$2,3),定数!$A$6:$A$13,定数!$B$6:$B$13))</f>
        <v>0.82168678674097673</v>
      </c>
      <c r="N47" s="31"/>
      <c r="O47" s="5"/>
      <c r="P47" s="38">
        <v>1.1141399999999999</v>
      </c>
      <c r="Q47" s="38"/>
      <c r="R47" s="41">
        <f>IF(P47="","",T47*M47*LOOKUP(RIGHT($D$2,3),定数!$A$6:$A$13,定数!$B$6:$B$13))</f>
        <v>0</v>
      </c>
      <c r="S47" s="41"/>
      <c r="T47" s="42">
        <v>0</v>
      </c>
      <c r="U47" s="42"/>
      <c r="V47" t="str">
        <f t="shared" si="7"/>
        <v/>
      </c>
      <c r="W47">
        <f t="shared" si="2"/>
        <v>0</v>
      </c>
      <c r="X47" s="29">
        <f t="shared" si="5"/>
        <v>133965.82770286544</v>
      </c>
      <c r="Y47" s="30">
        <f t="shared" si="6"/>
        <v>8.732699999999971E-2</v>
      </c>
      <c r="AB47">
        <v>1.1141399999999999</v>
      </c>
    </row>
    <row r="48" spans="2:33" ht="15">
      <c r="B48" s="31">
        <v>40</v>
      </c>
      <c r="C48" s="37">
        <f t="shared" si="0"/>
        <v>122266.99386705735</v>
      </c>
      <c r="D48" s="37"/>
      <c r="E48" s="31"/>
      <c r="F48" s="5">
        <v>43599</v>
      </c>
      <c r="G48" s="31" t="s">
        <v>45</v>
      </c>
      <c r="H48" s="38">
        <v>1.13453</v>
      </c>
      <c r="I48" s="38"/>
      <c r="J48" s="31">
        <v>9.1999999999999993</v>
      </c>
      <c r="K48" s="39">
        <f t="shared" si="3"/>
        <v>3668.0098160117204</v>
      </c>
      <c r="L48" s="40"/>
      <c r="M48" s="4">
        <f>IF(J48="","",(K48/J48)/LOOKUP(RIGHT($D$2,3),定数!$A$6:$A$13,定数!$B$6:$B$13))</f>
        <v>3.3224726594309066</v>
      </c>
      <c r="N48" s="31"/>
      <c r="O48" s="5"/>
      <c r="P48" s="38">
        <v>1.1354500000000001</v>
      </c>
      <c r="Q48" s="38"/>
      <c r="R48" s="41">
        <f>IF(P48="","",T48*M48*LOOKUP(RIGHT($D$2,3),定数!$A$6:$A$13,定数!$B$6:$B$13))</f>
        <v>-3668.0098160118482</v>
      </c>
      <c r="S48" s="41"/>
      <c r="T48" s="42">
        <f t="shared" si="4"/>
        <v>-9.200000000000319</v>
      </c>
      <c r="U48" s="42"/>
      <c r="V48" t="str">
        <f t="shared" si="7"/>
        <v/>
      </c>
      <c r="W48">
        <f t="shared" si="2"/>
        <v>1</v>
      </c>
      <c r="X48" s="29">
        <f t="shared" si="5"/>
        <v>133965.82770286544</v>
      </c>
      <c r="Y48" s="30">
        <f t="shared" si="6"/>
        <v>8.732699999999971E-2</v>
      </c>
    </row>
    <row r="49" spans="2:33" ht="15">
      <c r="B49" s="31">
        <v>41</v>
      </c>
      <c r="C49" s="37">
        <f t="shared" si="0"/>
        <v>118598.9840510455</v>
      </c>
      <c r="D49" s="37"/>
      <c r="E49" s="31"/>
      <c r="F49" s="5">
        <v>43604</v>
      </c>
      <c r="G49" s="31" t="s">
        <v>44</v>
      </c>
      <c r="H49" s="38">
        <v>1.1316600000000001</v>
      </c>
      <c r="I49" s="38"/>
      <c r="J49" s="31">
        <v>16</v>
      </c>
      <c r="K49" s="39">
        <f t="shared" si="3"/>
        <v>3557.9695215313645</v>
      </c>
      <c r="L49" s="40"/>
      <c r="M49" s="4">
        <f>IF(J49="","",(K49/J49)/LOOKUP(RIGHT($D$2,3),定数!$A$6:$A$13,定数!$B$6:$B$13))</f>
        <v>1.8531091257975858</v>
      </c>
      <c r="N49" s="31"/>
      <c r="O49" s="5"/>
      <c r="P49" s="38">
        <v>1.1300600000000001</v>
      </c>
      <c r="Q49" s="38"/>
      <c r="R49" s="41">
        <f>IF(P49="","",T49*M49*LOOKUP(RIGHT($D$2,3),定数!$A$6:$A$13,定数!$B$6:$B$13))</f>
        <v>-3557.9695215314669</v>
      </c>
      <c r="S49" s="41"/>
      <c r="T49" s="42">
        <f t="shared" si="4"/>
        <v>-16.000000000000458</v>
      </c>
      <c r="U49" s="42"/>
      <c r="V49" t="str">
        <f t="shared" si="7"/>
        <v/>
      </c>
      <c r="W49">
        <f t="shared" si="2"/>
        <v>2</v>
      </c>
      <c r="X49" s="29">
        <f t="shared" si="5"/>
        <v>133965.82770286544</v>
      </c>
      <c r="Y49" s="30">
        <f t="shared" si="6"/>
        <v>0.11470719000000074</v>
      </c>
    </row>
    <row r="50" spans="2:33" ht="15">
      <c r="B50" s="31">
        <v>42</v>
      </c>
      <c r="C50" s="37">
        <f t="shared" si="0"/>
        <v>115041.01452951402</v>
      </c>
      <c r="D50" s="37"/>
      <c r="E50" s="31"/>
      <c r="F50" s="5">
        <v>43607</v>
      </c>
      <c r="G50" s="31" t="s">
        <v>44</v>
      </c>
      <c r="H50" s="38">
        <v>1.11344</v>
      </c>
      <c r="I50" s="38"/>
      <c r="J50" s="31">
        <v>9</v>
      </c>
      <c r="K50" s="39">
        <f t="shared" si="3"/>
        <v>3451.2304358854208</v>
      </c>
      <c r="L50" s="40"/>
      <c r="M50" s="4">
        <f>IF(J50="","",(K50/J50)/LOOKUP(RIGHT($D$2,3),定数!$A$6:$A$13,定数!$B$6:$B$13))</f>
        <v>3.1955837369309448</v>
      </c>
      <c r="N50" s="31"/>
      <c r="O50" s="5"/>
      <c r="P50" s="38">
        <v>1.1145799999999999</v>
      </c>
      <c r="Q50" s="38"/>
      <c r="R50" s="41">
        <f>IF(P50="","",T50*M50*LOOKUP(RIGHT($D$2,3),定数!$A$6:$A$13,定数!$B$6:$B$13))</f>
        <v>4371.5585521212215</v>
      </c>
      <c r="S50" s="41"/>
      <c r="T50" s="42">
        <f t="shared" si="4"/>
        <v>11.399999999999189</v>
      </c>
      <c r="U50" s="42"/>
      <c r="V50" t="str">
        <f t="shared" si="7"/>
        <v/>
      </c>
      <c r="W50">
        <f t="shared" si="2"/>
        <v>0</v>
      </c>
      <c r="X50" s="29">
        <f t="shared" si="5"/>
        <v>133965.82770286544</v>
      </c>
      <c r="Y50" s="30">
        <f t="shared" si="6"/>
        <v>0.14126597430000154</v>
      </c>
      <c r="AA50">
        <v>15</v>
      </c>
      <c r="AB50">
        <v>1.1140000000000001</v>
      </c>
      <c r="AC50">
        <v>1.1143400000000001</v>
      </c>
      <c r="AD50">
        <v>1.1145799999999999</v>
      </c>
      <c r="AE50">
        <v>1.1147899999999999</v>
      </c>
    </row>
    <row r="51" spans="2:33" ht="15">
      <c r="B51" s="31">
        <v>43</v>
      </c>
      <c r="C51" s="37">
        <f t="shared" si="0"/>
        <v>119412.57308163524</v>
      </c>
      <c r="D51" s="37"/>
      <c r="E51" s="31"/>
      <c r="F51" s="5">
        <v>43612</v>
      </c>
      <c r="G51" s="31" t="s">
        <v>44</v>
      </c>
      <c r="H51" s="38">
        <v>1.08829</v>
      </c>
      <c r="I51" s="38"/>
      <c r="J51" s="31">
        <v>4.5</v>
      </c>
      <c r="K51" s="39">
        <f t="shared" si="3"/>
        <v>3582.377192449057</v>
      </c>
      <c r="L51" s="40"/>
      <c r="M51" s="4">
        <f>IF(J51="","",(K51/J51)/LOOKUP(RIGHT($D$2,3),定数!$A$6:$A$13,定数!$B$6:$B$13))</f>
        <v>6.6340318378686236</v>
      </c>
      <c r="N51" s="31"/>
      <c r="O51" s="5"/>
      <c r="P51" s="38">
        <v>1.0888599999999999</v>
      </c>
      <c r="Q51" s="38"/>
      <c r="R51" s="41">
        <f>IF(P51="","",T51*M51*LOOKUP(RIGHT($D$2,3),定数!$A$6:$A$13,定数!$B$6:$B$13))</f>
        <v>4537.677777101816</v>
      </c>
      <c r="S51" s="41"/>
      <c r="T51" s="42">
        <f t="shared" si="4"/>
        <v>5.6999999999995943</v>
      </c>
      <c r="U51" s="42"/>
      <c r="V51" t="str">
        <f t="shared" si="7"/>
        <v/>
      </c>
      <c r="W51">
        <f t="shared" si="2"/>
        <v>0</v>
      </c>
      <c r="X51" s="29">
        <f t="shared" si="5"/>
        <v>133965.82770286544</v>
      </c>
      <c r="Y51" s="30">
        <f t="shared" si="6"/>
        <v>0.10863408132340391</v>
      </c>
      <c r="AA51">
        <v>15</v>
      </c>
      <c r="AB51">
        <v>1.08857</v>
      </c>
      <c r="AC51">
        <v>1.08874</v>
      </c>
      <c r="AD51">
        <v>1.0888599999999999</v>
      </c>
    </row>
    <row r="52" spans="2:33" ht="15">
      <c r="B52" s="31">
        <v>44</v>
      </c>
      <c r="C52" s="37">
        <f t="shared" si="0"/>
        <v>123950.25085873705</v>
      </c>
      <c r="D52" s="37"/>
      <c r="E52" s="31"/>
      <c r="F52" s="5">
        <v>43614</v>
      </c>
      <c r="G52" s="31" t="s">
        <v>45</v>
      </c>
      <c r="H52" s="38">
        <v>1.09433</v>
      </c>
      <c r="I52" s="38"/>
      <c r="J52" s="31">
        <v>22.4</v>
      </c>
      <c r="K52" s="39">
        <f t="shared" si="3"/>
        <v>3718.5075257621115</v>
      </c>
      <c r="L52" s="40"/>
      <c r="M52" s="4">
        <f>IF(J52="","",(K52/J52)/LOOKUP(RIGHT($D$2,3),定数!$A$6:$A$13,定数!$B$6:$B$13))</f>
        <v>1.3833733354769759</v>
      </c>
      <c r="N52" s="31"/>
      <c r="O52" s="5"/>
      <c r="P52" s="38">
        <v>1.0929500000000001</v>
      </c>
      <c r="Q52" s="38"/>
      <c r="R52" s="41">
        <f>IF(P52="","",T52*M52*LOOKUP(RIGHT($D$2,3),定数!$A$6:$A$13,定数!$B$6:$B$13))</f>
        <v>0</v>
      </c>
      <c r="S52" s="41"/>
      <c r="T52" s="42">
        <v>0</v>
      </c>
      <c r="U52" s="42"/>
      <c r="V52" t="str">
        <f t="shared" si="7"/>
        <v/>
      </c>
      <c r="W52">
        <f t="shared" si="2"/>
        <v>0</v>
      </c>
      <c r="X52" s="29">
        <f t="shared" si="5"/>
        <v>133965.82770286544</v>
      </c>
      <c r="Y52" s="30">
        <f t="shared" si="6"/>
        <v>7.4762176413695647E-2</v>
      </c>
      <c r="AB52">
        <v>1.0929500000000001</v>
      </c>
    </row>
    <row r="53" spans="2:33" ht="15">
      <c r="B53" s="31">
        <v>45</v>
      </c>
      <c r="C53" s="37">
        <f t="shared" si="0"/>
        <v>123950.25085873705</v>
      </c>
      <c r="D53" s="37"/>
      <c r="E53" s="31"/>
      <c r="F53" s="5">
        <v>43619</v>
      </c>
      <c r="G53" s="31" t="s">
        <v>45</v>
      </c>
      <c r="H53" s="38">
        <v>1.11365</v>
      </c>
      <c r="I53" s="38"/>
      <c r="J53" s="31">
        <v>12.6</v>
      </c>
      <c r="K53" s="39">
        <f t="shared" si="3"/>
        <v>3718.5075257621115</v>
      </c>
      <c r="L53" s="40"/>
      <c r="M53" s="4">
        <f>IF(J53="","",(K53/J53)/LOOKUP(RIGHT($D$2,3),定数!$A$6:$A$13,定数!$B$6:$B$13))</f>
        <v>2.4593303741812909</v>
      </c>
      <c r="N53" s="31"/>
      <c r="O53" s="5"/>
      <c r="P53" s="38">
        <v>1.1149100000000001</v>
      </c>
      <c r="Q53" s="38"/>
      <c r="R53" s="41">
        <f>IF(P53="","",T53*M53*LOOKUP(RIGHT($D$2,3),定数!$A$6:$A$13,定数!$B$6:$B$13))</f>
        <v>-3718.5075257622266</v>
      </c>
      <c r="S53" s="41"/>
      <c r="T53" s="42">
        <f t="shared" si="4"/>
        <v>-12.600000000000389</v>
      </c>
      <c r="U53" s="42"/>
      <c r="V53" t="str">
        <f t="shared" si="7"/>
        <v/>
      </c>
      <c r="W53">
        <f t="shared" si="2"/>
        <v>1</v>
      </c>
      <c r="X53" s="29">
        <f t="shared" si="5"/>
        <v>133965.82770286544</v>
      </c>
      <c r="Y53" s="30">
        <f t="shared" si="6"/>
        <v>7.4762176413695647E-2</v>
      </c>
      <c r="AA53">
        <v>15</v>
      </c>
    </row>
    <row r="54" spans="2:33" ht="15">
      <c r="B54" s="31">
        <v>46</v>
      </c>
      <c r="C54" s="37">
        <f t="shared" si="0"/>
        <v>120231.74333297483</v>
      </c>
      <c r="D54" s="37"/>
      <c r="E54" s="31"/>
      <c r="F54" s="5">
        <v>43620</v>
      </c>
      <c r="G54" s="31" t="s">
        <v>45</v>
      </c>
      <c r="H54" s="38">
        <v>1.12575</v>
      </c>
      <c r="I54" s="38"/>
      <c r="J54" s="31">
        <v>6.4</v>
      </c>
      <c r="K54" s="39">
        <f t="shared" si="3"/>
        <v>3606.9522999892447</v>
      </c>
      <c r="L54" s="40"/>
      <c r="M54" s="4">
        <f>IF(J54="","",(K54/J54)/LOOKUP(RIGHT($D$2,3),定数!$A$6:$A$13,定数!$B$6:$B$13))</f>
        <v>4.6965524739443287</v>
      </c>
      <c r="N54" s="31"/>
      <c r="O54" s="5"/>
      <c r="P54" s="38">
        <v>1.12639</v>
      </c>
      <c r="Q54" s="38"/>
      <c r="R54" s="41">
        <f>IF(P54="","",T54*M54*LOOKUP(RIGHT($D$2,3),定数!$A$6:$A$13,定数!$B$6:$B$13))</f>
        <v>-3606.9522999890974</v>
      </c>
      <c r="S54" s="41"/>
      <c r="T54" s="42">
        <f t="shared" si="4"/>
        <v>-6.3999999999997392</v>
      </c>
      <c r="U54" s="42"/>
      <c r="V54" t="str">
        <f t="shared" si="7"/>
        <v/>
      </c>
      <c r="W54">
        <f t="shared" si="2"/>
        <v>2</v>
      </c>
      <c r="X54" s="29">
        <f t="shared" si="5"/>
        <v>133965.82770286544</v>
      </c>
      <c r="Y54" s="30">
        <f t="shared" si="6"/>
        <v>0.10251931112128565</v>
      </c>
    </row>
    <row r="55" spans="2:33" ht="15">
      <c r="B55" s="31">
        <v>47</v>
      </c>
      <c r="C55" s="37">
        <f t="shared" si="0"/>
        <v>116624.79103298574</v>
      </c>
      <c r="D55" s="37"/>
      <c r="E55" s="31"/>
      <c r="F55" s="5">
        <v>43627</v>
      </c>
      <c r="G55" s="31" t="s">
        <v>45</v>
      </c>
      <c r="H55" s="38">
        <v>1.1290800000000001</v>
      </c>
      <c r="I55" s="38"/>
      <c r="J55" s="31">
        <v>13.4</v>
      </c>
      <c r="K55" s="39">
        <f t="shared" si="3"/>
        <v>3498.7437309895722</v>
      </c>
      <c r="L55" s="40"/>
      <c r="M55" s="4">
        <f>IF(J55="","",(K55/J55)/LOOKUP(RIGHT($D$2,3),定数!$A$6:$A$13,定数!$B$6:$B$13))</f>
        <v>2.1758356536004801</v>
      </c>
      <c r="N55" s="31"/>
      <c r="O55" s="5"/>
      <c r="P55" s="38">
        <v>1.12825</v>
      </c>
      <c r="Q55" s="38"/>
      <c r="R55" s="41">
        <f>IF(P55="","",T55*M55*LOOKUP(RIGHT($D$2,3),定数!$A$6:$A$13,定数!$B$6:$B$13))</f>
        <v>0</v>
      </c>
      <c r="S55" s="41"/>
      <c r="T55" s="42">
        <v>0</v>
      </c>
      <c r="U55" s="42"/>
      <c r="V55" t="str">
        <f t="shared" si="7"/>
        <v/>
      </c>
      <c r="W55">
        <f t="shared" si="2"/>
        <v>0</v>
      </c>
      <c r="X55" s="29">
        <f t="shared" si="5"/>
        <v>133965.82770286544</v>
      </c>
      <c r="Y55" s="30">
        <f t="shared" si="6"/>
        <v>0.1294437317876459</v>
      </c>
      <c r="AA55">
        <v>15</v>
      </c>
      <c r="AB55">
        <v>1.12825</v>
      </c>
    </row>
    <row r="56" spans="2:33" ht="15">
      <c r="B56" s="31">
        <v>48</v>
      </c>
      <c r="C56" s="37">
        <f t="shared" si="0"/>
        <v>116624.79103298574</v>
      </c>
      <c r="D56" s="37"/>
      <c r="E56" s="31"/>
      <c r="F56" s="5">
        <v>43628</v>
      </c>
      <c r="G56" s="31" t="s">
        <v>45</v>
      </c>
      <c r="H56" s="38">
        <v>1.1217299999999999</v>
      </c>
      <c r="I56" s="38"/>
      <c r="J56" s="31">
        <v>30</v>
      </c>
      <c r="K56" s="39">
        <f t="shared" si="3"/>
        <v>3498.7437309895722</v>
      </c>
      <c r="L56" s="40"/>
      <c r="M56" s="4">
        <f>IF(J56="","",(K56/J56)/LOOKUP(RIGHT($D$2,3),定数!$A$6:$A$13,定数!$B$6:$B$13))</f>
        <v>0.9718732586082145</v>
      </c>
      <c r="N56" s="31"/>
      <c r="O56" s="5"/>
      <c r="P56" s="38">
        <v>1.11792</v>
      </c>
      <c r="Q56" s="38"/>
      <c r="R56" s="41">
        <f>IF(P56="","",T56*M56*LOOKUP(RIGHT($D$2,3),定数!$A$6:$A$13,定数!$B$6:$B$13))</f>
        <v>4443.4045383566036</v>
      </c>
      <c r="S56" s="41"/>
      <c r="T56" s="42">
        <f t="shared" si="4"/>
        <v>38.099999999998687</v>
      </c>
      <c r="U56" s="42"/>
      <c r="V56" t="str">
        <f t="shared" si="7"/>
        <v/>
      </c>
      <c r="W56">
        <f t="shared" si="2"/>
        <v>0</v>
      </c>
      <c r="X56" s="29">
        <f t="shared" si="5"/>
        <v>133965.82770286544</v>
      </c>
      <c r="Y56" s="30">
        <f t="shared" si="6"/>
        <v>0.1294437317876459</v>
      </c>
      <c r="AA56">
        <v>15</v>
      </c>
      <c r="AB56">
        <v>1.11988</v>
      </c>
      <c r="AC56">
        <v>1.11873</v>
      </c>
      <c r="AD56">
        <v>1.11792</v>
      </c>
      <c r="AE56">
        <v>1.1172299999999999</v>
      </c>
      <c r="AF56">
        <v>1.1157300000000001</v>
      </c>
    </row>
    <row r="57" spans="2:33" ht="15">
      <c r="B57" s="31">
        <v>49</v>
      </c>
      <c r="C57" s="37">
        <f t="shared" si="0"/>
        <v>121068.19557134234</v>
      </c>
      <c r="D57" s="37"/>
      <c r="E57" s="31"/>
      <c r="F57" s="5">
        <v>43631</v>
      </c>
      <c r="G57" s="31" t="s">
        <v>45</v>
      </c>
      <c r="H57" s="38">
        <v>1.1214200000000001</v>
      </c>
      <c r="I57" s="38"/>
      <c r="J57" s="31">
        <v>13.3</v>
      </c>
      <c r="K57" s="39">
        <f t="shared" si="3"/>
        <v>3632.0458671402698</v>
      </c>
      <c r="L57" s="40"/>
      <c r="M57" s="4">
        <f>IF(J57="","",(K57/J57)/LOOKUP(RIGHT($D$2,3),定数!$A$6:$A$13,定数!$B$6:$B$13))</f>
        <v>2.2757179618673367</v>
      </c>
      <c r="N57" s="31"/>
      <c r="O57" s="5"/>
      <c r="P57" s="38">
        <v>1.1197299999999999</v>
      </c>
      <c r="Q57" s="38"/>
      <c r="R57" s="41">
        <f>IF(P57="","",T57*M57*LOOKUP(RIGHT($D$2,3),定数!$A$6:$A$13,定数!$B$6:$B$13))</f>
        <v>4615.1560266674805</v>
      </c>
      <c r="S57" s="41"/>
      <c r="T57" s="42">
        <f t="shared" si="4"/>
        <v>16.900000000001913</v>
      </c>
      <c r="U57" s="42"/>
      <c r="V57" t="str">
        <f t="shared" si="7"/>
        <v/>
      </c>
      <c r="W57">
        <f t="shared" si="2"/>
        <v>0</v>
      </c>
      <c r="X57" s="29">
        <f t="shared" si="5"/>
        <v>133965.82770286544</v>
      </c>
      <c r="Y57" s="30">
        <f t="shared" si="6"/>
        <v>9.6275537968756431E-2</v>
      </c>
      <c r="AB57">
        <v>1.1206</v>
      </c>
      <c r="AC57">
        <v>1.12009</v>
      </c>
      <c r="AD57">
        <v>1.1197299999999999</v>
      </c>
      <c r="AE57">
        <v>1.1194299999999999</v>
      </c>
    </row>
    <row r="58" spans="2:33" ht="15">
      <c r="B58" s="31">
        <v>50</v>
      </c>
      <c r="C58" s="37">
        <f t="shared" si="0"/>
        <v>125683.35159800982</v>
      </c>
      <c r="D58" s="37"/>
      <c r="E58" s="31"/>
      <c r="F58" s="5">
        <v>43645</v>
      </c>
      <c r="G58" s="31" t="s">
        <v>44</v>
      </c>
      <c r="H58" s="38">
        <v>1.10764</v>
      </c>
      <c r="I58" s="38"/>
      <c r="J58" s="31">
        <v>18.7</v>
      </c>
      <c r="K58" s="39">
        <f t="shared" si="3"/>
        <v>3770.5005479402944</v>
      </c>
      <c r="L58" s="40"/>
      <c r="M58" s="4">
        <f>IF(J58="","",(K58/J58)/LOOKUP(RIGHT($D$2,3),定数!$A$6:$A$13,定数!$B$6:$B$13))</f>
        <v>1.6802587112033398</v>
      </c>
      <c r="N58" s="31"/>
      <c r="O58" s="5"/>
      <c r="P58" s="38">
        <v>1.1100099999999999</v>
      </c>
      <c r="Q58" s="38"/>
      <c r="R58" s="41">
        <f>IF(P58="","",T58*M58*LOOKUP(RIGHT($D$2,3),定数!$A$6:$A$13,定数!$B$6:$B$13))</f>
        <v>4778.6557746622648</v>
      </c>
      <c r="S58" s="41"/>
      <c r="T58" s="42">
        <f t="shared" si="4"/>
        <v>23.699999999999832</v>
      </c>
      <c r="U58" s="42"/>
      <c r="V58" t="str">
        <f t="shared" si="7"/>
        <v/>
      </c>
      <c r="W58">
        <f t="shared" si="2"/>
        <v>0</v>
      </c>
      <c r="X58" s="29">
        <f t="shared" si="5"/>
        <v>133965.82770286544</v>
      </c>
      <c r="Y58" s="30">
        <f t="shared" si="6"/>
        <v>6.1825289679290907E-2</v>
      </c>
      <c r="AA58">
        <v>15</v>
      </c>
      <c r="AB58">
        <v>1.1088</v>
      </c>
      <c r="AC58">
        <v>1.10951</v>
      </c>
      <c r="AD58">
        <v>1.1100099999999999</v>
      </c>
      <c r="AE58">
        <v>1.1104400000000001</v>
      </c>
      <c r="AF58">
        <v>1.11138</v>
      </c>
      <c r="AG58">
        <v>1.1132500000000001</v>
      </c>
    </row>
    <row r="59" spans="2:33" ht="15">
      <c r="B59" s="31">
        <v>51</v>
      </c>
      <c r="C59" s="37">
        <f t="shared" si="0"/>
        <v>130462.00737267209</v>
      </c>
      <c r="D59" s="37"/>
      <c r="E59" s="31"/>
      <c r="F59" s="5">
        <v>43646</v>
      </c>
      <c r="G59" s="31" t="s">
        <v>45</v>
      </c>
      <c r="H59" s="38">
        <v>1.1191</v>
      </c>
      <c r="I59" s="38"/>
      <c r="J59" s="31">
        <v>10.9</v>
      </c>
      <c r="K59" s="39">
        <f t="shared" si="3"/>
        <v>3913.8602211801626</v>
      </c>
      <c r="L59" s="40"/>
      <c r="M59" s="4">
        <f>IF(J59="","",(K59/J59)/LOOKUP(RIGHT($D$2,3),定数!$A$6:$A$13,定数!$B$6:$B$13))</f>
        <v>2.9922478755200017</v>
      </c>
      <c r="N59" s="31"/>
      <c r="O59" s="5"/>
      <c r="P59" s="38">
        <v>1.11843</v>
      </c>
      <c r="Q59" s="38"/>
      <c r="R59" s="41">
        <f>IF(P59="","",T59*M59*LOOKUP(RIGHT($D$2,3),定数!$A$6:$A$13,定数!$B$6:$B$13))</f>
        <v>0</v>
      </c>
      <c r="S59" s="41"/>
      <c r="T59" s="42">
        <v>0</v>
      </c>
      <c r="U59" s="42"/>
      <c r="V59" t="str">
        <f t="shared" si="7"/>
        <v/>
      </c>
      <c r="W59">
        <f t="shared" si="2"/>
        <v>0</v>
      </c>
      <c r="X59" s="29">
        <f t="shared" si="5"/>
        <v>133965.82770286544</v>
      </c>
      <c r="Y59" s="30">
        <f t="shared" si="6"/>
        <v>2.6154582778861957E-2</v>
      </c>
      <c r="AA59">
        <v>15</v>
      </c>
      <c r="AB59">
        <v>1.11843</v>
      </c>
    </row>
    <row r="60" spans="2:33" ht="15">
      <c r="B60" s="31">
        <v>52</v>
      </c>
      <c r="C60" s="37">
        <f t="shared" si="0"/>
        <v>130462.00737267209</v>
      </c>
      <c r="D60" s="37"/>
      <c r="E60" s="31"/>
      <c r="F60" s="5">
        <v>43648</v>
      </c>
      <c r="G60" s="31" t="s">
        <v>44</v>
      </c>
      <c r="H60" s="38">
        <v>1.10606</v>
      </c>
      <c r="I60" s="38"/>
      <c r="J60" s="31">
        <v>13.9</v>
      </c>
      <c r="K60" s="39">
        <f t="shared" si="3"/>
        <v>3913.8602211801626</v>
      </c>
      <c r="L60" s="40"/>
      <c r="M60" s="4">
        <f>IF(J60="","",(K60/J60)/LOOKUP(RIGHT($D$2,3),定数!$A$6:$A$13,定数!$B$6:$B$13))</f>
        <v>2.3464389815228794</v>
      </c>
      <c r="N60" s="31"/>
      <c r="O60" s="5"/>
      <c r="P60" s="38">
        <v>1.10745</v>
      </c>
      <c r="Q60" s="38"/>
      <c r="R60" s="41">
        <f>IF(P60="","",T60*M60*LOOKUP(RIGHT($D$2,3),定数!$A$6:$A$13,定数!$B$6:$B$13))</f>
        <v>0</v>
      </c>
      <c r="S60" s="41"/>
      <c r="T60" s="42">
        <v>0</v>
      </c>
      <c r="U60" s="42"/>
      <c r="V60" t="str">
        <f t="shared" si="7"/>
        <v/>
      </c>
      <c r="W60">
        <f t="shared" si="2"/>
        <v>0</v>
      </c>
      <c r="X60" s="29">
        <f t="shared" si="5"/>
        <v>133965.82770286544</v>
      </c>
      <c r="Y60" s="30">
        <f t="shared" si="6"/>
        <v>2.6154582778861957E-2</v>
      </c>
      <c r="AB60">
        <v>1.1069199999999999</v>
      </c>
      <c r="AC60">
        <v>1.10745</v>
      </c>
    </row>
    <row r="61" spans="2:33" ht="15">
      <c r="B61" s="31">
        <v>53</v>
      </c>
      <c r="C61" s="37">
        <f t="shared" si="0"/>
        <v>130462.00737267209</v>
      </c>
      <c r="D61" s="37"/>
      <c r="E61" s="31"/>
      <c r="F61" s="5">
        <v>43653</v>
      </c>
      <c r="G61" s="31" t="s">
        <v>45</v>
      </c>
      <c r="H61" s="38">
        <v>1.1044099999999999</v>
      </c>
      <c r="I61" s="38"/>
      <c r="J61" s="31">
        <v>3.7</v>
      </c>
      <c r="K61" s="39">
        <f t="shared" si="3"/>
        <v>3913.8602211801626</v>
      </c>
      <c r="L61" s="40"/>
      <c r="M61" s="4">
        <f>IF(J61="","",(K61/J61)/LOOKUP(RIGHT($D$2,3),定数!$A$6:$A$13,定数!$B$6:$B$13))</f>
        <v>8.8150004981535197</v>
      </c>
      <c r="N61" s="31"/>
      <c r="O61" s="5"/>
      <c r="P61" s="38">
        <v>1.1039399999999999</v>
      </c>
      <c r="Q61" s="38"/>
      <c r="R61" s="41">
        <f>IF(P61="","",T61*M61*LOOKUP(RIGHT($D$2,3),定数!$A$6:$A$13,定数!$B$6:$B$13))</f>
        <v>4971.6602809582719</v>
      </c>
      <c r="S61" s="41"/>
      <c r="T61" s="42">
        <f t="shared" si="4"/>
        <v>4.6999999999997044</v>
      </c>
      <c r="U61" s="42"/>
      <c r="V61" t="str">
        <f t="shared" si="7"/>
        <v/>
      </c>
      <c r="W61">
        <f t="shared" si="2"/>
        <v>0</v>
      </c>
      <c r="X61" s="29">
        <f t="shared" si="5"/>
        <v>133965.82770286544</v>
      </c>
      <c r="Y61" s="30">
        <f t="shared" si="6"/>
        <v>2.6154582778861957E-2</v>
      </c>
      <c r="AA61">
        <v>15</v>
      </c>
      <c r="AB61">
        <v>1.1041799999999999</v>
      </c>
      <c r="AC61">
        <v>1.1040399999999999</v>
      </c>
      <c r="AD61">
        <v>1.1039399999999999</v>
      </c>
      <c r="AE61">
        <v>1.1038600000000001</v>
      </c>
      <c r="AF61">
        <v>1.1036699999999999</v>
      </c>
      <c r="AG61">
        <v>1.1032999999999999</v>
      </c>
    </row>
    <row r="62" spans="2:33" ht="15">
      <c r="B62" s="31">
        <v>54</v>
      </c>
      <c r="C62" s="37">
        <f t="shared" si="0"/>
        <v>135433.66765363037</v>
      </c>
      <c r="D62" s="37"/>
      <c r="E62" s="31"/>
      <c r="F62" s="5">
        <v>43656</v>
      </c>
      <c r="G62" s="31" t="s">
        <v>44</v>
      </c>
      <c r="H62" s="38">
        <v>1.10629</v>
      </c>
      <c r="I62" s="38"/>
      <c r="J62" s="31">
        <v>8.6</v>
      </c>
      <c r="K62" s="39">
        <f t="shared" si="3"/>
        <v>4063.0100296089108</v>
      </c>
      <c r="L62" s="40"/>
      <c r="M62" s="4">
        <f>IF(J62="","",(K62/J62)/LOOKUP(RIGHT($D$2,3),定数!$A$6:$A$13,定数!$B$6:$B$13))</f>
        <v>3.9370252224892548</v>
      </c>
      <c r="N62" s="31"/>
      <c r="O62" s="5"/>
      <c r="P62" s="38">
        <v>1.1054299999999999</v>
      </c>
      <c r="Q62" s="38"/>
      <c r="R62" s="41">
        <f>IF(P62="","",T62*M62*LOOKUP(RIGHT($D$2,3),定数!$A$6:$A$13,定数!$B$6:$B$13))</f>
        <v>-4063.0100296093028</v>
      </c>
      <c r="S62" s="41"/>
      <c r="T62" s="42">
        <f t="shared" si="4"/>
        <v>-8.6000000000008292</v>
      </c>
      <c r="U62" s="42"/>
      <c r="V62" t="str">
        <f t="shared" si="7"/>
        <v/>
      </c>
      <c r="W62">
        <f t="shared" si="2"/>
        <v>1</v>
      </c>
      <c r="X62" s="29">
        <f t="shared" si="5"/>
        <v>135433.66765363037</v>
      </c>
      <c r="Y62" s="30">
        <f t="shared" si="6"/>
        <v>0</v>
      </c>
      <c r="AA62">
        <v>15</v>
      </c>
    </row>
    <row r="63" spans="2:33" ht="15">
      <c r="B63" s="31">
        <v>55</v>
      </c>
      <c r="C63" s="37">
        <f t="shared" si="0"/>
        <v>131370.65762402106</v>
      </c>
      <c r="D63" s="37"/>
      <c r="E63" s="31"/>
      <c r="F63" s="5">
        <v>43656</v>
      </c>
      <c r="G63" s="31" t="s">
        <v>44</v>
      </c>
      <c r="H63" s="38">
        <v>1.1072900000000001</v>
      </c>
      <c r="I63" s="38"/>
      <c r="J63" s="31">
        <v>11.3</v>
      </c>
      <c r="K63" s="39">
        <f t="shared" si="3"/>
        <v>3941.1197287206314</v>
      </c>
      <c r="L63" s="40"/>
      <c r="M63" s="4">
        <f>IF(J63="","",(K63/J63)/LOOKUP(RIGHT($D$2,3),定数!$A$6:$A$13,定数!$B$6:$B$13))</f>
        <v>2.906430478407545</v>
      </c>
      <c r="N63" s="31"/>
      <c r="O63" s="5"/>
      <c r="P63" s="38">
        <v>1.10873</v>
      </c>
      <c r="Q63" s="38"/>
      <c r="R63" s="41">
        <f>IF(P63="","",T63*M63*LOOKUP(RIGHT($D$2,3),定数!$A$6:$A$13,定数!$B$6:$B$13))</f>
        <v>5022.311866687839</v>
      </c>
      <c r="S63" s="41"/>
      <c r="T63" s="42">
        <f t="shared" si="4"/>
        <v>14.399999999998858</v>
      </c>
      <c r="U63" s="42"/>
      <c r="V63" t="str">
        <f t="shared" si="7"/>
        <v/>
      </c>
      <c r="W63">
        <f t="shared" si="2"/>
        <v>0</v>
      </c>
      <c r="X63" s="29">
        <f t="shared" si="5"/>
        <v>135433.66765363037</v>
      </c>
      <c r="Y63" s="30">
        <f t="shared" si="6"/>
        <v>3.0000000000003024E-2</v>
      </c>
      <c r="AA63">
        <v>15</v>
      </c>
      <c r="AB63">
        <v>1.10799</v>
      </c>
      <c r="AC63">
        <v>1.10842</v>
      </c>
      <c r="AD63">
        <v>1.10873</v>
      </c>
      <c r="AE63">
        <v>1.1089800000000001</v>
      </c>
      <c r="AF63">
        <v>1.10955</v>
      </c>
      <c r="AG63">
        <v>1.1106799999999999</v>
      </c>
    </row>
    <row r="64" spans="2:33" ht="15">
      <c r="B64" s="31">
        <v>56</v>
      </c>
      <c r="C64" s="37">
        <f t="shared" si="0"/>
        <v>136392.9694907089</v>
      </c>
      <c r="D64" s="37"/>
      <c r="E64" s="31"/>
      <c r="F64" s="5">
        <v>43660</v>
      </c>
      <c r="G64" s="31" t="s">
        <v>44</v>
      </c>
      <c r="H64" s="38">
        <v>1.1005799999999999</v>
      </c>
      <c r="I64" s="38"/>
      <c r="J64" s="31">
        <v>8.5</v>
      </c>
      <c r="K64" s="39">
        <f t="shared" si="3"/>
        <v>4091.789084721267</v>
      </c>
      <c r="L64" s="40"/>
      <c r="M64" s="4">
        <f>IF(J64="","",(K64/J64)/LOOKUP(RIGHT($D$2,3),定数!$A$6:$A$13,定数!$B$6:$B$13))</f>
        <v>4.0115579261973204</v>
      </c>
      <c r="N64" s="31"/>
      <c r="O64" s="5"/>
      <c r="P64" s="38">
        <v>1.10111</v>
      </c>
      <c r="Q64" s="38"/>
      <c r="R64" s="41">
        <f>IF(P64="","",T64*M64*LOOKUP(RIGHT($D$2,3),定数!$A$6:$A$13,定数!$B$6:$B$13))</f>
        <v>0</v>
      </c>
      <c r="S64" s="41"/>
      <c r="T64" s="42">
        <v>0</v>
      </c>
      <c r="U64" s="42"/>
      <c r="V64" t="str">
        <f t="shared" si="7"/>
        <v/>
      </c>
      <c r="W64">
        <f t="shared" si="2"/>
        <v>0</v>
      </c>
      <c r="X64" s="29">
        <f t="shared" si="5"/>
        <v>136392.9694907089</v>
      </c>
      <c r="Y64" s="30">
        <f t="shared" si="6"/>
        <v>0</v>
      </c>
      <c r="AB64">
        <v>1.10111</v>
      </c>
    </row>
    <row r="65" spans="2:33" ht="15">
      <c r="B65" s="31">
        <v>57</v>
      </c>
      <c r="C65" s="37">
        <f t="shared" si="0"/>
        <v>136392.9694907089</v>
      </c>
      <c r="D65" s="37"/>
      <c r="E65" s="31"/>
      <c r="F65" s="5">
        <v>43666</v>
      </c>
      <c r="G65" s="31" t="s">
        <v>44</v>
      </c>
      <c r="H65" s="38">
        <v>1.0832900000000001</v>
      </c>
      <c r="I65" s="38"/>
      <c r="J65" s="31">
        <v>9.1</v>
      </c>
      <c r="K65" s="39">
        <f t="shared" si="3"/>
        <v>4091.789084721267</v>
      </c>
      <c r="L65" s="40"/>
      <c r="M65" s="4">
        <f>IF(J65="","",(K65/J65)/LOOKUP(RIGHT($D$2,3),定数!$A$6:$A$13,定数!$B$6:$B$13))</f>
        <v>3.7470596013931021</v>
      </c>
      <c r="N65" s="31"/>
      <c r="O65" s="5"/>
      <c r="P65" s="38">
        <v>1.08385</v>
      </c>
      <c r="Q65" s="38"/>
      <c r="R65" s="41">
        <f>IF(P65="","",T65*M65*LOOKUP(RIGHT($D$2,3),定数!$A$6:$A$13,定数!$B$6:$B$13))</f>
        <v>0</v>
      </c>
      <c r="S65" s="41"/>
      <c r="T65" s="42">
        <v>0</v>
      </c>
      <c r="U65" s="42"/>
      <c r="V65" t="str">
        <f t="shared" si="7"/>
        <v/>
      </c>
      <c r="W65">
        <f t="shared" si="2"/>
        <v>0</v>
      </c>
      <c r="X65" s="29">
        <f t="shared" si="5"/>
        <v>136392.9694907089</v>
      </c>
      <c r="Y65" s="30">
        <f t="shared" si="6"/>
        <v>0</v>
      </c>
      <c r="AA65">
        <v>15</v>
      </c>
      <c r="AB65">
        <v>1.08385</v>
      </c>
    </row>
    <row r="66" spans="2:33" ht="15">
      <c r="B66" s="31">
        <v>58</v>
      </c>
      <c r="C66" s="37">
        <f t="shared" si="0"/>
        <v>136392.9694907089</v>
      </c>
      <c r="D66" s="37"/>
      <c r="E66" s="31"/>
      <c r="F66" s="5">
        <v>43681</v>
      </c>
      <c r="G66" s="31" t="s">
        <v>44</v>
      </c>
      <c r="H66" s="38">
        <v>1.0946</v>
      </c>
      <c r="I66" s="38"/>
      <c r="J66" s="31">
        <v>5.5</v>
      </c>
      <c r="K66" s="39">
        <f t="shared" si="3"/>
        <v>4091.789084721267</v>
      </c>
      <c r="L66" s="40"/>
      <c r="M66" s="4">
        <f>IF(J66="","",(K66/J66)/LOOKUP(RIGHT($D$2,3),定数!$A$6:$A$13,定数!$B$6:$B$13))</f>
        <v>6.1996804313958593</v>
      </c>
      <c r="N66" s="31"/>
      <c r="O66" s="5" t="s">
        <v>47</v>
      </c>
      <c r="P66" s="38">
        <v>1.0952999999999999</v>
      </c>
      <c r="Q66" s="38"/>
      <c r="R66" s="41">
        <f>IF(P66="","",T66*M66*LOOKUP(RIGHT($D$2,3),定数!$A$6:$A$13,定数!$B$6:$B$13))</f>
        <v>5207.7315623719487</v>
      </c>
      <c r="S66" s="41"/>
      <c r="T66" s="42">
        <f t="shared" si="4"/>
        <v>6.9999999999992291</v>
      </c>
      <c r="U66" s="42"/>
      <c r="V66" t="str">
        <f t="shared" si="7"/>
        <v/>
      </c>
      <c r="W66">
        <f t="shared" si="2"/>
        <v>0</v>
      </c>
      <c r="X66" s="29">
        <f t="shared" si="5"/>
        <v>136392.9694907089</v>
      </c>
      <c r="Y66" s="30">
        <f t="shared" si="6"/>
        <v>0</v>
      </c>
      <c r="AA66">
        <v>15</v>
      </c>
      <c r="AB66">
        <v>1.09494</v>
      </c>
      <c r="AC66">
        <v>1.0951500000000001</v>
      </c>
      <c r="AD66">
        <v>1.0952999999999999</v>
      </c>
      <c r="AE66">
        <v>1.0954299999999999</v>
      </c>
      <c r="AF66">
        <v>1.0956999999999999</v>
      </c>
      <c r="AG66">
        <v>1.0962499999999999</v>
      </c>
    </row>
    <row r="67" spans="2:33" ht="15">
      <c r="B67" s="31">
        <v>59</v>
      </c>
      <c r="C67" s="37">
        <f t="shared" si="0"/>
        <v>141600.70105308085</v>
      </c>
      <c r="D67" s="37"/>
      <c r="E67" s="31"/>
      <c r="F67" s="5">
        <v>43684</v>
      </c>
      <c r="G67" s="31" t="s">
        <v>45</v>
      </c>
      <c r="H67" s="38">
        <v>1.09223</v>
      </c>
      <c r="I67" s="38"/>
      <c r="J67" s="31">
        <v>4.5999999999999996</v>
      </c>
      <c r="K67" s="39">
        <f t="shared" si="3"/>
        <v>4248.0210315924251</v>
      </c>
      <c r="L67" s="40"/>
      <c r="M67" s="4">
        <f>IF(J67="","",(K67/J67)/LOOKUP(RIGHT($D$2,3),定数!$A$6:$A$13,定数!$B$6:$B$13))</f>
        <v>7.695690274623959</v>
      </c>
      <c r="N67" s="31"/>
      <c r="O67" s="5"/>
      <c r="P67" s="38">
        <v>1.09195</v>
      </c>
      <c r="Q67" s="38"/>
      <c r="R67" s="41">
        <f>IF(P67="","",T67*M67*LOOKUP(RIGHT($D$2,3),定数!$A$6:$A$13,定数!$B$6:$B$13))</f>
        <v>0</v>
      </c>
      <c r="S67" s="41"/>
      <c r="T67" s="42">
        <v>0</v>
      </c>
      <c r="U67" s="42"/>
      <c r="V67" t="str">
        <f t="shared" si="7"/>
        <v/>
      </c>
      <c r="W67">
        <f t="shared" si="2"/>
        <v>0</v>
      </c>
      <c r="X67" s="29">
        <f t="shared" si="5"/>
        <v>141600.70105308085</v>
      </c>
      <c r="Y67" s="30">
        <f t="shared" si="6"/>
        <v>0</v>
      </c>
      <c r="AA67">
        <v>15</v>
      </c>
      <c r="AB67">
        <v>1.09195</v>
      </c>
    </row>
    <row r="68" spans="2:33" ht="15">
      <c r="B68" s="31">
        <v>60</v>
      </c>
      <c r="C68" s="37">
        <f t="shared" si="0"/>
        <v>141600.70105308085</v>
      </c>
      <c r="D68" s="37"/>
      <c r="E68" s="31"/>
      <c r="F68" s="5">
        <v>43689</v>
      </c>
      <c r="G68" s="31" t="s">
        <v>44</v>
      </c>
      <c r="H68" s="38">
        <v>1.10639</v>
      </c>
      <c r="I68" s="38"/>
      <c r="J68" s="31">
        <v>7.9</v>
      </c>
      <c r="K68" s="39">
        <f t="shared" si="3"/>
        <v>4248.0210315924251</v>
      </c>
      <c r="L68" s="40"/>
      <c r="M68" s="4">
        <f>IF(J68="","",(K68/J68)/LOOKUP(RIGHT($D$2,3),定数!$A$6:$A$13,定数!$B$6:$B$13))</f>
        <v>4.4810348434519245</v>
      </c>
      <c r="N68" s="31"/>
      <c r="O68" s="5"/>
      <c r="P68" s="38">
        <v>1.1073900000000001</v>
      </c>
      <c r="Q68" s="38"/>
      <c r="R68" s="41">
        <f>IF(P68="","",T68*M68*LOOKUP(RIGHT($D$2,3),定数!$A$6:$A$13,定数!$B$6:$B$13))</f>
        <v>5377.2418121429109</v>
      </c>
      <c r="S68" s="41"/>
      <c r="T68" s="42">
        <f t="shared" si="4"/>
        <v>10.000000000001119</v>
      </c>
      <c r="U68" s="42"/>
      <c r="V68" t="str">
        <f t="shared" si="7"/>
        <v/>
      </c>
      <c r="W68">
        <f t="shared" si="2"/>
        <v>0</v>
      </c>
      <c r="X68" s="29">
        <f t="shared" si="5"/>
        <v>141600.70105308085</v>
      </c>
      <c r="Y68" s="30">
        <f t="shared" si="6"/>
        <v>0</v>
      </c>
      <c r="AA68">
        <v>15</v>
      </c>
      <c r="AB68">
        <v>1.1068800000000001</v>
      </c>
      <c r="AC68">
        <v>1.1071800000000001</v>
      </c>
      <c r="AD68">
        <v>1.1073900000000001</v>
      </c>
      <c r="AE68">
        <v>1.10758</v>
      </c>
      <c r="AF68">
        <v>1.1079699999999999</v>
      </c>
      <c r="AG68">
        <v>1.10876</v>
      </c>
    </row>
    <row r="69" spans="2:33" ht="15">
      <c r="B69" s="31">
        <v>61</v>
      </c>
      <c r="C69" s="37">
        <f t="shared" si="0"/>
        <v>146977.94286522377</v>
      </c>
      <c r="D69" s="37"/>
      <c r="E69" s="31"/>
      <c r="F69" s="5">
        <v>43696</v>
      </c>
      <c r="G69" s="31" t="s">
        <v>44</v>
      </c>
      <c r="H69" s="38">
        <v>1.10294</v>
      </c>
      <c r="I69" s="38"/>
      <c r="J69" s="31">
        <v>4.7</v>
      </c>
      <c r="K69" s="39">
        <f t="shared" si="3"/>
        <v>4409.3382859567128</v>
      </c>
      <c r="L69" s="40"/>
      <c r="M69" s="4">
        <f>IF(J69="","",(K69/J69)/LOOKUP(RIGHT($D$2,3),定数!$A$6:$A$13,定数!$B$6:$B$13))</f>
        <v>7.8179756843204125</v>
      </c>
      <c r="N69" s="31"/>
      <c r="O69" s="5"/>
      <c r="P69" s="38">
        <v>1.10354</v>
      </c>
      <c r="Q69" s="38"/>
      <c r="R69" s="41">
        <f>IF(P69="","",T69*M69*LOOKUP(RIGHT($D$2,3),定数!$A$6:$A$13,定数!$B$6:$B$13))</f>
        <v>5628.9424927100772</v>
      </c>
      <c r="S69" s="41"/>
      <c r="T69" s="42">
        <f t="shared" si="4"/>
        <v>5.9999999999993392</v>
      </c>
      <c r="U69" s="42"/>
      <c r="V69" t="str">
        <f t="shared" si="7"/>
        <v/>
      </c>
      <c r="W69">
        <f t="shared" si="2"/>
        <v>0</v>
      </c>
      <c r="X69" s="29">
        <f t="shared" si="5"/>
        <v>146977.94286522377</v>
      </c>
      <c r="Y69" s="30">
        <f t="shared" si="6"/>
        <v>0</v>
      </c>
      <c r="AB69">
        <v>1.1032299999999999</v>
      </c>
      <c r="AC69">
        <v>1.10341</v>
      </c>
      <c r="AD69">
        <v>1.10354</v>
      </c>
      <c r="AE69">
        <v>1.10364</v>
      </c>
      <c r="AF69">
        <v>1.10388</v>
      </c>
      <c r="AG69">
        <v>1.1043499999999999</v>
      </c>
    </row>
    <row r="70" spans="2:33" ht="15">
      <c r="B70" s="31">
        <v>62</v>
      </c>
      <c r="C70" s="37">
        <f t="shared" si="0"/>
        <v>152606.88535793385</v>
      </c>
      <c r="D70" s="37"/>
      <c r="E70" s="31"/>
      <c r="F70" s="5">
        <v>43704</v>
      </c>
      <c r="G70" s="31" t="s">
        <v>44</v>
      </c>
      <c r="H70" s="38">
        <v>1.1352199999999999</v>
      </c>
      <c r="I70" s="38"/>
      <c r="J70" s="31">
        <v>5.0999999999999996</v>
      </c>
      <c r="K70" s="39">
        <f t="shared" si="3"/>
        <v>4578.2065607380155</v>
      </c>
      <c r="L70" s="40"/>
      <c r="M70" s="4">
        <f>IF(J70="","",(K70/J70)/LOOKUP(RIGHT($D$2,3),定数!$A$6:$A$13,定数!$B$6:$B$13))</f>
        <v>7.4807296744085221</v>
      </c>
      <c r="N70" s="31"/>
      <c r="O70" s="5"/>
      <c r="P70" s="38">
        <v>1.1347100000000001</v>
      </c>
      <c r="Q70" s="38"/>
      <c r="R70" s="41">
        <f>IF(P70="","",T70*M70*LOOKUP(RIGHT($D$2,3),定数!$A$6:$A$13,定数!$B$6:$B$13))</f>
        <v>-4578.2065607361164</v>
      </c>
      <c r="S70" s="41"/>
      <c r="T70" s="42">
        <f t="shared" si="4"/>
        <v>-5.099999999997884</v>
      </c>
      <c r="U70" s="42"/>
      <c r="V70" t="str">
        <f t="shared" si="7"/>
        <v/>
      </c>
      <c r="W70">
        <f t="shared" si="2"/>
        <v>1</v>
      </c>
      <c r="X70" s="29">
        <f t="shared" si="5"/>
        <v>152606.88535793385</v>
      </c>
      <c r="Y70" s="30">
        <f t="shared" si="6"/>
        <v>0</v>
      </c>
      <c r="AA70">
        <v>15</v>
      </c>
    </row>
    <row r="71" spans="2:33" ht="15">
      <c r="B71" s="31">
        <v>63</v>
      </c>
      <c r="C71" s="37">
        <f t="shared" si="0"/>
        <v>148028.67879719773</v>
      </c>
      <c r="D71" s="37"/>
      <c r="E71" s="31" t="s">
        <v>47</v>
      </c>
      <c r="F71" s="5">
        <v>43708</v>
      </c>
      <c r="G71" s="31" t="s">
        <v>44</v>
      </c>
      <c r="H71" s="38">
        <v>1.12405</v>
      </c>
      <c r="I71" s="38"/>
      <c r="J71" s="31">
        <v>7</v>
      </c>
      <c r="K71" s="39">
        <f t="shared" si="3"/>
        <v>4440.8603639159319</v>
      </c>
      <c r="L71" s="40"/>
      <c r="M71" s="4">
        <f>IF(J71="","",(K71/J71)/LOOKUP(RIGHT($D$2,3),定数!$A$6:$A$13,定数!$B$6:$B$13))</f>
        <v>5.2867385284713473</v>
      </c>
      <c r="N71" s="31"/>
      <c r="O71" s="5"/>
      <c r="P71" s="38">
        <v>1.1249400000000001</v>
      </c>
      <c r="Q71" s="38"/>
      <c r="R71" s="41">
        <f>IF(P71="","",T71*M71*LOOKUP(RIGHT($D$2,3),定数!$A$6:$A$13,定数!$B$6:$B$13))</f>
        <v>5646.2367484077631</v>
      </c>
      <c r="S71" s="41"/>
      <c r="T71" s="42">
        <f t="shared" si="4"/>
        <v>8.9000000000005741</v>
      </c>
      <c r="U71" s="42"/>
      <c r="V71" t="str">
        <f t="shared" si="7"/>
        <v/>
      </c>
      <c r="W71">
        <f t="shared" si="2"/>
        <v>0</v>
      </c>
      <c r="X71" s="29">
        <f t="shared" si="5"/>
        <v>152606.88535793385</v>
      </c>
      <c r="Y71" s="30">
        <f t="shared" si="6"/>
        <v>2.9999999999987592E-2</v>
      </c>
      <c r="AA71">
        <v>15</v>
      </c>
      <c r="AB71">
        <v>1.1244799999999999</v>
      </c>
      <c r="AC71">
        <v>1.1247499999999999</v>
      </c>
      <c r="AD71">
        <v>1.1249400000000001</v>
      </c>
      <c r="AE71">
        <v>1.1251</v>
      </c>
      <c r="AF71">
        <v>1.1254500000000001</v>
      </c>
      <c r="AG71">
        <v>1.12615</v>
      </c>
    </row>
    <row r="72" spans="2:33" ht="15">
      <c r="B72" s="31">
        <v>64</v>
      </c>
      <c r="C72" s="37">
        <f t="shared" si="0"/>
        <v>153674.9155456055</v>
      </c>
      <c r="D72" s="37"/>
      <c r="E72" s="31"/>
      <c r="F72" s="5">
        <v>43710</v>
      </c>
      <c r="G72" s="31" t="s">
        <v>45</v>
      </c>
      <c r="H72" s="38">
        <v>1.12713</v>
      </c>
      <c r="I72" s="38"/>
      <c r="J72" s="31">
        <v>8.5</v>
      </c>
      <c r="K72" s="39">
        <f t="shared" si="3"/>
        <v>4610.2474663681651</v>
      </c>
      <c r="L72" s="40"/>
      <c r="M72" s="4">
        <f>IF(J72="","",(K72/J72)/LOOKUP(RIGHT($D$2,3),定数!$A$6:$A$13,定数!$B$6:$B$13))</f>
        <v>4.5198504572236917</v>
      </c>
      <c r="N72" s="31"/>
      <c r="O72" s="5"/>
      <c r="P72" s="38">
        <v>1.1262799999999999</v>
      </c>
      <c r="Q72" s="38"/>
      <c r="R72" s="41">
        <f>IF(P72="","",T72*M72*LOOKUP(RIGHT($D$2,3),定数!$A$6:$A$13,定数!$B$6:$B$13))</f>
        <v>0</v>
      </c>
      <c r="S72" s="41"/>
      <c r="T72" s="42">
        <v>0</v>
      </c>
      <c r="U72" s="42"/>
      <c r="V72" t="str">
        <f t="shared" si="7"/>
        <v/>
      </c>
      <c r="W72">
        <f t="shared" si="2"/>
        <v>0</v>
      </c>
      <c r="X72" s="29">
        <f t="shared" si="5"/>
        <v>153674.9155456055</v>
      </c>
      <c r="Y72" s="30">
        <f t="shared" si="6"/>
        <v>0</v>
      </c>
      <c r="AA72">
        <v>15</v>
      </c>
      <c r="AB72">
        <v>1.1266</v>
      </c>
      <c r="AC72">
        <v>1.1262799999999999</v>
      </c>
    </row>
    <row r="73" spans="2:33" ht="15">
      <c r="B73" s="31">
        <v>65</v>
      </c>
      <c r="C73" s="37">
        <f t="shared" si="0"/>
        <v>153674.9155456055</v>
      </c>
      <c r="D73" s="37"/>
      <c r="E73" s="31"/>
      <c r="F73" s="5">
        <v>43711</v>
      </c>
      <c r="G73" s="31" t="s">
        <v>44</v>
      </c>
      <c r="H73" s="38">
        <v>1.1226400000000001</v>
      </c>
      <c r="I73" s="38"/>
      <c r="J73" s="31">
        <v>6.2</v>
      </c>
      <c r="K73" s="39">
        <f t="shared" si="3"/>
        <v>4610.2474663681651</v>
      </c>
      <c r="L73" s="40"/>
      <c r="M73" s="4">
        <f>IF(J73="","",(K73/J73)/LOOKUP(RIGHT($D$2,3),定数!$A$6:$A$13,定数!$B$6:$B$13))</f>
        <v>6.1965691752260286</v>
      </c>
      <c r="N73" s="31"/>
      <c r="O73" s="5"/>
      <c r="P73" s="38">
        <v>1.1232599999999999</v>
      </c>
      <c r="Q73" s="38"/>
      <c r="R73" s="41">
        <f>IF(P73="","",T73*M73*LOOKUP(RIGHT($D$2,3),定数!$A$6:$A$13,定数!$B$6:$B$13))</f>
        <v>0</v>
      </c>
      <c r="S73" s="41"/>
      <c r="T73" s="42">
        <v>0</v>
      </c>
      <c r="U73" s="42"/>
      <c r="V73" t="str">
        <f t="shared" si="7"/>
        <v/>
      </c>
      <c r="W73">
        <f t="shared" si="2"/>
        <v>0</v>
      </c>
      <c r="X73" s="29">
        <f t="shared" si="5"/>
        <v>153674.9155456055</v>
      </c>
      <c r="Y73" s="30">
        <f t="shared" si="6"/>
        <v>0</v>
      </c>
      <c r="AA73">
        <v>15</v>
      </c>
      <c r="AB73">
        <v>1.1230199999999999</v>
      </c>
      <c r="AC73">
        <v>1.1232599999999999</v>
      </c>
    </row>
    <row r="74" spans="2:33" ht="15">
      <c r="B74" s="31">
        <v>66</v>
      </c>
      <c r="C74" s="37">
        <f t="shared" ref="C74:C108" si="8">IF(R73="","",C73+R73)</f>
        <v>153674.9155456055</v>
      </c>
      <c r="D74" s="37"/>
      <c r="E74" s="31"/>
      <c r="F74" s="5">
        <v>43716</v>
      </c>
      <c r="G74" s="31" t="s">
        <v>45</v>
      </c>
      <c r="H74" s="38">
        <v>1.11612</v>
      </c>
      <c r="I74" s="38"/>
      <c r="J74" s="31">
        <v>7.2</v>
      </c>
      <c r="K74" s="39">
        <f t="shared" si="3"/>
        <v>4610.2474663681651</v>
      </c>
      <c r="L74" s="40"/>
      <c r="M74" s="4">
        <f>IF(J74="","",(K74/J74)/LOOKUP(RIGHT($D$2,3),定数!$A$6:$A$13,定数!$B$6:$B$13))</f>
        <v>5.3359345675557472</v>
      </c>
      <c r="N74" s="31"/>
      <c r="O74" s="5"/>
      <c r="P74" s="38">
        <v>1.1168400000000001</v>
      </c>
      <c r="Q74" s="38"/>
      <c r="R74" s="41">
        <f>IF(P74="","",T74*M74*LOOKUP(RIGHT($D$2,3),定数!$A$6:$A$13,定数!$B$6:$B$13))</f>
        <v>-4610.2474663685116</v>
      </c>
      <c r="S74" s="41"/>
      <c r="T74" s="42">
        <f t="shared" si="4"/>
        <v>-7.2000000000005393</v>
      </c>
      <c r="U74" s="42"/>
      <c r="V74" t="str">
        <f t="shared" si="7"/>
        <v/>
      </c>
      <c r="W74">
        <f t="shared" si="7"/>
        <v>1</v>
      </c>
      <c r="X74" s="29">
        <f t="shared" si="5"/>
        <v>153674.9155456055</v>
      </c>
      <c r="Y74" s="30">
        <f t="shared" si="6"/>
        <v>0</v>
      </c>
      <c r="AA74">
        <v>15</v>
      </c>
    </row>
    <row r="75" spans="2:33" ht="15">
      <c r="B75" s="31">
        <v>67</v>
      </c>
      <c r="C75" s="37">
        <f t="shared" si="8"/>
        <v>149064.66807923699</v>
      </c>
      <c r="D75" s="37"/>
      <c r="E75" s="31"/>
      <c r="F75" s="5">
        <v>43717</v>
      </c>
      <c r="G75" s="31" t="s">
        <v>45</v>
      </c>
      <c r="H75" s="38">
        <v>1.11788</v>
      </c>
      <c r="I75" s="38"/>
      <c r="J75" s="31">
        <v>27.5</v>
      </c>
      <c r="K75" s="39">
        <f t="shared" ref="K75:K108" si="9">IF(J75="","",C75*0.03)</f>
        <v>4471.9400423771094</v>
      </c>
      <c r="L75" s="40"/>
      <c r="M75" s="4">
        <f>IF(J75="","",(K75/J75)/LOOKUP(RIGHT($D$2,3),定数!$A$6:$A$13,定数!$B$6:$B$13))</f>
        <v>1.3551333461748816</v>
      </c>
      <c r="N75" s="31"/>
      <c r="O75" s="5"/>
      <c r="P75" s="38">
        <v>1.11513</v>
      </c>
      <c r="Q75" s="38"/>
      <c r="R75" s="41">
        <f>IF(P75="","",T75*M75*LOOKUP(RIGHT($D$2,3),定数!$A$6:$A$13,定数!$B$6:$B$13))</f>
        <v>0</v>
      </c>
      <c r="S75" s="41"/>
      <c r="T75" s="42">
        <v>0</v>
      </c>
      <c r="U75" s="42"/>
      <c r="V75" t="str">
        <f t="shared" ref="V75:W90" si="10">IF(S75&lt;&gt;"",IF(S75&lt;0,1+V74,0),"")</f>
        <v/>
      </c>
      <c r="W75">
        <f t="shared" si="10"/>
        <v>0</v>
      </c>
      <c r="X75" s="29">
        <f t="shared" si="5"/>
        <v>153674.9155456055</v>
      </c>
      <c r="Y75" s="30">
        <f t="shared" si="6"/>
        <v>3.0000000000002247E-2</v>
      </c>
      <c r="AB75">
        <v>1.1161799999999999</v>
      </c>
      <c r="AC75">
        <v>1.11513</v>
      </c>
    </row>
    <row r="76" spans="2:33" ht="15">
      <c r="B76" s="31">
        <v>68</v>
      </c>
      <c r="C76" s="37">
        <f t="shared" si="8"/>
        <v>149064.66807923699</v>
      </c>
      <c r="D76" s="37"/>
      <c r="E76" s="31"/>
      <c r="F76" s="5">
        <v>43722</v>
      </c>
      <c r="G76" s="31" t="s">
        <v>45</v>
      </c>
      <c r="H76" s="38">
        <v>1.1339699999999999</v>
      </c>
      <c r="I76" s="38"/>
      <c r="J76" s="31">
        <v>3.8</v>
      </c>
      <c r="K76" s="39">
        <f t="shared" si="9"/>
        <v>4471.9400423771094</v>
      </c>
      <c r="L76" s="40"/>
      <c r="M76" s="4">
        <f>IF(J76="","",(K76/J76)/LOOKUP(RIGHT($D$2,3),定数!$A$6:$A$13,定数!$B$6:$B$13))</f>
        <v>9.8068860578445385</v>
      </c>
      <c r="N76" s="31"/>
      <c r="O76" s="5">
        <v>0</v>
      </c>
      <c r="P76" s="38">
        <v>1.1334900000000001</v>
      </c>
      <c r="Q76" s="38"/>
      <c r="R76" s="41">
        <f>IF(P76="","",T76*M76*LOOKUP(RIGHT($D$2,3),定数!$A$6:$A$13,定数!$B$6:$B$13))</f>
        <v>5648.766369316264</v>
      </c>
      <c r="S76" s="41"/>
      <c r="T76" s="42">
        <f t="shared" ref="T76:T108" si="11">IF(P76="","",IF(G76="買",(P76-H76),(H76-P76))*IF(RIGHT($D$2,3)="JPY",100,10000))</f>
        <v>4.7999999999981391</v>
      </c>
      <c r="U76" s="42"/>
      <c r="V76" t="str">
        <f t="shared" si="10"/>
        <v/>
      </c>
      <c r="W76">
        <f t="shared" si="10"/>
        <v>0</v>
      </c>
      <c r="X76" s="29">
        <f t="shared" ref="X76:X108" si="12">IF(C76&lt;&gt;"",MAX(X75,C76),"")</f>
        <v>153674.9155456055</v>
      </c>
      <c r="Y76" s="30">
        <f t="shared" ref="Y76:Y108" si="13">IF(X76&lt;&gt;"",1-(C76/X76),"")</f>
        <v>3.0000000000002247E-2</v>
      </c>
      <c r="AA76">
        <v>15</v>
      </c>
      <c r="AB76">
        <v>1.13374</v>
      </c>
      <c r="AC76">
        <v>1.1335900000000001</v>
      </c>
      <c r="AD76">
        <v>1.1334900000000001</v>
      </c>
      <c r="AE76">
        <v>1.1334</v>
      </c>
    </row>
    <row r="77" spans="2:33">
      <c r="B77" s="31">
        <v>69</v>
      </c>
      <c r="C77" s="37">
        <f t="shared" si="8"/>
        <v>154713.43444855325</v>
      </c>
      <c r="D77" s="37"/>
      <c r="E77" s="31"/>
      <c r="F77" s="5">
        <v>43724</v>
      </c>
      <c r="G77" s="31" t="s">
        <v>44</v>
      </c>
      <c r="H77" s="38">
        <v>1.1285799999999999</v>
      </c>
      <c r="I77" s="38"/>
      <c r="J77" s="31">
        <v>5.2</v>
      </c>
      <c r="K77" s="39">
        <f t="shared" si="9"/>
        <v>4641.4030334565969</v>
      </c>
      <c r="L77" s="40"/>
      <c r="M77" s="4">
        <f>IF(J77="","",(K77/J77)/LOOKUP(RIGHT($D$2,3),定数!$A$6:$A$13,定数!$B$6:$B$13))</f>
        <v>7.4381458869496742</v>
      </c>
      <c r="N77" s="31"/>
      <c r="O77" s="5"/>
      <c r="P77" s="38">
        <v>1.1290199999999999</v>
      </c>
      <c r="Q77" s="38"/>
      <c r="R77" s="41">
        <f>IF(P77="","",T77*M77*LOOKUP(RIGHT($D$2,3),定数!$A$6:$A$13,定数!$B$6:$B$13))</f>
        <v>3927.3410283093917</v>
      </c>
      <c r="S77" s="41"/>
      <c r="T77" s="42">
        <f t="shared" si="11"/>
        <v>4.3999999999999595</v>
      </c>
      <c r="U77" s="42"/>
      <c r="V77" t="str">
        <f t="shared" si="10"/>
        <v/>
      </c>
      <c r="W77">
        <f t="shared" si="10"/>
        <v>0</v>
      </c>
      <c r="X77" s="29">
        <f t="shared" si="12"/>
        <v>154713.43444855325</v>
      </c>
      <c r="Y77" s="30">
        <f t="shared" si="13"/>
        <v>0</v>
      </c>
      <c r="AA77">
        <v>15</v>
      </c>
      <c r="AB77">
        <v>1.1288</v>
      </c>
      <c r="AC77">
        <v>1.12893</v>
      </c>
      <c r="AD77">
        <v>1.1290199999999999</v>
      </c>
      <c r="AE77">
        <v>1.1291</v>
      </c>
      <c r="AF77">
        <v>1.1292800000000001</v>
      </c>
      <c r="AG77">
        <v>1.1296299999999999</v>
      </c>
    </row>
    <row r="78" spans="2:33">
      <c r="B78" s="31">
        <v>70</v>
      </c>
      <c r="C78" s="37">
        <f t="shared" si="8"/>
        <v>158640.77547686265</v>
      </c>
      <c r="D78" s="37"/>
      <c r="E78" s="31"/>
      <c r="F78" s="5">
        <v>43731</v>
      </c>
      <c r="G78" s="31" t="s">
        <v>44</v>
      </c>
      <c r="H78" s="38">
        <v>1.1131599999999999</v>
      </c>
      <c r="I78" s="38"/>
      <c r="J78" s="31">
        <v>4</v>
      </c>
      <c r="K78" s="39">
        <f t="shared" si="9"/>
        <v>4759.2232643058796</v>
      </c>
      <c r="L78" s="40"/>
      <c r="M78" s="4">
        <f>IF(J78="","",(K78/J78)/LOOKUP(RIGHT($D$2,3),定数!$A$6:$A$13,定数!$B$6:$B$13))</f>
        <v>9.9150484673039152</v>
      </c>
      <c r="N78" s="31"/>
      <c r="O78" s="5"/>
      <c r="P78" s="38">
        <v>1.11276</v>
      </c>
      <c r="Q78" s="38"/>
      <c r="R78" s="41">
        <f>IF(P78="","",T78*M78*LOOKUP(RIGHT($D$2,3),定数!$A$6:$A$13,定数!$B$6:$B$13))</f>
        <v>-4759.2232643053549</v>
      </c>
      <c r="S78" s="41"/>
      <c r="T78" s="42">
        <f t="shared" si="11"/>
        <v>-3.9999999999995595</v>
      </c>
      <c r="U78" s="42"/>
      <c r="V78" t="str">
        <f t="shared" si="10"/>
        <v/>
      </c>
      <c r="W78">
        <f t="shared" si="10"/>
        <v>1</v>
      </c>
      <c r="X78" s="29">
        <f t="shared" si="12"/>
        <v>158640.77547686265</v>
      </c>
      <c r="Y78" s="30">
        <f t="shared" si="13"/>
        <v>0</v>
      </c>
    </row>
    <row r="79" spans="2:33">
      <c r="B79" s="31">
        <v>71</v>
      </c>
      <c r="C79" s="37">
        <f t="shared" si="8"/>
        <v>153881.55221255729</v>
      </c>
      <c r="D79" s="37"/>
      <c r="E79" s="31"/>
      <c r="F79" s="5">
        <v>43736</v>
      </c>
      <c r="G79" s="31" t="s">
        <v>45</v>
      </c>
      <c r="H79" s="38">
        <v>1.11677</v>
      </c>
      <c r="I79" s="38"/>
      <c r="J79" s="31">
        <v>9.1999999999999993</v>
      </c>
      <c r="K79" s="39">
        <f t="shared" si="9"/>
        <v>4616.4465663767187</v>
      </c>
      <c r="L79" s="40"/>
      <c r="M79" s="4">
        <f>IF(J79="","",(K79/J79)/LOOKUP(RIGHT($D$2,3),定数!$A$6:$A$13,定数!$B$6:$B$13))</f>
        <v>4.1815639188194913</v>
      </c>
      <c r="N79" s="31"/>
      <c r="O79" s="5"/>
      <c r="P79" s="38">
        <v>1.1176900000000001</v>
      </c>
      <c r="Q79" s="38"/>
      <c r="R79" s="41">
        <f>IF(P79="","",T79*M79*LOOKUP(RIGHT($D$2,3),定数!$A$6:$A$13,定数!$B$6:$B$13))</f>
        <v>-4616.4465663768788</v>
      </c>
      <c r="S79" s="41"/>
      <c r="T79" s="42">
        <f t="shared" si="11"/>
        <v>-9.200000000000319</v>
      </c>
      <c r="U79" s="42"/>
      <c r="V79" t="str">
        <f t="shared" si="10"/>
        <v/>
      </c>
      <c r="W79">
        <f t="shared" si="10"/>
        <v>2</v>
      </c>
      <c r="X79" s="29">
        <f t="shared" si="12"/>
        <v>158640.77547686265</v>
      </c>
      <c r="Y79" s="30">
        <f t="shared" si="13"/>
        <v>2.9999999999996696E-2</v>
      </c>
    </row>
    <row r="80" spans="2:33">
      <c r="B80" s="31">
        <v>72</v>
      </c>
      <c r="C80" s="37">
        <f t="shared" si="8"/>
        <v>149265.1056461804</v>
      </c>
      <c r="D80" s="37"/>
      <c r="E80" s="31"/>
      <c r="F80" s="5">
        <v>43738</v>
      </c>
      <c r="G80" s="31" t="s">
        <v>45</v>
      </c>
      <c r="H80" s="38">
        <v>1.12503</v>
      </c>
      <c r="I80" s="38"/>
      <c r="J80" s="31">
        <v>2.2000000000000002</v>
      </c>
      <c r="K80" s="39">
        <f t="shared" si="9"/>
        <v>4477.9531693854115</v>
      </c>
      <c r="L80" s="40"/>
      <c r="M80" s="4">
        <f>IF(J80="","",(K80/J80)/LOOKUP(RIGHT($D$2,3),定数!$A$6:$A$13,定数!$B$6:$B$13))</f>
        <v>16.961943823429589</v>
      </c>
      <c r="N80" s="31"/>
      <c r="O80" s="5"/>
      <c r="P80" s="38">
        <v>1.1252500000000001</v>
      </c>
      <c r="Q80" s="38"/>
      <c r="R80" s="41">
        <f>IF(P80="","",T80*M80*LOOKUP(RIGHT($D$2,3),定数!$A$6:$A$13,定数!$B$6:$B$13))</f>
        <v>-4477.9531693876306</v>
      </c>
      <c r="S80" s="41"/>
      <c r="T80" s="42">
        <f t="shared" si="11"/>
        <v>-2.20000000000109</v>
      </c>
      <c r="U80" s="42"/>
      <c r="V80" t="str">
        <f t="shared" si="10"/>
        <v/>
      </c>
      <c r="W80">
        <f t="shared" si="10"/>
        <v>3</v>
      </c>
      <c r="X80" s="29">
        <f t="shared" si="12"/>
        <v>158640.77547686265</v>
      </c>
      <c r="Y80" s="30">
        <f t="shared" si="13"/>
        <v>5.9099999999997932E-2</v>
      </c>
      <c r="AA80">
        <v>15</v>
      </c>
    </row>
    <row r="81" spans="2:33">
      <c r="B81" s="31">
        <v>73</v>
      </c>
      <c r="C81" s="37">
        <f t="shared" si="8"/>
        <v>144787.15247679278</v>
      </c>
      <c r="D81" s="37"/>
      <c r="E81" s="31" t="s">
        <v>47</v>
      </c>
      <c r="F81" s="5">
        <v>43739</v>
      </c>
      <c r="G81" s="31" t="s">
        <v>45</v>
      </c>
      <c r="H81" s="38">
        <v>1.11398</v>
      </c>
      <c r="I81" s="38"/>
      <c r="J81" s="31">
        <v>11.4</v>
      </c>
      <c r="K81" s="39">
        <f t="shared" si="9"/>
        <v>4343.6145743037832</v>
      </c>
      <c r="L81" s="40"/>
      <c r="M81" s="4">
        <f>IF(J81="","",(K81/J81)/LOOKUP(RIGHT($D$2,3),定数!$A$6:$A$13,定数!$B$6:$B$13))</f>
        <v>3.175156852561245</v>
      </c>
      <c r="N81" s="31"/>
      <c r="O81" s="5"/>
      <c r="P81" s="38">
        <v>1.1151199999999999</v>
      </c>
      <c r="Q81" s="38"/>
      <c r="R81" s="41">
        <f>IF(P81="","",T81*M81*LOOKUP(RIGHT($D$2,3),定数!$A$6:$A$13,定数!$B$6:$B$13))</f>
        <v>-4343.614574303474</v>
      </c>
      <c r="S81" s="41"/>
      <c r="T81" s="42">
        <f t="shared" si="11"/>
        <v>-11.399999999999189</v>
      </c>
      <c r="U81" s="42"/>
      <c r="V81" t="str">
        <f t="shared" si="10"/>
        <v/>
      </c>
      <c r="W81">
        <f t="shared" si="10"/>
        <v>4</v>
      </c>
      <c r="X81" s="29">
        <f t="shared" si="12"/>
        <v>158640.77547686265</v>
      </c>
      <c r="Y81" s="30">
        <f t="shared" si="13"/>
        <v>8.7327000000011923E-2</v>
      </c>
      <c r="AA81">
        <v>15</v>
      </c>
    </row>
    <row r="82" spans="2:33" ht="15">
      <c r="B82" s="31">
        <v>74</v>
      </c>
      <c r="C82" s="37">
        <f t="shared" si="8"/>
        <v>140443.5379024893</v>
      </c>
      <c r="D82" s="37"/>
      <c r="E82" s="31"/>
      <c r="F82" s="5">
        <v>43740</v>
      </c>
      <c r="G82" s="31" t="s">
        <v>45</v>
      </c>
      <c r="H82" s="38">
        <v>1.1176900000000001</v>
      </c>
      <c r="I82" s="38"/>
      <c r="J82" s="31">
        <v>6.3</v>
      </c>
      <c r="K82" s="39">
        <f t="shared" si="9"/>
        <v>4213.3061370746791</v>
      </c>
      <c r="L82" s="40"/>
      <c r="M82" s="4">
        <f>IF(J82="","",(K82/J82)/LOOKUP(RIGHT($D$2,3),定数!$A$6:$A$13,定数!$B$6:$B$13))</f>
        <v>5.5731562659717984</v>
      </c>
      <c r="N82" s="31"/>
      <c r="O82" s="5"/>
      <c r="P82" s="38">
        <v>1.1173</v>
      </c>
      <c r="Q82" s="38"/>
      <c r="R82" s="41">
        <f>IF(P82="","",T82*M82*LOOKUP(RIGHT($D$2,3),定数!$A$6:$A$13,定数!$B$6:$B$13))</f>
        <v>0</v>
      </c>
      <c r="S82" s="41"/>
      <c r="T82" s="42">
        <v>0</v>
      </c>
      <c r="U82" s="42"/>
      <c r="V82" t="str">
        <f t="shared" si="10"/>
        <v/>
      </c>
      <c r="W82">
        <f t="shared" si="10"/>
        <v>0</v>
      </c>
      <c r="X82" s="29">
        <f t="shared" si="12"/>
        <v>158640.77547686265</v>
      </c>
      <c r="Y82" s="30">
        <f t="shared" si="13"/>
        <v>0.11470719000000962</v>
      </c>
      <c r="AA82">
        <v>15</v>
      </c>
      <c r="AB82">
        <v>1.1173</v>
      </c>
    </row>
    <row r="83" spans="2:33" ht="15">
      <c r="B83" s="31">
        <v>75</v>
      </c>
      <c r="C83" s="37">
        <f t="shared" si="8"/>
        <v>140443.5379024893</v>
      </c>
      <c r="D83" s="37"/>
      <c r="E83" s="31"/>
      <c r="F83" s="5">
        <v>43746</v>
      </c>
      <c r="G83" s="31" t="s">
        <v>44</v>
      </c>
      <c r="H83" s="38">
        <v>1.12514</v>
      </c>
      <c r="I83" s="38"/>
      <c r="J83" s="31">
        <v>4.2</v>
      </c>
      <c r="K83" s="39">
        <f t="shared" si="9"/>
        <v>4213.3061370746791</v>
      </c>
      <c r="L83" s="40"/>
      <c r="M83" s="4">
        <f>IF(J83="","",(K83/J83)/LOOKUP(RIGHT($D$2,3),定数!$A$6:$A$13,定数!$B$6:$B$13))</f>
        <v>8.3597343989576967</v>
      </c>
      <c r="N83" s="31"/>
      <c r="O83" s="5"/>
      <c r="P83" s="38">
        <v>1.1254</v>
      </c>
      <c r="Q83" s="38"/>
      <c r="R83" s="41">
        <f>IF(P83="","",T83*M83*LOOKUP(RIGHT($D$2,3),定数!$A$6:$A$13,定数!$B$6:$B$13))</f>
        <v>0</v>
      </c>
      <c r="S83" s="41"/>
      <c r="T83" s="42">
        <v>0</v>
      </c>
      <c r="U83" s="42"/>
      <c r="V83" t="str">
        <f t="shared" si="10"/>
        <v/>
      </c>
      <c r="W83">
        <f t="shared" si="10"/>
        <v>0</v>
      </c>
      <c r="X83" s="29">
        <f t="shared" si="12"/>
        <v>158640.77547686265</v>
      </c>
      <c r="Y83" s="30">
        <f t="shared" si="13"/>
        <v>0.11470719000000962</v>
      </c>
      <c r="AA83">
        <v>15</v>
      </c>
      <c r="AB83">
        <v>1.1254</v>
      </c>
    </row>
    <row r="84" spans="2:33" ht="15">
      <c r="B84" s="31">
        <v>76</v>
      </c>
      <c r="C84" s="37">
        <f t="shared" si="8"/>
        <v>140443.5379024893</v>
      </c>
      <c r="D84" s="37"/>
      <c r="E84" s="31"/>
      <c r="F84" s="5">
        <v>43751</v>
      </c>
      <c r="G84" s="31" t="s">
        <v>44</v>
      </c>
      <c r="H84" s="38">
        <v>1.13686</v>
      </c>
      <c r="I84" s="38"/>
      <c r="J84" s="31">
        <v>6.5</v>
      </c>
      <c r="K84" s="39">
        <f t="shared" si="9"/>
        <v>4213.3061370746791</v>
      </c>
      <c r="L84" s="40"/>
      <c r="M84" s="4">
        <f>IF(J84="","",(K84/J84)/LOOKUP(RIGHT($D$2,3),定数!$A$6:$A$13,定数!$B$6:$B$13))</f>
        <v>5.4016745347111277</v>
      </c>
      <c r="N84" s="31"/>
      <c r="O84" s="5"/>
      <c r="P84" s="38">
        <v>1.1376900000000001</v>
      </c>
      <c r="Q84" s="38"/>
      <c r="R84" s="41">
        <f>IF(P84="","",T84*M84*LOOKUP(RIGHT($D$2,3),定数!$A$6:$A$13,定数!$B$6:$B$13))</f>
        <v>5380.0678365729864</v>
      </c>
      <c r="S84" s="41"/>
      <c r="T84" s="42">
        <f t="shared" si="11"/>
        <v>8.3000000000010843</v>
      </c>
      <c r="U84" s="42"/>
      <c r="V84" t="str">
        <f t="shared" si="10"/>
        <v/>
      </c>
      <c r="W84">
        <f t="shared" si="10"/>
        <v>0</v>
      </c>
      <c r="X84" s="29">
        <f t="shared" si="12"/>
        <v>158640.77547686265</v>
      </c>
      <c r="Y84" s="30">
        <f t="shared" si="13"/>
        <v>0.11470719000000962</v>
      </c>
      <c r="AA84">
        <v>15</v>
      </c>
      <c r="AB84">
        <v>1.1372599999999999</v>
      </c>
      <c r="AC84">
        <v>1.13751</v>
      </c>
      <c r="AD84">
        <v>1.1376900000000001</v>
      </c>
      <c r="AE84">
        <v>1.1378299999999999</v>
      </c>
      <c r="AF84">
        <v>1.1381600000000001</v>
      </c>
    </row>
    <row r="85" spans="2:33" ht="15">
      <c r="B85" s="31">
        <v>77</v>
      </c>
      <c r="C85" s="37">
        <f t="shared" si="8"/>
        <v>145823.6057390623</v>
      </c>
      <c r="D85" s="37"/>
      <c r="E85" s="31"/>
      <c r="F85" s="5">
        <v>43752</v>
      </c>
      <c r="G85" s="31" t="s">
        <v>44</v>
      </c>
      <c r="H85" s="38">
        <v>1.13947</v>
      </c>
      <c r="I85" s="38"/>
      <c r="J85" s="31">
        <v>8.6</v>
      </c>
      <c r="K85" s="39">
        <f t="shared" si="9"/>
        <v>4374.7081721718687</v>
      </c>
      <c r="L85" s="40"/>
      <c r="M85" s="4">
        <f>IF(J85="","",(K85/J85)/LOOKUP(RIGHT($D$2,3),定数!$A$6:$A$13,定数!$B$6:$B$13))</f>
        <v>4.23905830636809</v>
      </c>
      <c r="N85" s="31"/>
      <c r="O85" s="5"/>
      <c r="P85" s="38">
        <v>1.1386099999999999</v>
      </c>
      <c r="Q85" s="38"/>
      <c r="R85" s="41">
        <f>IF(P85="","",T85*M85*LOOKUP(RIGHT($D$2,3),定数!$A$6:$A$13,定数!$B$6:$B$13))</f>
        <v>-4374.7081721722907</v>
      </c>
      <c r="S85" s="41"/>
      <c r="T85" s="42">
        <f t="shared" si="11"/>
        <v>-8.6000000000008292</v>
      </c>
      <c r="U85" s="42"/>
      <c r="V85" t="str">
        <f t="shared" si="10"/>
        <v/>
      </c>
      <c r="W85">
        <f t="shared" si="10"/>
        <v>1</v>
      </c>
      <c r="X85" s="29">
        <f t="shared" si="12"/>
        <v>158640.77547686265</v>
      </c>
      <c r="Y85" s="30">
        <f t="shared" si="13"/>
        <v>8.0793665432313144E-2</v>
      </c>
    </row>
    <row r="86" spans="2:33" ht="15">
      <c r="B86" s="31">
        <v>78</v>
      </c>
      <c r="C86" s="37">
        <f t="shared" si="8"/>
        <v>141448.89756689002</v>
      </c>
      <c r="D86" s="37"/>
      <c r="E86" s="31"/>
      <c r="F86" s="5">
        <v>43754</v>
      </c>
      <c r="G86" s="31" t="s">
        <v>44</v>
      </c>
      <c r="H86" s="38">
        <v>1.13818</v>
      </c>
      <c r="I86" s="38"/>
      <c r="J86" s="31">
        <v>6.5</v>
      </c>
      <c r="K86" s="39">
        <f t="shared" si="9"/>
        <v>4243.4669270067006</v>
      </c>
      <c r="L86" s="40"/>
      <c r="M86" s="4">
        <f>IF(J86="","",(K86/J86)/LOOKUP(RIGHT($D$2,3),定数!$A$6:$A$13,定数!$B$6:$B$13))</f>
        <v>5.4403422141111548</v>
      </c>
      <c r="N86" s="31"/>
      <c r="O86" s="5"/>
      <c r="P86" s="38">
        <v>1.1385799999999999</v>
      </c>
      <c r="Q86" s="38"/>
      <c r="R86" s="41">
        <f>IF(P86="","",T86*M86*LOOKUP(RIGHT($D$2,3),定数!$A$6:$A$13,定数!$B$6:$B$13))</f>
        <v>0</v>
      </c>
      <c r="S86" s="41"/>
      <c r="T86" s="42">
        <v>0</v>
      </c>
      <c r="U86" s="42"/>
      <c r="V86" t="str">
        <f t="shared" si="10"/>
        <v/>
      </c>
      <c r="W86">
        <f t="shared" si="10"/>
        <v>0</v>
      </c>
      <c r="X86" s="29">
        <f t="shared" si="12"/>
        <v>158640.77547686265</v>
      </c>
      <c r="Y86" s="30">
        <f t="shared" si="13"/>
        <v>0.1083698554693463</v>
      </c>
      <c r="AB86">
        <v>1.1385799999999999</v>
      </c>
    </row>
    <row r="87" spans="2:33" ht="15">
      <c r="B87" s="31">
        <v>79</v>
      </c>
      <c r="C87" s="37">
        <f t="shared" si="8"/>
        <v>141448.89756689002</v>
      </c>
      <c r="D87" s="37"/>
      <c r="E87" s="31"/>
      <c r="F87" s="5">
        <v>43759</v>
      </c>
      <c r="G87" s="31" t="s">
        <v>44</v>
      </c>
      <c r="H87" s="38">
        <v>1.13622</v>
      </c>
      <c r="I87" s="38"/>
      <c r="J87" s="31">
        <v>6.4</v>
      </c>
      <c r="K87" s="39">
        <f t="shared" si="9"/>
        <v>4243.4669270067006</v>
      </c>
      <c r="L87" s="40"/>
      <c r="M87" s="4">
        <f>IF(J87="","",(K87/J87)/LOOKUP(RIGHT($D$2,3),定数!$A$6:$A$13,定数!$B$6:$B$13))</f>
        <v>5.5253475612066412</v>
      </c>
      <c r="N87" s="31"/>
      <c r="O87" s="5"/>
      <c r="P87" s="38">
        <v>1.13558</v>
      </c>
      <c r="Q87" s="38"/>
      <c r="R87" s="41">
        <f>IF(P87="","",T87*M87*LOOKUP(RIGHT($D$2,3),定数!$A$6:$A$13,定数!$B$6:$B$13))</f>
        <v>-4243.4669270065278</v>
      </c>
      <c r="S87" s="41"/>
      <c r="T87" s="42">
        <f t="shared" si="11"/>
        <v>-6.3999999999997392</v>
      </c>
      <c r="U87" s="42"/>
      <c r="V87" t="str">
        <f t="shared" si="10"/>
        <v/>
      </c>
      <c r="W87">
        <f t="shared" si="10"/>
        <v>1</v>
      </c>
      <c r="X87" s="29">
        <f t="shared" si="12"/>
        <v>158640.77547686265</v>
      </c>
      <c r="Y87" s="30">
        <f t="shared" si="13"/>
        <v>0.1083698554693463</v>
      </c>
      <c r="AA87">
        <v>15</v>
      </c>
    </row>
    <row r="88" spans="2:33" ht="15">
      <c r="B88" s="31">
        <v>80</v>
      </c>
      <c r="C88" s="37">
        <f t="shared" si="8"/>
        <v>137205.4306398835</v>
      </c>
      <c r="D88" s="37"/>
      <c r="E88" s="31"/>
      <c r="F88" s="5">
        <v>43760</v>
      </c>
      <c r="G88" s="31" t="s">
        <v>44</v>
      </c>
      <c r="H88" s="38">
        <v>1.1344000000000001</v>
      </c>
      <c r="I88" s="38"/>
      <c r="J88" s="31">
        <v>3.8</v>
      </c>
      <c r="K88" s="39">
        <f t="shared" si="9"/>
        <v>4116.1629191965048</v>
      </c>
      <c r="L88" s="40"/>
      <c r="M88" s="4">
        <f>IF(J88="","",(K88/J88)/LOOKUP(RIGHT($D$2,3),定数!$A$6:$A$13,定数!$B$6:$B$13))</f>
        <v>9.0266730684133893</v>
      </c>
      <c r="N88" s="31"/>
      <c r="O88" s="5"/>
      <c r="P88" s="38">
        <v>1.1347799999999999</v>
      </c>
      <c r="Q88" s="38"/>
      <c r="R88" s="41">
        <f>IF(P88="","",T88*M88*LOOKUP(RIGHT($D$2,3),定数!$A$6:$A$13,定数!$B$6:$B$13))</f>
        <v>0</v>
      </c>
      <c r="S88" s="41"/>
      <c r="T88" s="42">
        <v>0</v>
      </c>
      <c r="U88" s="42"/>
      <c r="V88" t="str">
        <f t="shared" si="10"/>
        <v/>
      </c>
      <c r="W88">
        <f t="shared" si="10"/>
        <v>0</v>
      </c>
      <c r="X88" s="29">
        <f t="shared" si="12"/>
        <v>158640.77547686265</v>
      </c>
      <c r="Y88" s="30">
        <f t="shared" si="13"/>
        <v>0.13511875980526478</v>
      </c>
      <c r="AA88">
        <v>15</v>
      </c>
      <c r="AB88">
        <v>1.13463</v>
      </c>
      <c r="AC88">
        <v>1.1347799999999999</v>
      </c>
    </row>
    <row r="89" spans="2:33" ht="15">
      <c r="B89" s="31">
        <v>81</v>
      </c>
      <c r="C89" s="37">
        <f t="shared" si="8"/>
        <v>137205.4306398835</v>
      </c>
      <c r="D89" s="37"/>
      <c r="E89" s="31"/>
      <c r="F89" s="5">
        <v>43764</v>
      </c>
      <c r="G89" s="31" t="s">
        <v>44</v>
      </c>
      <c r="H89" s="38">
        <v>1.10283</v>
      </c>
      <c r="I89" s="38"/>
      <c r="J89" s="31">
        <v>13.3</v>
      </c>
      <c r="K89" s="39">
        <f t="shared" si="9"/>
        <v>4116.1629191965048</v>
      </c>
      <c r="L89" s="40"/>
      <c r="M89" s="4">
        <f>IF(J89="","",(K89/J89)/LOOKUP(RIGHT($D$2,3),定数!$A$6:$A$13,定数!$B$6:$B$13))</f>
        <v>2.579049448118111</v>
      </c>
      <c r="N89" s="31"/>
      <c r="O89" s="5"/>
      <c r="P89" s="38">
        <v>1.1014999999999999</v>
      </c>
      <c r="Q89" s="38"/>
      <c r="R89" s="41">
        <f>IF(P89="","",T89*M89*LOOKUP(RIGHT($D$2,3),定数!$A$6:$A$13,定数!$B$6:$B$13))</f>
        <v>-4116.1629191966704</v>
      </c>
      <c r="S89" s="41"/>
      <c r="T89" s="42">
        <f t="shared" si="11"/>
        <v>-13.300000000000534</v>
      </c>
      <c r="U89" s="42"/>
      <c r="V89" t="str">
        <f t="shared" si="10"/>
        <v/>
      </c>
      <c r="W89">
        <f t="shared" si="10"/>
        <v>1</v>
      </c>
      <c r="X89" s="29">
        <f t="shared" si="12"/>
        <v>158640.77547686265</v>
      </c>
      <c r="Y89" s="30">
        <f t="shared" si="13"/>
        <v>0.13511875980526478</v>
      </c>
      <c r="AA89">
        <v>15</v>
      </c>
    </row>
    <row r="90" spans="2:33" ht="15">
      <c r="B90" s="31">
        <v>82</v>
      </c>
      <c r="C90" s="37">
        <f t="shared" si="8"/>
        <v>133089.26772068682</v>
      </c>
      <c r="D90" s="37"/>
      <c r="E90" s="31"/>
      <c r="F90" s="5">
        <v>43767</v>
      </c>
      <c r="G90" s="31" t="s">
        <v>44</v>
      </c>
      <c r="H90" s="38">
        <v>1.0939300000000001</v>
      </c>
      <c r="I90" s="38"/>
      <c r="J90" s="31">
        <v>12.7</v>
      </c>
      <c r="K90" s="39">
        <f t="shared" si="9"/>
        <v>3992.6780316206045</v>
      </c>
      <c r="L90" s="40"/>
      <c r="M90" s="4">
        <f>IF(J90="","",(K90/J90)/LOOKUP(RIGHT($D$2,3),定数!$A$6:$A$13,定数!$B$6:$B$13))</f>
        <v>2.6198674748166701</v>
      </c>
      <c r="N90" s="31"/>
      <c r="O90" s="5"/>
      <c r="P90" s="38">
        <v>1.09266</v>
      </c>
      <c r="Q90" s="38"/>
      <c r="R90" s="41">
        <f>IF(P90="","",T90*M90*LOOKUP(RIGHT($D$2,3),定数!$A$6:$A$13,定数!$B$6:$B$13))</f>
        <v>-3992.6780316209338</v>
      </c>
      <c r="S90" s="41"/>
      <c r="T90" s="42">
        <f t="shared" si="11"/>
        <v>-12.700000000001044</v>
      </c>
      <c r="U90" s="42"/>
      <c r="V90" t="str">
        <f t="shared" si="10"/>
        <v/>
      </c>
      <c r="W90">
        <f t="shared" si="10"/>
        <v>2</v>
      </c>
      <c r="X90" s="29">
        <f t="shared" si="12"/>
        <v>158640.77547686265</v>
      </c>
      <c r="Y90" s="30">
        <f t="shared" si="13"/>
        <v>0.16106519701110789</v>
      </c>
      <c r="AA90">
        <v>15</v>
      </c>
    </row>
    <row r="91" spans="2:33" ht="15">
      <c r="B91" s="31">
        <v>83</v>
      </c>
      <c r="C91" s="37">
        <f t="shared" si="8"/>
        <v>129096.58968906589</v>
      </c>
      <c r="D91" s="37"/>
      <c r="E91" s="31"/>
      <c r="F91" s="5">
        <v>43772</v>
      </c>
      <c r="G91" s="31" t="s">
        <v>44</v>
      </c>
      <c r="H91" s="38">
        <v>1.1022000000000001</v>
      </c>
      <c r="I91" s="38"/>
      <c r="J91" s="31">
        <v>5.9</v>
      </c>
      <c r="K91" s="39">
        <f t="shared" si="9"/>
        <v>3872.8976906719768</v>
      </c>
      <c r="L91" s="40"/>
      <c r="M91" s="4">
        <f>IF(J91="","",(K91/J91)/LOOKUP(RIGHT($D$2,3),定数!$A$6:$A$13,定数!$B$6:$B$13))</f>
        <v>5.4701944783502494</v>
      </c>
      <c r="N91" s="31"/>
      <c r="O91" s="5"/>
      <c r="P91" s="38">
        <v>1.1027899999999999</v>
      </c>
      <c r="Q91" s="38"/>
      <c r="R91" s="41">
        <f>IF(P91="","",T91*M91*LOOKUP(RIGHT($D$2,3),定数!$A$6:$A$13,定数!$B$6:$B$13))</f>
        <v>0</v>
      </c>
      <c r="S91" s="41"/>
      <c r="T91" s="42">
        <v>0</v>
      </c>
      <c r="U91" s="42"/>
      <c r="V91" t="str">
        <f t="shared" ref="V91:W106" si="14">IF(S91&lt;&gt;"",IF(S91&lt;0,1+V90,0),"")</f>
        <v/>
      </c>
      <c r="W91">
        <f t="shared" si="14"/>
        <v>0</v>
      </c>
      <c r="X91" s="29">
        <f t="shared" si="12"/>
        <v>158640.77547686265</v>
      </c>
      <c r="Y91" s="30">
        <f t="shared" si="13"/>
        <v>0.18623324110077677</v>
      </c>
      <c r="AA91">
        <v>15</v>
      </c>
      <c r="AB91">
        <v>1.10256</v>
      </c>
      <c r="AC91">
        <v>1.1027899999999999</v>
      </c>
    </row>
    <row r="92" spans="2:33" ht="15">
      <c r="B92" s="31">
        <v>84</v>
      </c>
      <c r="C92" s="37">
        <f t="shared" si="8"/>
        <v>129096.58968906589</v>
      </c>
      <c r="D92" s="37"/>
      <c r="E92" s="31"/>
      <c r="F92" s="5">
        <v>43774</v>
      </c>
      <c r="G92" s="31" t="s">
        <v>44</v>
      </c>
      <c r="H92" s="38">
        <v>1.08657</v>
      </c>
      <c r="I92" s="38"/>
      <c r="J92" s="31">
        <v>9.6</v>
      </c>
      <c r="K92" s="39">
        <f t="shared" si="9"/>
        <v>3872.8976906719768</v>
      </c>
      <c r="L92" s="40"/>
      <c r="M92" s="4">
        <f>IF(J92="","",(K92/J92)/LOOKUP(RIGHT($D$2,3),定数!$A$6:$A$13,定数!$B$6:$B$13))</f>
        <v>3.3618903564860911</v>
      </c>
      <c r="N92" s="31"/>
      <c r="O92" s="5"/>
      <c r="P92" s="38">
        <v>1.0871599999999999</v>
      </c>
      <c r="Q92" s="38"/>
      <c r="R92" s="41">
        <f>IF(P92="","",T92*M92*LOOKUP(RIGHT($D$2,3),定数!$A$6:$A$13,定数!$B$6:$B$13))</f>
        <v>0</v>
      </c>
      <c r="S92" s="41"/>
      <c r="T92" s="42">
        <v>0</v>
      </c>
      <c r="U92" s="42"/>
      <c r="V92" t="str">
        <f t="shared" si="14"/>
        <v/>
      </c>
      <c r="W92">
        <f t="shared" si="14"/>
        <v>0</v>
      </c>
      <c r="X92" s="29">
        <f t="shared" si="12"/>
        <v>158640.77547686265</v>
      </c>
      <c r="Y92" s="30">
        <f t="shared" si="13"/>
        <v>0.18623324110077677</v>
      </c>
      <c r="AB92">
        <v>1.0871599999999999</v>
      </c>
    </row>
    <row r="93" spans="2:33" ht="15">
      <c r="B93" s="31">
        <v>85</v>
      </c>
      <c r="C93" s="37">
        <f t="shared" si="8"/>
        <v>129096.58968906589</v>
      </c>
      <c r="D93" s="37"/>
      <c r="E93" s="31"/>
      <c r="F93" s="5">
        <v>43782</v>
      </c>
      <c r="G93" s="31" t="s">
        <v>45</v>
      </c>
      <c r="H93" s="38">
        <v>1.0789200000000001</v>
      </c>
      <c r="I93" s="38"/>
      <c r="J93" s="31">
        <v>5.0999999999999996</v>
      </c>
      <c r="K93" s="39">
        <f t="shared" si="9"/>
        <v>3872.8976906719768</v>
      </c>
      <c r="L93" s="40"/>
      <c r="M93" s="4">
        <f>IF(J93="","",(K93/J93)/LOOKUP(RIGHT($D$2,3),定数!$A$6:$A$13,定数!$B$6:$B$13))</f>
        <v>6.3282642004444067</v>
      </c>
      <c r="N93" s="31"/>
      <c r="O93" s="5"/>
      <c r="P93" s="38">
        <v>1.07823</v>
      </c>
      <c r="Q93" s="38"/>
      <c r="R93" s="41">
        <f>IF(P93="","",T93*M93*LOOKUP(RIGHT($D$2,3),定数!$A$6:$A$13,定数!$B$6:$B$13))</f>
        <v>5239.8027579685713</v>
      </c>
      <c r="S93" s="41"/>
      <c r="T93" s="42">
        <f t="shared" si="11"/>
        <v>6.9000000000007944</v>
      </c>
      <c r="U93" s="42"/>
      <c r="V93" t="str">
        <f t="shared" si="14"/>
        <v/>
      </c>
      <c r="W93">
        <f t="shared" si="14"/>
        <v>0</v>
      </c>
      <c r="X93" s="29">
        <f t="shared" si="12"/>
        <v>158640.77547686265</v>
      </c>
      <c r="Y93" s="30">
        <f t="shared" si="13"/>
        <v>0.18623324110077677</v>
      </c>
      <c r="AB93">
        <v>1.0785899999999999</v>
      </c>
      <c r="AC93">
        <v>1.0783799999999999</v>
      </c>
      <c r="AD93">
        <v>1.07823</v>
      </c>
      <c r="AE93">
        <v>1.0781099999999999</v>
      </c>
      <c r="AF93">
        <v>1.0778399999999999</v>
      </c>
      <c r="AG93">
        <v>1.0772999999999999</v>
      </c>
    </row>
    <row r="94" spans="2:33" ht="15">
      <c r="B94" s="31">
        <v>86</v>
      </c>
      <c r="C94" s="37">
        <f t="shared" si="8"/>
        <v>134336.39244703445</v>
      </c>
      <c r="D94" s="37"/>
      <c r="E94" s="31"/>
      <c r="F94" s="5">
        <v>43785</v>
      </c>
      <c r="G94" s="31" t="s">
        <v>44</v>
      </c>
      <c r="H94" s="38">
        <v>1.07422</v>
      </c>
      <c r="I94" s="38"/>
      <c r="J94" s="31">
        <v>17.3</v>
      </c>
      <c r="K94" s="39">
        <f t="shared" si="9"/>
        <v>4030.0917734110335</v>
      </c>
      <c r="L94" s="40"/>
      <c r="M94" s="4">
        <f>IF(J94="","",(K94/J94)/LOOKUP(RIGHT($D$2,3),定数!$A$6:$A$13,定数!$B$6:$B$13))</f>
        <v>1.9412773475004979</v>
      </c>
      <c r="N94" s="31"/>
      <c r="O94" s="5"/>
      <c r="P94" s="38">
        <v>1.0752900000000001</v>
      </c>
      <c r="Q94" s="38"/>
      <c r="R94" s="41">
        <f>IF(P94="","",T94*M94*LOOKUP(RIGHT($D$2,3),定数!$A$6:$A$13,定数!$B$6:$B$13))</f>
        <v>0</v>
      </c>
      <c r="S94" s="41"/>
      <c r="T94" s="42">
        <v>0</v>
      </c>
      <c r="U94" s="42"/>
      <c r="V94" t="str">
        <f t="shared" si="14"/>
        <v/>
      </c>
      <c r="W94">
        <f t="shared" si="14"/>
        <v>0</v>
      </c>
      <c r="X94" s="29">
        <f t="shared" si="12"/>
        <v>158640.77547686265</v>
      </c>
      <c r="Y94" s="30">
        <f t="shared" si="13"/>
        <v>0.15320388441603983</v>
      </c>
      <c r="AA94">
        <v>15</v>
      </c>
      <c r="AB94">
        <v>1.0752900000000001</v>
      </c>
    </row>
    <row r="95" spans="2:33" ht="15">
      <c r="B95" s="31">
        <v>87</v>
      </c>
      <c r="C95" s="37">
        <f t="shared" si="8"/>
        <v>134336.39244703445</v>
      </c>
      <c r="D95" s="37"/>
      <c r="E95" s="31"/>
      <c r="F95" s="5">
        <v>43799</v>
      </c>
      <c r="G95" s="31" t="s">
        <v>45</v>
      </c>
      <c r="H95" s="38">
        <v>1.05806</v>
      </c>
      <c r="I95" s="38"/>
      <c r="J95" s="31">
        <v>7.6</v>
      </c>
      <c r="K95" s="39">
        <f t="shared" si="9"/>
        <v>4030.0917734110335</v>
      </c>
      <c r="L95" s="40"/>
      <c r="M95" s="4">
        <f>IF(J95="","",(K95/J95)/LOOKUP(RIGHT($D$2,3),定数!$A$6:$A$13,定数!$B$6:$B$13))</f>
        <v>4.4189602778629755</v>
      </c>
      <c r="N95" s="31"/>
      <c r="O95" s="5"/>
      <c r="P95" s="38">
        <v>1.0570900000000001</v>
      </c>
      <c r="Q95" s="38"/>
      <c r="R95" s="41">
        <f>IF(P95="","",T95*M95*LOOKUP(RIGHT($D$2,3),定数!$A$6:$A$13,定数!$B$6:$B$13))</f>
        <v>5143.6697634320544</v>
      </c>
      <c r="S95" s="41"/>
      <c r="T95" s="42">
        <f t="shared" si="11"/>
        <v>9.6999999999991537</v>
      </c>
      <c r="U95" s="42"/>
      <c r="V95" t="str">
        <f t="shared" si="14"/>
        <v/>
      </c>
      <c r="W95">
        <f t="shared" si="14"/>
        <v>0</v>
      </c>
      <c r="X95" s="29">
        <f t="shared" si="12"/>
        <v>158640.77547686265</v>
      </c>
      <c r="Y95" s="30">
        <f t="shared" si="13"/>
        <v>0.15320388441603983</v>
      </c>
      <c r="AA95">
        <v>15</v>
      </c>
      <c r="AB95">
        <v>1.05759</v>
      </c>
      <c r="AC95">
        <v>1.0572999999999999</v>
      </c>
      <c r="AD95">
        <v>1.0570900000000001</v>
      </c>
    </row>
    <row r="96" spans="2:33" ht="15">
      <c r="B96" s="31">
        <v>88</v>
      </c>
      <c r="C96" s="37">
        <f t="shared" si="8"/>
        <v>139480.06221046651</v>
      </c>
      <c r="D96" s="37"/>
      <c r="E96" s="31"/>
      <c r="F96" s="5">
        <v>43799</v>
      </c>
      <c r="G96" s="31" t="s">
        <v>44</v>
      </c>
      <c r="H96" s="38">
        <v>1.0588500000000001</v>
      </c>
      <c r="I96" s="38"/>
      <c r="J96" s="31">
        <v>5</v>
      </c>
      <c r="K96" s="39">
        <f t="shared" si="9"/>
        <v>4184.401866313995</v>
      </c>
      <c r="L96" s="40"/>
      <c r="M96" s="4">
        <f>IF(J96="","",(K96/J96)/LOOKUP(RIGHT($D$2,3),定数!$A$6:$A$13,定数!$B$6:$B$13))</f>
        <v>6.9740031105233253</v>
      </c>
      <c r="N96" s="31"/>
      <c r="O96" s="5"/>
      <c r="P96" s="38">
        <v>1.0583499999999999</v>
      </c>
      <c r="Q96" s="38"/>
      <c r="R96" s="41">
        <f>IF(P96="","",T96*M96*LOOKUP(RIGHT($D$2,3),定数!$A$6:$A$13,定数!$B$6:$B$13))</f>
        <v>-4184.4018663153929</v>
      </c>
      <c r="S96" s="41"/>
      <c r="T96" s="42">
        <f t="shared" si="11"/>
        <v>-5.0000000000016698</v>
      </c>
      <c r="U96" s="42"/>
      <c r="V96" t="str">
        <f t="shared" si="14"/>
        <v/>
      </c>
      <c r="W96">
        <f t="shared" si="14"/>
        <v>1</v>
      </c>
      <c r="X96" s="29">
        <f t="shared" si="12"/>
        <v>158640.77547686265</v>
      </c>
      <c r="Y96" s="30">
        <f t="shared" si="13"/>
        <v>0.12078050683249897</v>
      </c>
      <c r="AA96">
        <v>15</v>
      </c>
    </row>
    <row r="97" spans="2:33" ht="15">
      <c r="B97" s="31">
        <v>89</v>
      </c>
      <c r="C97" s="37">
        <f t="shared" si="8"/>
        <v>135295.66034415111</v>
      </c>
      <c r="D97" s="37"/>
      <c r="E97" s="31"/>
      <c r="F97" s="5">
        <v>43801</v>
      </c>
      <c r="G97" s="31" t="s">
        <v>45</v>
      </c>
      <c r="H97" s="38">
        <v>1.06199</v>
      </c>
      <c r="I97" s="38"/>
      <c r="J97" s="31">
        <v>3.6</v>
      </c>
      <c r="K97" s="39">
        <f t="shared" si="9"/>
        <v>4058.8698103245333</v>
      </c>
      <c r="L97" s="40"/>
      <c r="M97" s="4">
        <f>IF(J97="","",(K97/J97)/LOOKUP(RIGHT($D$2,3),定数!$A$6:$A$13,定数!$B$6:$B$13))</f>
        <v>9.3955319683438265</v>
      </c>
      <c r="N97" s="31"/>
      <c r="O97" s="5"/>
      <c r="P97" s="38">
        <v>1.0617700000000001</v>
      </c>
      <c r="Q97" s="38"/>
      <c r="R97" s="41">
        <f>IF(P97="","",T97*M97*LOOKUP(RIGHT($D$2,3),定数!$A$6:$A$13,定数!$B$6:$B$13))</f>
        <v>0</v>
      </c>
      <c r="S97" s="41"/>
      <c r="T97" s="42">
        <v>0</v>
      </c>
      <c r="U97" s="42"/>
      <c r="V97" t="str">
        <f t="shared" si="14"/>
        <v/>
      </c>
      <c r="W97">
        <f t="shared" si="14"/>
        <v>0</v>
      </c>
      <c r="X97" s="29">
        <f t="shared" si="12"/>
        <v>158640.77547686265</v>
      </c>
      <c r="Y97" s="30">
        <f t="shared" si="13"/>
        <v>0.14715709162753277</v>
      </c>
      <c r="AA97">
        <v>15</v>
      </c>
      <c r="AB97">
        <v>1.0617700000000001</v>
      </c>
    </row>
    <row r="98" spans="2:33" ht="15">
      <c r="B98" s="31">
        <v>90</v>
      </c>
      <c r="C98" s="37">
        <f t="shared" si="8"/>
        <v>135295.66034415111</v>
      </c>
      <c r="D98" s="37"/>
      <c r="E98" s="31"/>
      <c r="F98" s="5">
        <v>43802</v>
      </c>
      <c r="G98" s="31" t="s">
        <v>45</v>
      </c>
      <c r="H98" s="38">
        <v>1.05924</v>
      </c>
      <c r="I98" s="38"/>
      <c r="J98" s="31">
        <v>2.6</v>
      </c>
      <c r="K98" s="39">
        <f t="shared" si="9"/>
        <v>4058.8698103245333</v>
      </c>
      <c r="L98" s="40"/>
      <c r="M98" s="4">
        <f>IF(J98="","",(K98/J98)/LOOKUP(RIGHT($D$2,3),定数!$A$6:$A$13,定数!$B$6:$B$13))</f>
        <v>13.009198110014529</v>
      </c>
      <c r="N98" s="31"/>
      <c r="O98" s="5"/>
      <c r="P98" s="38">
        <v>1.05908</v>
      </c>
      <c r="Q98" s="38"/>
      <c r="R98" s="41">
        <f>IF(P98="","",T98*M98*LOOKUP(RIGHT($D$2,3),定数!$A$6:$A$13,定数!$B$6:$B$13))</f>
        <v>0</v>
      </c>
      <c r="S98" s="41"/>
      <c r="T98" s="42">
        <v>0</v>
      </c>
      <c r="U98" s="42"/>
      <c r="V98" t="str">
        <f t="shared" si="14"/>
        <v/>
      </c>
      <c r="W98">
        <f t="shared" si="14"/>
        <v>0</v>
      </c>
      <c r="X98" s="29">
        <f t="shared" si="12"/>
        <v>158640.77547686265</v>
      </c>
      <c r="Y98" s="30">
        <f t="shared" si="13"/>
        <v>0.14715709162753277</v>
      </c>
      <c r="AA98">
        <v>15</v>
      </c>
      <c r="AB98">
        <v>1.05908</v>
      </c>
    </row>
    <row r="99" spans="2:33" ht="15">
      <c r="B99" s="31">
        <v>91</v>
      </c>
      <c r="C99" s="37">
        <f t="shared" si="8"/>
        <v>135295.66034415111</v>
      </c>
      <c r="D99" s="37"/>
      <c r="E99" s="31"/>
      <c r="F99" s="5">
        <v>43809</v>
      </c>
      <c r="G99" s="31" t="s">
        <v>45</v>
      </c>
      <c r="H99" s="38">
        <v>1.1008599999999999</v>
      </c>
      <c r="I99" s="38"/>
      <c r="J99" s="31">
        <v>7.7</v>
      </c>
      <c r="K99" s="39">
        <f t="shared" si="9"/>
        <v>4058.8698103245333</v>
      </c>
      <c r="L99" s="40"/>
      <c r="M99" s="4">
        <f>IF(J99="","",(K99/J99)/LOOKUP(RIGHT($D$2,3),定数!$A$6:$A$13,定数!$B$6:$B$13))</f>
        <v>4.3927162449399715</v>
      </c>
      <c r="N99" s="31"/>
      <c r="O99" s="5"/>
      <c r="P99" s="38">
        <v>1.1003799999999999</v>
      </c>
      <c r="Q99" s="38"/>
      <c r="R99" s="41">
        <f>IF(P99="","",T99*M99*LOOKUP(RIGHT($D$2,3),定数!$A$6:$A$13,定数!$B$6:$B$13))</f>
        <v>0</v>
      </c>
      <c r="S99" s="41"/>
      <c r="T99" s="42">
        <v>0</v>
      </c>
      <c r="U99" s="42"/>
      <c r="V99" t="str">
        <f t="shared" si="14"/>
        <v/>
      </c>
      <c r="W99">
        <f t="shared" si="14"/>
        <v>0</v>
      </c>
      <c r="X99" s="29">
        <f t="shared" si="12"/>
        <v>158640.77547686265</v>
      </c>
      <c r="Y99" s="30">
        <f t="shared" si="13"/>
        <v>0.14715709162753277</v>
      </c>
      <c r="AA99">
        <v>15</v>
      </c>
      <c r="AB99">
        <v>1.1003799999999999</v>
      </c>
    </row>
    <row r="100" spans="2:33" ht="15">
      <c r="B100" s="31">
        <v>92</v>
      </c>
      <c r="C100" s="37">
        <f t="shared" si="8"/>
        <v>135295.66034415111</v>
      </c>
      <c r="D100" s="37"/>
      <c r="E100" s="31"/>
      <c r="F100" s="5">
        <v>43810</v>
      </c>
      <c r="G100" s="31" t="s">
        <v>44</v>
      </c>
      <c r="H100" s="38">
        <v>1.09449</v>
      </c>
      <c r="I100" s="38"/>
      <c r="J100" s="31">
        <v>8.6</v>
      </c>
      <c r="K100" s="39">
        <f t="shared" si="9"/>
        <v>4058.8698103245333</v>
      </c>
      <c r="L100" s="40"/>
      <c r="M100" s="4">
        <f>IF(J100="","",(K100/J100)/LOOKUP(RIGHT($D$2,3),定数!$A$6:$A$13,定数!$B$6:$B$13))</f>
        <v>3.9330133820974162</v>
      </c>
      <c r="N100" s="31"/>
      <c r="O100" s="5"/>
      <c r="P100" s="38">
        <v>1.09558</v>
      </c>
      <c r="Q100" s="38"/>
      <c r="R100" s="41">
        <f>IF(P100="","",T100*M100*LOOKUP(RIGHT($D$2,3),定数!$A$6:$A$13,定数!$B$6:$B$13))</f>
        <v>5144.3815037835875</v>
      </c>
      <c r="S100" s="41"/>
      <c r="T100" s="42">
        <f t="shared" si="11"/>
        <v>10.900000000000354</v>
      </c>
      <c r="U100" s="42"/>
      <c r="V100" t="str">
        <f t="shared" si="14"/>
        <v/>
      </c>
      <c r="W100">
        <f t="shared" si="14"/>
        <v>0</v>
      </c>
      <c r="X100" s="29">
        <f t="shared" si="12"/>
        <v>158640.77547686265</v>
      </c>
      <c r="Y100" s="30">
        <f t="shared" si="13"/>
        <v>0.14715709162753277</v>
      </c>
      <c r="AA100">
        <v>15</v>
      </c>
      <c r="AB100">
        <v>1.0950200000000001</v>
      </c>
      <c r="AC100">
        <v>1.09535</v>
      </c>
      <c r="AD100">
        <v>1.09558</v>
      </c>
      <c r="AE100">
        <v>1.09578</v>
      </c>
      <c r="AF100">
        <v>1.0962099999999999</v>
      </c>
    </row>
    <row r="101" spans="2:33" ht="15">
      <c r="B101" s="31">
        <v>93</v>
      </c>
      <c r="C101" s="37">
        <f t="shared" si="8"/>
        <v>140440.04184793468</v>
      </c>
      <c r="D101" s="37"/>
      <c r="E101" s="31"/>
      <c r="F101" s="5">
        <v>43813</v>
      </c>
      <c r="G101" s="31" t="s">
        <v>45</v>
      </c>
      <c r="H101" s="38">
        <v>1.0969199999999999</v>
      </c>
      <c r="I101" s="38"/>
      <c r="J101" s="31">
        <v>8.6999999999999993</v>
      </c>
      <c r="K101" s="39">
        <f t="shared" si="9"/>
        <v>4213.2012554380408</v>
      </c>
      <c r="L101" s="40"/>
      <c r="M101" s="4">
        <f>IF(J101="","",(K101/J101)/LOOKUP(RIGHT($D$2,3),定数!$A$6:$A$13,定数!$B$6:$B$13))</f>
        <v>4.0356333864349052</v>
      </c>
      <c r="N101" s="31"/>
      <c r="O101" s="5"/>
      <c r="P101" s="38">
        <v>1.0963799999999999</v>
      </c>
      <c r="Q101" s="38"/>
      <c r="R101" s="41">
        <f>IF(P101="","",T101*M101*LOOKUP(RIGHT($D$2,3),定数!$A$6:$A$13,定数!$B$6:$B$13))</f>
        <v>0</v>
      </c>
      <c r="S101" s="41"/>
      <c r="T101" s="42">
        <v>0</v>
      </c>
      <c r="U101" s="42"/>
      <c r="V101" t="str">
        <f t="shared" si="14"/>
        <v/>
      </c>
      <c r="W101">
        <f t="shared" si="14"/>
        <v>0</v>
      </c>
      <c r="X101" s="29">
        <f t="shared" si="12"/>
        <v>158640.77547686265</v>
      </c>
      <c r="Y101" s="30">
        <f t="shared" si="13"/>
        <v>0.11472922755336945</v>
      </c>
      <c r="AA101">
        <v>15</v>
      </c>
      <c r="AB101">
        <v>1.0963799999999999</v>
      </c>
    </row>
    <row r="102" spans="2:33" ht="15">
      <c r="B102" s="31">
        <v>94</v>
      </c>
      <c r="C102" s="37">
        <f t="shared" si="8"/>
        <v>140440.04184793468</v>
      </c>
      <c r="D102" s="37"/>
      <c r="E102" s="31"/>
      <c r="F102" s="5">
        <v>43821</v>
      </c>
      <c r="G102" s="31" t="s">
        <v>45</v>
      </c>
      <c r="H102" s="38">
        <v>1.09056</v>
      </c>
      <c r="I102" s="38"/>
      <c r="J102" s="31">
        <v>7.6</v>
      </c>
      <c r="K102" s="39">
        <f t="shared" si="9"/>
        <v>4213.2012554380408</v>
      </c>
      <c r="L102" s="40"/>
      <c r="M102" s="4">
        <f>IF(J102="","",(K102/J102)/LOOKUP(RIGHT($D$2,3),定数!$A$6:$A$13,定数!$B$6:$B$13))</f>
        <v>4.6197382186820626</v>
      </c>
      <c r="N102" s="31"/>
      <c r="O102" s="5"/>
      <c r="P102" s="38">
        <v>1.0913200000000001</v>
      </c>
      <c r="Q102" s="38"/>
      <c r="R102" s="41">
        <f>IF(P102="","",T102*M102*LOOKUP(RIGHT($D$2,3),定数!$A$6:$A$13,定数!$B$6:$B$13))</f>
        <v>-4213.2012554385619</v>
      </c>
      <c r="S102" s="41"/>
      <c r="T102" s="42">
        <f t="shared" si="11"/>
        <v>-7.6000000000009393</v>
      </c>
      <c r="U102" s="42"/>
      <c r="V102" t="str">
        <f t="shared" si="14"/>
        <v/>
      </c>
      <c r="W102">
        <f t="shared" si="14"/>
        <v>1</v>
      </c>
      <c r="X102" s="29">
        <f t="shared" si="12"/>
        <v>158640.77547686265</v>
      </c>
      <c r="Y102" s="30">
        <f t="shared" si="13"/>
        <v>0.11472922755336945</v>
      </c>
      <c r="AA102">
        <v>15</v>
      </c>
    </row>
    <row r="103" spans="2:33" ht="15">
      <c r="B103" s="31">
        <v>95</v>
      </c>
      <c r="C103" s="37">
        <f t="shared" si="8"/>
        <v>136226.84059249613</v>
      </c>
      <c r="D103" s="37"/>
      <c r="E103" s="31">
        <v>2016</v>
      </c>
      <c r="F103" s="5">
        <v>43469</v>
      </c>
      <c r="G103" s="31" t="s">
        <v>44</v>
      </c>
      <c r="H103" s="38">
        <v>1.0878099999999999</v>
      </c>
      <c r="I103" s="38"/>
      <c r="J103" s="31">
        <v>9.6</v>
      </c>
      <c r="K103" s="39">
        <f t="shared" si="9"/>
        <v>4086.8052177748837</v>
      </c>
      <c r="L103" s="40"/>
      <c r="M103" s="4">
        <f>IF(J103="","",(K103/J103)/LOOKUP(RIGHT($D$2,3),定数!$A$6:$A$13,定数!$B$6:$B$13))</f>
        <v>3.5475739737629199</v>
      </c>
      <c r="N103" s="31"/>
      <c r="O103" s="5"/>
      <c r="P103" s="38">
        <v>1.0890299999999999</v>
      </c>
      <c r="Q103" s="38"/>
      <c r="R103" s="41">
        <f>IF(P103="","",T103*M103*LOOKUP(RIGHT($D$2,3),定数!$A$6:$A$13,定数!$B$6:$B$13))</f>
        <v>5193.6482975889103</v>
      </c>
      <c r="S103" s="41"/>
      <c r="T103" s="42">
        <f t="shared" si="11"/>
        <v>12.199999999999989</v>
      </c>
      <c r="U103" s="42"/>
      <c r="V103" t="str">
        <f t="shared" si="14"/>
        <v/>
      </c>
      <c r="W103">
        <f t="shared" si="14"/>
        <v>0</v>
      </c>
      <c r="X103" s="29">
        <f t="shared" si="12"/>
        <v>158640.77547686265</v>
      </c>
      <c r="Y103" s="30">
        <f t="shared" si="13"/>
        <v>0.14128735072677157</v>
      </c>
      <c r="AA103">
        <v>15</v>
      </c>
      <c r="AB103">
        <v>1.0884</v>
      </c>
      <c r="AC103">
        <v>1.08877</v>
      </c>
      <c r="AD103">
        <v>1.0890299999999999</v>
      </c>
      <c r="AE103">
        <v>1.0892500000000001</v>
      </c>
      <c r="AF103">
        <v>1.0897300000000001</v>
      </c>
      <c r="AG103">
        <v>1.0906899999999999</v>
      </c>
    </row>
    <row r="104" spans="2:33" ht="15">
      <c r="B104" s="31">
        <v>96</v>
      </c>
      <c r="C104" s="37">
        <f t="shared" si="8"/>
        <v>141420.48889008505</v>
      </c>
      <c r="D104" s="37"/>
      <c r="E104" s="31"/>
      <c r="F104" s="5">
        <v>43473</v>
      </c>
      <c r="G104" s="31" t="s">
        <v>45</v>
      </c>
      <c r="H104" s="38">
        <v>1.08816</v>
      </c>
      <c r="I104" s="38"/>
      <c r="J104" s="31">
        <v>6.7</v>
      </c>
      <c r="K104" s="39">
        <f t="shared" si="9"/>
        <v>4242.6146667025514</v>
      </c>
      <c r="L104" s="40"/>
      <c r="M104" s="4">
        <f>IF(J104="","",(K104/J104)/LOOKUP(RIGHT($D$2,3),定数!$A$6:$A$13,定数!$B$6:$B$13))</f>
        <v>5.2768839138091437</v>
      </c>
      <c r="N104" s="31"/>
      <c r="O104" s="5"/>
      <c r="P104" s="38">
        <v>1.08731</v>
      </c>
      <c r="Q104" s="38"/>
      <c r="R104" s="41">
        <f>IF(P104="","",T104*M104*LOOKUP(RIGHT($D$2,3),定数!$A$6:$A$13,定数!$B$6:$B$13))</f>
        <v>5382.4215920854367</v>
      </c>
      <c r="S104" s="41"/>
      <c r="T104" s="42">
        <f t="shared" si="11"/>
        <v>8.5000000000001741</v>
      </c>
      <c r="U104" s="42"/>
      <c r="V104" t="str">
        <f t="shared" si="14"/>
        <v/>
      </c>
      <c r="W104">
        <f t="shared" si="14"/>
        <v>0</v>
      </c>
      <c r="X104" s="29">
        <f t="shared" si="12"/>
        <v>158640.77547686265</v>
      </c>
      <c r="Y104" s="30">
        <f t="shared" si="13"/>
        <v>0.10854893097322971</v>
      </c>
      <c r="AA104">
        <v>15</v>
      </c>
      <c r="AB104">
        <v>1.08775</v>
      </c>
      <c r="AC104">
        <v>1.0874900000000001</v>
      </c>
      <c r="AD104">
        <v>1.08731</v>
      </c>
      <c r="AE104">
        <v>1.0871599999999999</v>
      </c>
    </row>
    <row r="105" spans="2:33" ht="15">
      <c r="B105" s="31">
        <v>97</v>
      </c>
      <c r="C105" s="37">
        <f t="shared" si="8"/>
        <v>146802.9104821705</v>
      </c>
      <c r="D105" s="37"/>
      <c r="E105" s="31"/>
      <c r="F105" s="5">
        <v>43480</v>
      </c>
      <c r="G105" s="31" t="s">
        <v>44</v>
      </c>
      <c r="H105" s="38">
        <v>1.08822</v>
      </c>
      <c r="I105" s="38"/>
      <c r="J105" s="31">
        <v>7.8</v>
      </c>
      <c r="K105" s="39">
        <f t="shared" si="9"/>
        <v>4404.087314465115</v>
      </c>
      <c r="L105" s="40"/>
      <c r="M105" s="4">
        <f>IF(J105="","",(K105/J105)/LOOKUP(RIGHT($D$2,3),定数!$A$6:$A$13,定数!$B$6:$B$13))</f>
        <v>4.705221489813157</v>
      </c>
      <c r="N105" s="31"/>
      <c r="O105" s="5"/>
      <c r="P105" s="38">
        <v>1.0887</v>
      </c>
      <c r="Q105" s="38"/>
      <c r="R105" s="41">
        <f>IF(P105="","",T105*M105*LOOKUP(RIGHT($D$2,3),定数!$A$6:$A$13,定数!$B$6:$B$13))</f>
        <v>0</v>
      </c>
      <c r="S105" s="41"/>
      <c r="T105" s="42">
        <v>0</v>
      </c>
      <c r="U105" s="42"/>
      <c r="V105" t="str">
        <f t="shared" si="14"/>
        <v/>
      </c>
      <c r="W105">
        <f t="shared" si="14"/>
        <v>0</v>
      </c>
      <c r="X105" s="29">
        <f t="shared" si="12"/>
        <v>158640.77547686265</v>
      </c>
      <c r="Y105" s="30">
        <f t="shared" si="13"/>
        <v>7.4620569390866809E-2</v>
      </c>
      <c r="AA105">
        <v>15</v>
      </c>
      <c r="AB105">
        <v>1.0887</v>
      </c>
    </row>
    <row r="106" spans="2:33" ht="15">
      <c r="B106" s="31">
        <v>98</v>
      </c>
      <c r="C106" s="37">
        <f t="shared" si="8"/>
        <v>146802.9104821705</v>
      </c>
      <c r="D106" s="37"/>
      <c r="E106" s="31"/>
      <c r="F106" s="5">
        <v>43484</v>
      </c>
      <c r="G106" s="31" t="s">
        <v>45</v>
      </c>
      <c r="H106" s="38">
        <v>1.0876999999999999</v>
      </c>
      <c r="I106" s="38"/>
      <c r="J106" s="31">
        <v>5.6</v>
      </c>
      <c r="K106" s="39">
        <f t="shared" si="9"/>
        <v>4404.087314465115</v>
      </c>
      <c r="L106" s="40"/>
      <c r="M106" s="4">
        <f>IF(J106="","",(K106/J106)/LOOKUP(RIGHT($D$2,3),定数!$A$6:$A$13,定数!$B$6:$B$13))</f>
        <v>6.5537013608111838</v>
      </c>
      <c r="N106" s="31"/>
      <c r="O106" s="5"/>
      <c r="P106" s="38">
        <v>1.0869899999999999</v>
      </c>
      <c r="Q106" s="38"/>
      <c r="R106" s="41">
        <f>IF(P106="","",T106*M106*LOOKUP(RIGHT($D$2,3),定数!$A$6:$A$13,定数!$B$6:$B$13))</f>
        <v>5583.7535594110377</v>
      </c>
      <c r="S106" s="41"/>
      <c r="T106" s="42">
        <f t="shared" si="11"/>
        <v>7.0999999999998842</v>
      </c>
      <c r="U106" s="42"/>
      <c r="V106" t="str">
        <f t="shared" si="14"/>
        <v/>
      </c>
      <c r="W106">
        <f t="shared" si="14"/>
        <v>0</v>
      </c>
      <c r="X106" s="29">
        <f t="shared" si="12"/>
        <v>158640.77547686265</v>
      </c>
      <c r="Y106" s="30">
        <f t="shared" si="13"/>
        <v>7.4620569390866809E-2</v>
      </c>
      <c r="AA106">
        <v>15</v>
      </c>
      <c r="AB106">
        <v>1.08735</v>
      </c>
      <c r="AC106">
        <v>1.08714</v>
      </c>
      <c r="AD106">
        <v>1.0869899999999999</v>
      </c>
      <c r="AE106">
        <v>1.0868599999999999</v>
      </c>
      <c r="AF106">
        <v>1.0865800000000001</v>
      </c>
      <c r="AG106">
        <v>1.08602</v>
      </c>
    </row>
    <row r="107" spans="2:33" ht="15">
      <c r="B107" s="31">
        <v>99</v>
      </c>
      <c r="C107" s="37">
        <f t="shared" si="8"/>
        <v>152386.66404158153</v>
      </c>
      <c r="D107" s="37"/>
      <c r="E107" s="31"/>
      <c r="F107" s="5">
        <v>43486</v>
      </c>
      <c r="G107" s="31" t="s">
        <v>44</v>
      </c>
      <c r="H107" s="38">
        <v>1.08988</v>
      </c>
      <c r="I107" s="38"/>
      <c r="J107" s="31">
        <v>7.9</v>
      </c>
      <c r="K107" s="39">
        <f t="shared" si="9"/>
        <v>4571.5999212474462</v>
      </c>
      <c r="L107" s="40"/>
      <c r="M107" s="4">
        <f>IF(J107="","",(K107/J107)/LOOKUP(RIGHT($D$2,3),定数!$A$6:$A$13,定数!$B$6:$B$13))</f>
        <v>4.8223627861259972</v>
      </c>
      <c r="N107" s="31"/>
      <c r="O107" s="5"/>
      <c r="P107" s="38">
        <v>1.0903700000000001</v>
      </c>
      <c r="Q107" s="38"/>
      <c r="R107" s="41">
        <f>IF(P107="","",T107*M107*LOOKUP(RIGHT($D$2,3),定数!$A$6:$A$13,定数!$B$6:$B$13))</f>
        <v>0</v>
      </c>
      <c r="S107" s="41"/>
      <c r="T107" s="42">
        <v>0</v>
      </c>
      <c r="U107" s="42"/>
      <c r="V107" t="str">
        <f>IF(S107&lt;&gt;"",IF(S107&lt;0,1+V106,0),"")</f>
        <v/>
      </c>
      <c r="W107">
        <f>IF(T107&lt;&gt;"",IF(T107&lt;0,1+W106,0),"")</f>
        <v>0</v>
      </c>
      <c r="X107" s="29">
        <f t="shared" si="12"/>
        <v>158640.77547686265</v>
      </c>
      <c r="Y107" s="30">
        <f t="shared" si="13"/>
        <v>3.9423101762341428E-2</v>
      </c>
      <c r="AA107">
        <v>15</v>
      </c>
      <c r="AB107">
        <v>1.0903700000000001</v>
      </c>
    </row>
    <row r="108" spans="2:33" ht="15">
      <c r="B108" s="31">
        <v>100</v>
      </c>
      <c r="C108" s="37">
        <f t="shared" si="8"/>
        <v>152386.66404158153</v>
      </c>
      <c r="D108" s="37"/>
      <c r="E108" s="31"/>
      <c r="F108" s="5">
        <v>43487</v>
      </c>
      <c r="G108" s="31" t="s">
        <v>45</v>
      </c>
      <c r="H108" s="38">
        <v>1.0839700000000001</v>
      </c>
      <c r="I108" s="38"/>
      <c r="J108" s="31">
        <v>6.2</v>
      </c>
      <c r="K108" s="39">
        <f t="shared" si="9"/>
        <v>4571.5999212474462</v>
      </c>
      <c r="L108" s="40"/>
      <c r="M108" s="4">
        <f>IF(J108="","",(K108/J108)/LOOKUP(RIGHT($D$2,3),定数!$A$6:$A$13,定数!$B$6:$B$13))</f>
        <v>6.1446235500637716</v>
      </c>
      <c r="N108" s="31"/>
      <c r="O108" s="5"/>
      <c r="P108" s="38">
        <v>1.08318</v>
      </c>
      <c r="Q108" s="38"/>
      <c r="R108" s="41">
        <f>IF(P108="","",T108*M108*LOOKUP(RIGHT($D$2,3),定数!$A$6:$A$13,定数!$B$6:$B$13))</f>
        <v>5825.1031254609597</v>
      </c>
      <c r="S108" s="41"/>
      <c r="T108" s="42">
        <f t="shared" si="11"/>
        <v>7.9000000000006843</v>
      </c>
      <c r="U108" s="42"/>
      <c r="V108" t="str">
        <f>IF(S108&lt;&gt;"",IF(S108&lt;0,1+V107,0),"")</f>
        <v/>
      </c>
      <c r="W108">
        <f>IF(T108&lt;&gt;"",IF(T108&lt;0,1+W107,0),"")</f>
        <v>0</v>
      </c>
      <c r="X108" s="29">
        <f t="shared" si="12"/>
        <v>158640.77547686265</v>
      </c>
      <c r="Y108" s="30">
        <f t="shared" si="13"/>
        <v>3.9423101762341428E-2</v>
      </c>
      <c r="AA108">
        <v>15</v>
      </c>
      <c r="AB108">
        <v>1.0835900000000001</v>
      </c>
      <c r="AC108">
        <v>1.08335</v>
      </c>
      <c r="AD108">
        <v>1.08318</v>
      </c>
      <c r="AE108">
        <v>1.08304</v>
      </c>
      <c r="AF108">
        <v>1.08273</v>
      </c>
    </row>
    <row r="109" spans="2:33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BE69EADB-FF39-4C2C-829B-8B5B95B68DE9}">
      <formula1>"買,売"</formula1>
    </dataValidation>
  </dataValidation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DA137-7850-428C-A730-A599A16E42DB}">
  <dimension ref="B2:AG109"/>
  <sheetViews>
    <sheetView zoomScale="115" zoomScaleNormal="115" workbookViewId="0" xr3:uid="{E4A349C5-5CEC-54F9-8AB8-7E89D846B4C2}">
      <pane ySplit="8" topLeftCell="F74" activePane="bottomLeft" state="frozen"/>
      <selection pane="bottomLeft" activeCell="X56" sqref="X56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33" ht="15">
      <c r="B2" s="56" t="s">
        <v>10</v>
      </c>
      <c r="C2" s="56"/>
      <c r="D2" s="76" t="s">
        <v>11</v>
      </c>
      <c r="E2" s="76"/>
      <c r="F2" s="56" t="s">
        <v>12</v>
      </c>
      <c r="G2" s="56"/>
      <c r="H2" s="72" t="s">
        <v>13</v>
      </c>
      <c r="I2" s="72"/>
      <c r="J2" s="56" t="s">
        <v>14</v>
      </c>
      <c r="K2" s="56"/>
      <c r="L2" s="77">
        <v>100000</v>
      </c>
      <c r="M2" s="76"/>
      <c r="N2" s="56" t="s">
        <v>15</v>
      </c>
      <c r="O2" s="56"/>
      <c r="P2" s="73">
        <f>SUM(L2,D4)</f>
        <v>150327.22676279192</v>
      </c>
      <c r="Q2" s="72"/>
      <c r="R2" s="1"/>
      <c r="S2" s="1"/>
      <c r="T2" s="1"/>
    </row>
    <row r="3" spans="2:33" ht="57" customHeight="1">
      <c r="B3" s="56" t="s">
        <v>16</v>
      </c>
      <c r="C3" s="56"/>
      <c r="D3" s="74" t="s">
        <v>17</v>
      </c>
      <c r="E3" s="74"/>
      <c r="F3" s="74"/>
      <c r="G3" s="74"/>
      <c r="H3" s="74"/>
      <c r="I3" s="74"/>
      <c r="J3" s="56" t="s">
        <v>18</v>
      </c>
      <c r="K3" s="56"/>
      <c r="L3" s="74" t="s">
        <v>51</v>
      </c>
      <c r="M3" s="75"/>
      <c r="N3" s="75"/>
      <c r="O3" s="75"/>
      <c r="P3" s="75"/>
      <c r="Q3" s="75"/>
      <c r="R3" s="1"/>
      <c r="S3" s="1"/>
    </row>
    <row r="4" spans="2:33" ht="15">
      <c r="B4" s="56" t="s">
        <v>20</v>
      </c>
      <c r="C4" s="56"/>
      <c r="D4" s="70">
        <f>SUM($R$9:$S$993)</f>
        <v>50327.226762791906</v>
      </c>
      <c r="E4" s="70"/>
      <c r="F4" s="56" t="s">
        <v>21</v>
      </c>
      <c r="G4" s="56"/>
      <c r="H4" s="71">
        <f>SUM($T$9:$U$108)</f>
        <v>52.799999999990654</v>
      </c>
      <c r="I4" s="72"/>
      <c r="J4" s="53"/>
      <c r="K4" s="53"/>
      <c r="L4" s="73"/>
      <c r="M4" s="73"/>
      <c r="N4" s="53" t="s">
        <v>22</v>
      </c>
      <c r="O4" s="53"/>
      <c r="P4" s="54">
        <f>MAX(Y:Y)</f>
        <v>0.16852666997257137</v>
      </c>
      <c r="Q4" s="54"/>
      <c r="R4" s="1"/>
      <c r="S4" s="1"/>
      <c r="T4" s="1"/>
    </row>
    <row r="5" spans="2:33" ht="15">
      <c r="B5" s="33" t="s">
        <v>23</v>
      </c>
      <c r="C5" s="36">
        <f>COUNTIF($R$9:$R$990,"&gt;0")</f>
        <v>45</v>
      </c>
      <c r="D5" s="34" t="s">
        <v>24</v>
      </c>
      <c r="E5" s="12">
        <f>COUNTIF($R$9:$R$990,"&lt;0")</f>
        <v>30</v>
      </c>
      <c r="F5" s="34" t="s">
        <v>25</v>
      </c>
      <c r="G5" s="36">
        <f>COUNTIF($R$9:$R$990,"=0")</f>
        <v>25</v>
      </c>
      <c r="H5" s="34" t="s">
        <v>26</v>
      </c>
      <c r="I5" s="32">
        <f>C5/SUM(C5,E5,G5)</f>
        <v>0.45</v>
      </c>
      <c r="J5" s="55" t="s">
        <v>27</v>
      </c>
      <c r="K5" s="56"/>
      <c r="L5" s="57">
        <f>MAX(V9:V993)</f>
        <v>2</v>
      </c>
      <c r="M5" s="58"/>
      <c r="N5" s="14" t="s">
        <v>28</v>
      </c>
      <c r="O5" s="6"/>
      <c r="P5" s="57">
        <f>MAX(W9:W993)</f>
        <v>4</v>
      </c>
      <c r="Q5" s="58"/>
      <c r="R5" s="1"/>
      <c r="S5" s="1"/>
      <c r="T5" s="1"/>
    </row>
    <row r="6" spans="2:33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5"/>
      <c r="R6" s="1"/>
      <c r="S6" s="1"/>
      <c r="T6" s="1"/>
    </row>
    <row r="7" spans="2:33" ht="15">
      <c r="B7" s="59" t="s">
        <v>29</v>
      </c>
      <c r="C7" s="61" t="s">
        <v>30</v>
      </c>
      <c r="D7" s="62"/>
      <c r="E7" s="65" t="s">
        <v>31</v>
      </c>
      <c r="F7" s="66"/>
      <c r="G7" s="66"/>
      <c r="H7" s="66"/>
      <c r="I7" s="49"/>
      <c r="J7" s="67" t="s">
        <v>32</v>
      </c>
      <c r="K7" s="68"/>
      <c r="L7" s="51"/>
      <c r="M7" s="69" t="s">
        <v>33</v>
      </c>
      <c r="N7" s="44" t="s">
        <v>34</v>
      </c>
      <c r="O7" s="45"/>
      <c r="P7" s="45"/>
      <c r="Q7" s="46"/>
      <c r="R7" s="47" t="s">
        <v>35</v>
      </c>
      <c r="S7" s="47"/>
      <c r="T7" s="47"/>
      <c r="U7" s="47"/>
    </row>
    <row r="8" spans="2:33" ht="15">
      <c r="B8" s="60"/>
      <c r="C8" s="63"/>
      <c r="D8" s="64"/>
      <c r="E8" s="15" t="s">
        <v>36</v>
      </c>
      <c r="F8" s="15" t="s">
        <v>37</v>
      </c>
      <c r="G8" s="15" t="s">
        <v>38</v>
      </c>
      <c r="H8" s="48" t="s">
        <v>39</v>
      </c>
      <c r="I8" s="49"/>
      <c r="J8" s="2" t="s">
        <v>40</v>
      </c>
      <c r="K8" s="50" t="s">
        <v>41</v>
      </c>
      <c r="L8" s="51"/>
      <c r="M8" s="69"/>
      <c r="N8" s="3" t="s">
        <v>36</v>
      </c>
      <c r="O8" s="3" t="s">
        <v>37</v>
      </c>
      <c r="P8" s="52" t="s">
        <v>39</v>
      </c>
      <c r="Q8" s="46"/>
      <c r="R8" s="47" t="s">
        <v>42</v>
      </c>
      <c r="S8" s="47"/>
      <c r="T8" s="47" t="s">
        <v>40</v>
      </c>
      <c r="U8" s="47"/>
      <c r="Y8" t="s">
        <v>43</v>
      </c>
      <c r="AB8">
        <v>-0.61799999999999999</v>
      </c>
      <c r="AC8">
        <v>-1</v>
      </c>
      <c r="AD8">
        <v>-1.27</v>
      </c>
      <c r="AE8">
        <v>-1.5</v>
      </c>
      <c r="AF8">
        <v>-2</v>
      </c>
      <c r="AG8">
        <v>-3</v>
      </c>
    </row>
    <row r="9" spans="2:33" ht="15">
      <c r="B9" s="31">
        <v>1</v>
      </c>
      <c r="C9" s="37">
        <f>L2</f>
        <v>100000</v>
      </c>
      <c r="D9" s="37"/>
      <c r="E9" s="31">
        <v>2015</v>
      </c>
      <c r="F9" s="5">
        <v>43470</v>
      </c>
      <c r="G9" s="31" t="s">
        <v>44</v>
      </c>
      <c r="H9" s="38">
        <v>1.1959</v>
      </c>
      <c r="I9" s="38"/>
      <c r="J9" s="31">
        <v>20</v>
      </c>
      <c r="K9" s="37">
        <f>IF(J9="","",C9*0.03)</f>
        <v>3000</v>
      </c>
      <c r="L9" s="37"/>
      <c r="M9" s="4">
        <f>IF(J9="","",(K9/J9)/LOOKUP(RIGHT($D$2,3),定数!$A$6:$A$13,定数!$B$6:$B$13))</f>
        <v>1.25</v>
      </c>
      <c r="N9" s="31">
        <v>2015</v>
      </c>
      <c r="O9" s="5">
        <v>43470</v>
      </c>
      <c r="P9" s="38">
        <v>1.19693</v>
      </c>
      <c r="Q9" s="38"/>
      <c r="R9" s="41">
        <f>IF(P9="","",T9*M9*LOOKUP(RIGHT($D$2,3),定数!$A$6:$A$13,定数!$B$6:$B$13))</f>
        <v>0</v>
      </c>
      <c r="S9" s="41"/>
      <c r="T9" s="42">
        <v>0</v>
      </c>
      <c r="U9" s="42"/>
      <c r="V9" s="1">
        <f>IF(T9&lt;&gt;"",IF(T9&gt;0,1+V8,0),"")</f>
        <v>0</v>
      </c>
      <c r="W9">
        <f>IF(T9&lt;&gt;"",IF(T9&lt;0,1+W8,0),"")</f>
        <v>0</v>
      </c>
      <c r="AB9">
        <v>1.19693</v>
      </c>
    </row>
    <row r="10" spans="2:33" ht="15">
      <c r="B10" s="31">
        <v>2</v>
      </c>
      <c r="C10" s="37">
        <f t="shared" ref="C10:C73" si="0">IF(R9="","",C9+R9)</f>
        <v>100000</v>
      </c>
      <c r="D10" s="37"/>
      <c r="E10" s="31"/>
      <c r="F10" s="5">
        <v>43472</v>
      </c>
      <c r="G10" s="31" t="s">
        <v>44</v>
      </c>
      <c r="H10" s="38">
        <v>1.1887300000000001</v>
      </c>
      <c r="I10" s="38"/>
      <c r="J10" s="31">
        <v>33.700000000000003</v>
      </c>
      <c r="K10" s="39">
        <f>IF(J10="","",C10*0.03)</f>
        <v>3000</v>
      </c>
      <c r="L10" s="40"/>
      <c r="M10" s="4">
        <f>IF(J10="","",(K10/J10)/LOOKUP(RIGHT($D$2,3),定数!$A$6:$A$13,定数!$B$6:$B$13))</f>
        <v>0.74183976261127593</v>
      </c>
      <c r="N10" s="31"/>
      <c r="O10" s="5"/>
      <c r="P10" s="38">
        <v>1.18536</v>
      </c>
      <c r="Q10" s="38"/>
      <c r="R10" s="41">
        <f>IF(P10="","",T10*M10*LOOKUP(RIGHT($D$2,3),定数!$A$6:$A$13,定数!$B$6:$B$13))</f>
        <v>-3000.000000000085</v>
      </c>
      <c r="S10" s="41"/>
      <c r="T10" s="42">
        <f>IF(P10="","",IF(G10="買",(P10-H10),(H10-P10))*IF(RIGHT($D$2,3)="JPY",100,10000))</f>
        <v>-33.700000000000955</v>
      </c>
      <c r="U10" s="42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100000</v>
      </c>
    </row>
    <row r="11" spans="2:33" ht="15">
      <c r="B11" s="31">
        <v>3</v>
      </c>
      <c r="C11" s="37">
        <f t="shared" si="0"/>
        <v>96999.999999999913</v>
      </c>
      <c r="D11" s="37"/>
      <c r="E11" s="31"/>
      <c r="F11" s="5">
        <v>43477</v>
      </c>
      <c r="G11" s="31" t="s">
        <v>45</v>
      </c>
      <c r="H11" s="38">
        <v>1.18489</v>
      </c>
      <c r="I11" s="38"/>
      <c r="J11" s="31">
        <v>8.8000000000000007</v>
      </c>
      <c r="K11" s="39">
        <f t="shared" ref="K11:K74" si="3">IF(J11="","",C11*0.03)</f>
        <v>2909.9999999999973</v>
      </c>
      <c r="L11" s="40"/>
      <c r="M11" s="4">
        <f>IF(J11="","",(K11/J11)/LOOKUP(RIGHT($D$2,3),定数!$A$6:$A$13,定数!$B$6:$B$13))</f>
        <v>2.7556818181818152</v>
      </c>
      <c r="N11" s="31"/>
      <c r="O11" s="5"/>
      <c r="P11" s="38">
        <v>1.18401</v>
      </c>
      <c r="Q11" s="38"/>
      <c r="R11" s="41">
        <f>IF(P11="","",T11*M11*LOOKUP(RIGHT($D$2,3),定数!$A$6:$A$13,定数!$B$6:$B$13))</f>
        <v>2909.99999999997</v>
      </c>
      <c r="S11" s="41"/>
      <c r="T11" s="42">
        <f>IF(P11="","",IF(G11="買",(P11-H11),(H11-P11))*IF(RIGHT($D$2,3)="JPY",100,10000))</f>
        <v>8.799999999999919</v>
      </c>
      <c r="U11" s="42"/>
      <c r="V11" s="16">
        <f t="shared" si="1"/>
        <v>1</v>
      </c>
      <c r="W11">
        <f t="shared" si="2"/>
        <v>0</v>
      </c>
      <c r="X11" s="29">
        <f>IF(C11&lt;&gt;"",MAX(X10,C11),"")</f>
        <v>100000</v>
      </c>
      <c r="Y11" s="30">
        <f>IF(X11&lt;&gt;"",1-(C11/X11),"")</f>
        <v>3.0000000000000915E-2</v>
      </c>
      <c r="AB11">
        <v>1.18435</v>
      </c>
      <c r="AC11">
        <v>1.18401</v>
      </c>
      <c r="AD11">
        <v>1.18377</v>
      </c>
      <c r="AE11">
        <v>1.18357</v>
      </c>
      <c r="AF11">
        <v>1.18313</v>
      </c>
      <c r="AG11">
        <v>1.18225</v>
      </c>
    </row>
    <row r="12" spans="2:33" ht="15">
      <c r="B12" s="31">
        <v>4</v>
      </c>
      <c r="C12" s="37">
        <f t="shared" si="0"/>
        <v>99909.999999999884</v>
      </c>
      <c r="D12" s="37"/>
      <c r="E12" s="31"/>
      <c r="F12" s="5">
        <v>43478</v>
      </c>
      <c r="G12" s="31" t="s">
        <v>45</v>
      </c>
      <c r="H12" s="38">
        <v>1.1829799999999999</v>
      </c>
      <c r="I12" s="38"/>
      <c r="J12" s="31">
        <v>4.4000000000000004</v>
      </c>
      <c r="K12" s="39">
        <f t="shared" si="3"/>
        <v>2997.2999999999965</v>
      </c>
      <c r="L12" s="40"/>
      <c r="M12" s="4">
        <f>IF(J12="","",(K12/J12)/LOOKUP(RIGHT($D$2,3),定数!$A$6:$A$13,定数!$B$6:$B$13))</f>
        <v>5.6767045454545384</v>
      </c>
      <c r="N12" s="31"/>
      <c r="O12" s="5"/>
      <c r="P12" s="38">
        <v>1.1825399999999999</v>
      </c>
      <c r="Q12" s="38"/>
      <c r="R12" s="41">
        <f>IF(P12="","",T12*M12*LOOKUP(RIGHT($D$2,3),定数!$A$6:$A$13,定数!$B$6:$B$13))</f>
        <v>2997.2999999999688</v>
      </c>
      <c r="S12" s="41"/>
      <c r="T12" s="42">
        <f t="shared" ref="T12:T75" si="4">IF(P12="","",IF(G12="買",(P12-H12),(H12-P12))*IF(RIGHT($D$2,3)="JPY",100,10000))</f>
        <v>4.3999999999999595</v>
      </c>
      <c r="U12" s="42"/>
      <c r="V12" s="16">
        <f t="shared" si="1"/>
        <v>2</v>
      </c>
      <c r="W12">
        <f t="shared" si="2"/>
        <v>0</v>
      </c>
      <c r="X12" s="29">
        <f t="shared" ref="X12:X75" si="5">IF(C12&lt;&gt;"",MAX(X11,C12),"")</f>
        <v>100000</v>
      </c>
      <c r="Y12" s="30">
        <f t="shared" ref="Y12:Y75" si="6">IF(X12&lt;&gt;"",1-(C12/X12),"")</f>
        <v>9.0000000000112212E-4</v>
      </c>
      <c r="AA12">
        <v>15</v>
      </c>
      <c r="AB12">
        <v>1.1827099999999999</v>
      </c>
      <c r="AC12">
        <v>1.1825399999999999</v>
      </c>
      <c r="AD12">
        <v>1.18242</v>
      </c>
    </row>
    <row r="13" spans="2:33" ht="15">
      <c r="B13" s="31">
        <v>5</v>
      </c>
      <c r="C13" s="37">
        <f t="shared" si="0"/>
        <v>102907.29999999986</v>
      </c>
      <c r="D13" s="37"/>
      <c r="E13" s="31"/>
      <c r="F13" s="5">
        <v>43479</v>
      </c>
      <c r="G13" s="31" t="s">
        <v>45</v>
      </c>
      <c r="H13" s="38">
        <v>1.17425</v>
      </c>
      <c r="I13" s="38"/>
      <c r="J13" s="31">
        <v>16.600000000000001</v>
      </c>
      <c r="K13" s="39">
        <f t="shared" si="3"/>
        <v>3087.2189999999955</v>
      </c>
      <c r="L13" s="40"/>
      <c r="M13" s="4">
        <f>IF(J13="","",(K13/J13)/LOOKUP(RIGHT($D$2,3),定数!$A$6:$A$13,定数!$B$6:$B$13))</f>
        <v>1.5498087349397567</v>
      </c>
      <c r="N13" s="31"/>
      <c r="O13" s="5"/>
      <c r="P13" s="38">
        <v>1.17591</v>
      </c>
      <c r="Q13" s="38"/>
      <c r="R13" s="41">
        <f>IF(P13="","",T13*M13*LOOKUP(RIGHT($D$2,3),定数!$A$6:$A$13,定数!$B$6:$B$13))</f>
        <v>-3087.2189999999855</v>
      </c>
      <c r="S13" s="41"/>
      <c r="T13" s="42">
        <f t="shared" si="4"/>
        <v>-16.599999999999948</v>
      </c>
      <c r="U13" s="42"/>
      <c r="V13" s="16">
        <f t="shared" si="1"/>
        <v>0</v>
      </c>
      <c r="W13">
        <f t="shared" si="2"/>
        <v>1</v>
      </c>
      <c r="X13" s="29">
        <f t="shared" si="5"/>
        <v>102907.29999999986</v>
      </c>
      <c r="Y13" s="30">
        <f t="shared" si="6"/>
        <v>0</v>
      </c>
      <c r="AA13">
        <v>15</v>
      </c>
    </row>
    <row r="14" spans="2:33" ht="15">
      <c r="B14" s="31">
        <v>6</v>
      </c>
      <c r="C14" s="37">
        <f t="shared" si="0"/>
        <v>99820.080999999875</v>
      </c>
      <c r="D14" s="37"/>
      <c r="E14" s="31"/>
      <c r="F14" s="5">
        <v>43485</v>
      </c>
      <c r="G14" s="31" t="s">
        <v>45</v>
      </c>
      <c r="H14" s="38">
        <v>1.1601600000000001</v>
      </c>
      <c r="I14" s="38"/>
      <c r="J14" s="31">
        <v>6.3</v>
      </c>
      <c r="K14" s="39">
        <f t="shared" si="3"/>
        <v>2994.6024299999963</v>
      </c>
      <c r="L14" s="40"/>
      <c r="M14" s="4">
        <f>IF(J14="","",(K14/J14)/LOOKUP(RIGHT($D$2,3),定数!$A$6:$A$13,定数!$B$6:$B$13))</f>
        <v>3.9611143253968204</v>
      </c>
      <c r="N14" s="31"/>
      <c r="O14" s="5"/>
      <c r="P14" s="38">
        <v>1.1595299999999999</v>
      </c>
      <c r="Q14" s="38"/>
      <c r="R14" s="41">
        <f>IF(P14="","",T14*M14*LOOKUP(RIGHT($D$2,3),定数!$A$6:$A$13,定数!$B$6:$B$13))</f>
        <v>2994.6024300006166</v>
      </c>
      <c r="S14" s="41"/>
      <c r="T14" s="42">
        <f t="shared" si="4"/>
        <v>6.3000000000013046</v>
      </c>
      <c r="U14" s="42"/>
      <c r="V14" s="16">
        <f t="shared" si="1"/>
        <v>1</v>
      </c>
      <c r="W14">
        <f t="shared" si="2"/>
        <v>0</v>
      </c>
      <c r="X14" s="29">
        <f t="shared" si="5"/>
        <v>102907.29999999986</v>
      </c>
      <c r="Y14" s="30">
        <f t="shared" si="6"/>
        <v>2.9999999999999916E-2</v>
      </c>
      <c r="AB14">
        <v>1.15977</v>
      </c>
      <c r="AC14">
        <v>1.1595299999999999</v>
      </c>
      <c r="AD14">
        <v>1.1593599999999999</v>
      </c>
      <c r="AE14">
        <v>1.1592199999999999</v>
      </c>
      <c r="AF14">
        <v>1.1589</v>
      </c>
      <c r="AG14">
        <v>1.1582699999999999</v>
      </c>
    </row>
    <row r="15" spans="2:33" ht="15">
      <c r="B15" s="31">
        <v>7</v>
      </c>
      <c r="C15" s="37">
        <f t="shared" si="0"/>
        <v>102814.68343000048</v>
      </c>
      <c r="D15" s="37"/>
      <c r="E15" s="31"/>
      <c r="F15" s="5">
        <v>43485</v>
      </c>
      <c r="G15" s="31" t="s">
        <v>45</v>
      </c>
      <c r="H15" s="38">
        <v>1.1570100000000001</v>
      </c>
      <c r="I15" s="38"/>
      <c r="J15" s="31">
        <v>13.3</v>
      </c>
      <c r="K15" s="39">
        <f t="shared" si="3"/>
        <v>3084.4405029000145</v>
      </c>
      <c r="L15" s="40"/>
      <c r="M15" s="4">
        <f>IF(J15="","",(K15/J15)/LOOKUP(RIGHT($D$2,3),定数!$A$6:$A$13,定数!$B$6:$B$13))</f>
        <v>1.9326068313909865</v>
      </c>
      <c r="N15" s="31"/>
      <c r="O15" s="5"/>
      <c r="P15" s="38">
        <v>1.15568</v>
      </c>
      <c r="Q15" s="38"/>
      <c r="R15" s="41">
        <f>IF(P15="","",T15*M15*LOOKUP(RIGHT($D$2,3),定数!$A$6:$A$13,定数!$B$6:$B$13))</f>
        <v>3084.4405029001382</v>
      </c>
      <c r="S15" s="41"/>
      <c r="T15" s="42">
        <f t="shared" si="4"/>
        <v>13.300000000000534</v>
      </c>
      <c r="U15" s="42"/>
      <c r="V15" s="16">
        <f t="shared" si="1"/>
        <v>2</v>
      </c>
      <c r="W15">
        <f t="shared" si="2"/>
        <v>0</v>
      </c>
      <c r="X15" s="29">
        <f t="shared" si="5"/>
        <v>102907.29999999986</v>
      </c>
      <c r="Y15" s="30">
        <f t="shared" si="6"/>
        <v>8.9999999999390567E-4</v>
      </c>
      <c r="AB15">
        <v>1.1561900000000001</v>
      </c>
      <c r="AC15">
        <v>1.15568</v>
      </c>
      <c r="AD15">
        <v>1.1553199999999999</v>
      </c>
      <c r="AE15">
        <v>1.1550199999999999</v>
      </c>
      <c r="AF15">
        <v>1.15435</v>
      </c>
    </row>
    <row r="16" spans="2:33" ht="15">
      <c r="B16" s="31">
        <v>8</v>
      </c>
      <c r="C16" s="37">
        <f t="shared" si="0"/>
        <v>105899.12393290062</v>
      </c>
      <c r="D16" s="37"/>
      <c r="E16" s="31"/>
      <c r="F16" s="5">
        <v>43493</v>
      </c>
      <c r="G16" s="31" t="s">
        <v>45</v>
      </c>
      <c r="H16" s="38">
        <v>1.13463</v>
      </c>
      <c r="I16" s="38"/>
      <c r="J16" s="31">
        <v>21</v>
      </c>
      <c r="K16" s="39">
        <f t="shared" si="3"/>
        <v>3176.9737179870185</v>
      </c>
      <c r="L16" s="40"/>
      <c r="M16" s="4">
        <f>IF(J16="","",(K16/J16)/LOOKUP(RIGHT($D$2,3),定数!$A$6:$A$13,定数!$B$6:$B$13))</f>
        <v>1.2607038563440549</v>
      </c>
      <c r="N16" s="31"/>
      <c r="O16" s="5"/>
      <c r="P16" s="38">
        <v>1.1333299999999999</v>
      </c>
      <c r="Q16" s="38"/>
      <c r="R16" s="41">
        <f>IF(P16="","",T16*M16*LOOKUP(RIGHT($D$2,3),定数!$A$6:$A$13,定数!$B$6:$B$13))</f>
        <v>0</v>
      </c>
      <c r="S16" s="41"/>
      <c r="T16" s="42">
        <v>0</v>
      </c>
      <c r="U16" s="42"/>
      <c r="V16" s="16">
        <f t="shared" si="1"/>
        <v>0</v>
      </c>
      <c r="W16">
        <f t="shared" si="2"/>
        <v>0</v>
      </c>
      <c r="X16" s="29">
        <f t="shared" si="5"/>
        <v>105899.12393290062</v>
      </c>
      <c r="Y16" s="30">
        <f t="shared" si="6"/>
        <v>0</v>
      </c>
      <c r="AB16">
        <v>1.1333299999999999</v>
      </c>
    </row>
    <row r="17" spans="2:33" ht="15">
      <c r="B17" s="31">
        <v>9</v>
      </c>
      <c r="C17" s="37">
        <f t="shared" si="0"/>
        <v>105899.12393290062</v>
      </c>
      <c r="D17" s="37"/>
      <c r="E17" s="31"/>
      <c r="F17" s="5">
        <v>43494</v>
      </c>
      <c r="G17" s="31" t="s">
        <v>44</v>
      </c>
      <c r="H17" s="38">
        <v>1.1297900000000001</v>
      </c>
      <c r="I17" s="38"/>
      <c r="J17" s="31">
        <v>12.9</v>
      </c>
      <c r="K17" s="39">
        <f t="shared" si="3"/>
        <v>3176.9737179870185</v>
      </c>
      <c r="L17" s="40"/>
      <c r="M17" s="4">
        <f>IF(J17="","",(K17/J17)/LOOKUP(RIGHT($D$2,3),定数!$A$6:$A$13,定数!$B$6:$B$13))</f>
        <v>2.0523086033507871</v>
      </c>
      <c r="N17" s="31"/>
      <c r="O17" s="5"/>
      <c r="P17" s="38">
        <v>1.1310800000000001</v>
      </c>
      <c r="Q17" s="38"/>
      <c r="R17" s="41">
        <f>IF(P17="","",T17*M17*LOOKUP(RIGHT($D$2,3),定数!$A$6:$A$13,定数!$B$6:$B$13))</f>
        <v>3176.9737179870517</v>
      </c>
      <c r="S17" s="41"/>
      <c r="T17" s="42">
        <f t="shared" si="4"/>
        <v>12.900000000000134</v>
      </c>
      <c r="U17" s="42"/>
      <c r="V17" s="16">
        <f t="shared" si="1"/>
        <v>1</v>
      </c>
      <c r="W17">
        <f t="shared" si="2"/>
        <v>0</v>
      </c>
      <c r="X17" s="29">
        <f t="shared" si="5"/>
        <v>105899.12393290062</v>
      </c>
      <c r="Y17" s="30">
        <f t="shared" si="6"/>
        <v>0</v>
      </c>
      <c r="AA17">
        <v>15</v>
      </c>
      <c r="AB17">
        <v>1.13059</v>
      </c>
      <c r="AC17">
        <v>1.1310800000000001</v>
      </c>
      <c r="AD17">
        <v>1.1314299999999999</v>
      </c>
      <c r="AE17">
        <v>1.1317299999999999</v>
      </c>
    </row>
    <row r="18" spans="2:33" ht="15">
      <c r="B18" s="31">
        <v>10</v>
      </c>
      <c r="C18" s="37">
        <f t="shared" si="0"/>
        <v>109076.09765088768</v>
      </c>
      <c r="D18" s="37"/>
      <c r="E18" s="31"/>
      <c r="F18" s="5">
        <v>43498</v>
      </c>
      <c r="G18" s="31" t="s">
        <v>44</v>
      </c>
      <c r="H18" s="38">
        <v>1.13148</v>
      </c>
      <c r="I18" s="38"/>
      <c r="J18" s="31">
        <v>5.7</v>
      </c>
      <c r="K18" s="39">
        <f t="shared" si="3"/>
        <v>3272.2829295266301</v>
      </c>
      <c r="L18" s="40"/>
      <c r="M18" s="4">
        <f>IF(J18="","",(K18/J18)/LOOKUP(RIGHT($D$2,3),定数!$A$6:$A$13,定数!$B$6:$B$13))</f>
        <v>4.7840393706529678</v>
      </c>
      <c r="N18" s="31"/>
      <c r="O18" s="5"/>
      <c r="P18" s="38">
        <v>1.13205</v>
      </c>
      <c r="Q18" s="38"/>
      <c r="R18" s="41">
        <f>IF(P18="","",T18*M18*LOOKUP(RIGHT($D$2,3),定数!$A$6:$A$13,定数!$B$6:$B$13))</f>
        <v>3272.2829295263969</v>
      </c>
      <c r="S18" s="41"/>
      <c r="T18" s="42">
        <f t="shared" si="4"/>
        <v>5.6999999999995943</v>
      </c>
      <c r="U18" s="42"/>
      <c r="V18" s="16">
        <f t="shared" si="1"/>
        <v>2</v>
      </c>
      <c r="W18">
        <f t="shared" si="2"/>
        <v>0</v>
      </c>
      <c r="X18" s="29">
        <f t="shared" si="5"/>
        <v>109076.09765088768</v>
      </c>
      <c r="Y18" s="30">
        <f t="shared" si="6"/>
        <v>0</v>
      </c>
      <c r="AA18">
        <v>15</v>
      </c>
      <c r="AB18">
        <v>1.1318299999999999</v>
      </c>
      <c r="AC18">
        <v>1.13205</v>
      </c>
      <c r="AD18">
        <v>1.1322000000000001</v>
      </c>
      <c r="AE18">
        <v>1.1323300000000001</v>
      </c>
    </row>
    <row r="19" spans="2:33" ht="15">
      <c r="B19" s="31">
        <v>11</v>
      </c>
      <c r="C19" s="37">
        <f t="shared" si="0"/>
        <v>112348.38058041407</v>
      </c>
      <c r="D19" s="37"/>
      <c r="E19" s="31"/>
      <c r="F19" s="5">
        <v>43500</v>
      </c>
      <c r="G19" s="31" t="s">
        <v>45</v>
      </c>
      <c r="H19" s="38">
        <v>1.14574</v>
      </c>
      <c r="I19" s="38"/>
      <c r="J19" s="31">
        <v>17.3</v>
      </c>
      <c r="K19" s="39">
        <f t="shared" si="3"/>
        <v>3370.451417412422</v>
      </c>
      <c r="L19" s="40"/>
      <c r="M19" s="4">
        <f>IF(J19="","",(K19/J19)/LOOKUP(RIGHT($D$2,3),定数!$A$6:$A$13,定数!$B$6:$B$13))</f>
        <v>1.6235315112776598</v>
      </c>
      <c r="N19" s="31"/>
      <c r="O19" s="5"/>
      <c r="P19" s="38">
        <v>1.14747</v>
      </c>
      <c r="Q19" s="38"/>
      <c r="R19" s="41">
        <f>IF(P19="","",T19*M19*LOOKUP(RIGHT($D$2,3),定数!$A$6:$A$13,定数!$B$6:$B$13))</f>
        <v>-3370.4514174124402</v>
      </c>
      <c r="S19" s="41"/>
      <c r="T19" s="42">
        <f t="shared" si="4"/>
        <v>-17.300000000000093</v>
      </c>
      <c r="U19" s="42"/>
      <c r="V19" s="16">
        <f t="shared" si="1"/>
        <v>0</v>
      </c>
      <c r="W19">
        <f t="shared" si="2"/>
        <v>1</v>
      </c>
      <c r="X19" s="29">
        <f t="shared" si="5"/>
        <v>112348.38058041407</v>
      </c>
      <c r="Y19" s="30">
        <f t="shared" si="6"/>
        <v>0</v>
      </c>
    </row>
    <row r="20" spans="2:33" ht="15">
      <c r="B20" s="31">
        <v>12</v>
      </c>
      <c r="C20" s="37">
        <f t="shared" si="0"/>
        <v>108977.92916300164</v>
      </c>
      <c r="D20" s="37"/>
      <c r="E20" s="31"/>
      <c r="F20" s="5">
        <v>43502</v>
      </c>
      <c r="G20" s="31" t="s">
        <v>45</v>
      </c>
      <c r="H20" s="38">
        <v>1.14605</v>
      </c>
      <c r="I20" s="38"/>
      <c r="J20" s="31">
        <v>5.5</v>
      </c>
      <c r="K20" s="39">
        <f t="shared" si="3"/>
        <v>3269.3378748900491</v>
      </c>
      <c r="L20" s="40"/>
      <c r="M20" s="4">
        <f>IF(J20="","",(K20/J20)/LOOKUP(RIGHT($D$2,3),定数!$A$6:$A$13,定数!$B$6:$B$13))</f>
        <v>4.9535422346818923</v>
      </c>
      <c r="N20" s="31"/>
      <c r="O20" s="5"/>
      <c r="P20" s="38">
        <v>1.1466000000000001</v>
      </c>
      <c r="Q20" s="38"/>
      <c r="R20" s="41">
        <f>IF(P20="","",T20*M20*LOOKUP(RIGHT($D$2,3),定数!$A$6:$A$13,定数!$B$6:$B$13))</f>
        <v>-3269.3378748903488</v>
      </c>
      <c r="S20" s="41"/>
      <c r="T20" s="42">
        <f t="shared" si="4"/>
        <v>-5.5000000000005045</v>
      </c>
      <c r="U20" s="42"/>
      <c r="V20" s="16">
        <f t="shared" si="1"/>
        <v>0</v>
      </c>
      <c r="W20">
        <f t="shared" si="2"/>
        <v>2</v>
      </c>
      <c r="X20" s="29">
        <f t="shared" si="5"/>
        <v>112348.38058041407</v>
      </c>
      <c r="Y20" s="30">
        <f t="shared" si="6"/>
        <v>3.0000000000000138E-2</v>
      </c>
    </row>
    <row r="21" spans="2:33" ht="15">
      <c r="B21" s="31">
        <v>13</v>
      </c>
      <c r="C21" s="37">
        <f t="shared" si="0"/>
        <v>105708.59128811129</v>
      </c>
      <c r="D21" s="37"/>
      <c r="E21" s="31"/>
      <c r="F21" s="5">
        <v>43513</v>
      </c>
      <c r="G21" s="31" t="s">
        <v>44</v>
      </c>
      <c r="H21" s="38">
        <v>1.1364799999999999</v>
      </c>
      <c r="I21" s="38"/>
      <c r="J21" s="31">
        <v>9</v>
      </c>
      <c r="K21" s="39">
        <f t="shared" si="3"/>
        <v>3171.2577386433386</v>
      </c>
      <c r="L21" s="40"/>
      <c r="M21" s="4">
        <f>IF(J21="","",(K21/J21)/LOOKUP(RIGHT($D$2,3),定数!$A$6:$A$13,定数!$B$6:$B$13))</f>
        <v>2.9363497580030913</v>
      </c>
      <c r="N21" s="31"/>
      <c r="O21" s="5"/>
      <c r="P21" s="38">
        <v>1.13558</v>
      </c>
      <c r="Q21" s="38"/>
      <c r="R21" s="41">
        <f>IF(P21="","",T21*M21*LOOKUP(RIGHT($D$2,3),定数!$A$6:$A$13,定数!$B$6:$B$13))</f>
        <v>-3171.2577386429894</v>
      </c>
      <c r="S21" s="41"/>
      <c r="T21" s="42">
        <f t="shared" si="4"/>
        <v>-8.9999999999990088</v>
      </c>
      <c r="U21" s="42"/>
      <c r="V21" s="16">
        <f t="shared" si="1"/>
        <v>0</v>
      </c>
      <c r="W21">
        <f t="shared" si="2"/>
        <v>3</v>
      </c>
      <c r="X21" s="29">
        <f t="shared" si="5"/>
        <v>112348.38058041407</v>
      </c>
      <c r="Y21" s="30">
        <f t="shared" si="6"/>
        <v>5.9100000000002817E-2</v>
      </c>
      <c r="AA21">
        <v>15</v>
      </c>
    </row>
    <row r="22" spans="2:33" ht="15">
      <c r="B22" s="31">
        <v>14</v>
      </c>
      <c r="C22" s="37">
        <f t="shared" si="0"/>
        <v>102537.3335494683</v>
      </c>
      <c r="D22" s="37"/>
      <c r="E22" s="31"/>
      <c r="F22" s="5">
        <v>43514</v>
      </c>
      <c r="G22" s="31" t="s">
        <v>45</v>
      </c>
      <c r="H22" s="38">
        <v>1.1397299999999999</v>
      </c>
      <c r="I22" s="38"/>
      <c r="J22" s="31">
        <v>6.4</v>
      </c>
      <c r="K22" s="39">
        <f t="shared" si="3"/>
        <v>3076.1200064840486</v>
      </c>
      <c r="L22" s="40"/>
      <c r="M22" s="4">
        <f>IF(J22="","",(K22/J22)/LOOKUP(RIGHT($D$2,3),定数!$A$6:$A$13,定数!$B$6:$B$13))</f>
        <v>4.0053645917761047</v>
      </c>
      <c r="N22" s="31"/>
      <c r="O22" s="5"/>
      <c r="P22" s="38">
        <v>1.1403700000000001</v>
      </c>
      <c r="Q22" s="38"/>
      <c r="R22" s="41">
        <f>IF(P22="","",T22*M22*LOOKUP(RIGHT($D$2,3),定数!$A$6:$A$13,定数!$B$6:$B$13))</f>
        <v>-3076.1200064849904</v>
      </c>
      <c r="S22" s="41"/>
      <c r="T22" s="42">
        <f t="shared" si="4"/>
        <v>-6.4000000000019597</v>
      </c>
      <c r="U22" s="42"/>
      <c r="V22" s="16">
        <f t="shared" si="1"/>
        <v>0</v>
      </c>
      <c r="W22">
        <f t="shared" si="2"/>
        <v>4</v>
      </c>
      <c r="X22" s="29">
        <f t="shared" si="5"/>
        <v>112348.38058041407</v>
      </c>
      <c r="Y22" s="30">
        <f t="shared" si="6"/>
        <v>8.7326999999999599E-2</v>
      </c>
    </row>
    <row r="23" spans="2:33" ht="15">
      <c r="B23" s="31">
        <v>15</v>
      </c>
      <c r="C23" s="37">
        <f t="shared" si="0"/>
        <v>99461.213542983314</v>
      </c>
      <c r="D23" s="37"/>
      <c r="E23" s="31"/>
      <c r="F23" s="5">
        <v>43522</v>
      </c>
      <c r="G23" s="31" t="s">
        <v>45</v>
      </c>
      <c r="H23" s="38">
        <v>1.13632</v>
      </c>
      <c r="I23" s="38"/>
      <c r="J23" s="31">
        <v>7.5</v>
      </c>
      <c r="K23" s="39">
        <f t="shared" si="3"/>
        <v>2983.8364062894993</v>
      </c>
      <c r="L23" s="40"/>
      <c r="M23" s="4">
        <f>IF(J23="","",(K23/J23)/LOOKUP(RIGHT($D$2,3),定数!$A$6:$A$13,定数!$B$6:$B$13))</f>
        <v>3.3153737847661104</v>
      </c>
      <c r="N23" s="31"/>
      <c r="O23" s="5"/>
      <c r="P23" s="38">
        <v>1.13557</v>
      </c>
      <c r="Q23" s="38"/>
      <c r="R23" s="41">
        <f>IF(P23="","",T23*M23*LOOKUP(RIGHT($D$2,3),定数!$A$6:$A$13,定数!$B$6:$B$13))</f>
        <v>2983.8364062896126</v>
      </c>
      <c r="S23" s="41"/>
      <c r="T23" s="42">
        <f t="shared" si="4"/>
        <v>7.5000000000002842</v>
      </c>
      <c r="U23" s="42"/>
      <c r="V23" t="str">
        <f t="shared" ref="V23:W74" si="7">IF(S23&lt;&gt;"",IF(S23&lt;0,1+V22,0),"")</f>
        <v/>
      </c>
      <c r="W23">
        <f t="shared" si="2"/>
        <v>0</v>
      </c>
      <c r="X23" s="29">
        <f t="shared" si="5"/>
        <v>112348.38058041407</v>
      </c>
      <c r="Y23" s="30">
        <f t="shared" si="6"/>
        <v>0.11470719000000795</v>
      </c>
      <c r="AB23">
        <v>1.1358600000000001</v>
      </c>
      <c r="AC23">
        <v>1.13557</v>
      </c>
      <c r="AD23">
        <v>1.13537</v>
      </c>
      <c r="AE23">
        <v>1.1351899999999999</v>
      </c>
      <c r="AF23">
        <v>1.1348199999999999</v>
      </c>
    </row>
    <row r="24" spans="2:33" ht="15">
      <c r="B24" s="31">
        <v>16</v>
      </c>
      <c r="C24" s="37">
        <f t="shared" si="0"/>
        <v>102445.04994927293</v>
      </c>
      <c r="D24" s="37"/>
      <c r="E24" s="31"/>
      <c r="F24" s="5">
        <v>43523</v>
      </c>
      <c r="G24" s="31" t="s">
        <v>44</v>
      </c>
      <c r="H24" s="38">
        <v>1.1203700000000001</v>
      </c>
      <c r="I24" s="38"/>
      <c r="J24" s="31">
        <v>5.3</v>
      </c>
      <c r="K24" s="39">
        <f t="shared" si="3"/>
        <v>3073.3514984781878</v>
      </c>
      <c r="L24" s="40"/>
      <c r="M24" s="4">
        <f>IF(J24="","",(K24/J24)/LOOKUP(RIGHT($D$2,3),定数!$A$6:$A$13,定数!$B$6:$B$13))</f>
        <v>4.8323136768524968</v>
      </c>
      <c r="N24" s="31"/>
      <c r="O24" s="5"/>
      <c r="P24" s="38">
        <v>1.1209</v>
      </c>
      <c r="Q24" s="38"/>
      <c r="R24" s="41">
        <f>IF(P24="","",T24*M24*LOOKUP(RIGHT($D$2,3),定数!$A$6:$A$13,定数!$B$6:$B$13))</f>
        <v>3073.3514984777207</v>
      </c>
      <c r="S24" s="41"/>
      <c r="T24" s="42">
        <f t="shared" si="4"/>
        <v>5.2999999999991942</v>
      </c>
      <c r="U24" s="42"/>
      <c r="V24" t="str">
        <f t="shared" si="7"/>
        <v/>
      </c>
      <c r="W24">
        <f t="shared" si="2"/>
        <v>0</v>
      </c>
      <c r="X24" s="29">
        <f t="shared" si="5"/>
        <v>112348.38058041407</v>
      </c>
      <c r="Y24" s="30">
        <f t="shared" si="6"/>
        <v>8.8148405700007149E-2</v>
      </c>
      <c r="AB24">
        <v>1.1207</v>
      </c>
      <c r="AC24">
        <v>1.1209</v>
      </c>
      <c r="AD24">
        <v>1.12104</v>
      </c>
      <c r="AE24">
        <v>1.12117</v>
      </c>
      <c r="AF24">
        <v>1.1214299999999999</v>
      </c>
    </row>
    <row r="25" spans="2:33" ht="15">
      <c r="B25" s="31">
        <v>17</v>
      </c>
      <c r="C25" s="37">
        <f t="shared" si="0"/>
        <v>105518.40144775064</v>
      </c>
      <c r="D25" s="37"/>
      <c r="E25" s="31"/>
      <c r="F25" s="5">
        <v>43529</v>
      </c>
      <c r="G25" s="31" t="s">
        <v>44</v>
      </c>
      <c r="H25" s="38">
        <v>1.10799</v>
      </c>
      <c r="I25" s="38"/>
      <c r="J25" s="31">
        <v>8.3000000000000007</v>
      </c>
      <c r="K25" s="39">
        <f t="shared" si="3"/>
        <v>3165.552043432519</v>
      </c>
      <c r="L25" s="40"/>
      <c r="M25" s="4">
        <f>IF(J25="","",(K25/J25)/LOOKUP(RIGHT($D$2,3),定数!$A$6:$A$13,定数!$B$6:$B$13))</f>
        <v>3.1782651038479104</v>
      </c>
      <c r="N25" s="31"/>
      <c r="O25" s="5"/>
      <c r="P25" s="38">
        <v>1.1071599999999999</v>
      </c>
      <c r="Q25" s="38"/>
      <c r="R25" s="41">
        <f>IF(P25="","",T25*M25*LOOKUP(RIGHT($D$2,3),定数!$A$6:$A$13,定数!$B$6:$B$13))</f>
        <v>-3165.5520434329319</v>
      </c>
      <c r="S25" s="41"/>
      <c r="T25" s="42">
        <f t="shared" si="4"/>
        <v>-8.3000000000010843</v>
      </c>
      <c r="U25" s="42"/>
      <c r="V25" t="str">
        <f t="shared" si="7"/>
        <v/>
      </c>
      <c r="W25">
        <f t="shared" si="2"/>
        <v>1</v>
      </c>
      <c r="X25" s="29">
        <f t="shared" si="5"/>
        <v>112348.38058041407</v>
      </c>
      <c r="Y25" s="30">
        <f t="shared" si="6"/>
        <v>6.0792857871011519E-2</v>
      </c>
      <c r="AA25">
        <v>15</v>
      </c>
    </row>
    <row r="26" spans="2:33" ht="15">
      <c r="B26" s="31">
        <v>18</v>
      </c>
      <c r="C26" s="37">
        <f t="shared" si="0"/>
        <v>102352.84940431771</v>
      </c>
      <c r="D26" s="37"/>
      <c r="E26" s="31"/>
      <c r="F26" s="5">
        <v>43533</v>
      </c>
      <c r="G26" s="31" t="s">
        <v>44</v>
      </c>
      <c r="H26" s="38">
        <v>1.0843799999999999</v>
      </c>
      <c r="I26" s="38"/>
      <c r="J26" s="31">
        <v>3</v>
      </c>
      <c r="K26" s="39">
        <f t="shared" si="3"/>
        <v>3070.5854821295311</v>
      </c>
      <c r="L26" s="40"/>
      <c r="M26" s="4">
        <f>IF(J26="","",(K26/J26)/LOOKUP(RIGHT($D$2,3),定数!$A$6:$A$13,定数!$B$6:$B$13))</f>
        <v>8.5294041170264752</v>
      </c>
      <c r="N26" s="31"/>
      <c r="O26" s="5"/>
      <c r="P26" s="38">
        <v>1.0846800000000001</v>
      </c>
      <c r="Q26" s="38"/>
      <c r="R26" s="41">
        <f>IF(P26="","",T26*M26*LOOKUP(RIGHT($D$2,3),定数!$A$6:$A$13,定数!$B$6:$B$13))</f>
        <v>3070.5854821314656</v>
      </c>
      <c r="S26" s="41"/>
      <c r="T26" s="42">
        <f t="shared" si="4"/>
        <v>3.00000000000189</v>
      </c>
      <c r="U26" s="42"/>
      <c r="V26" t="str">
        <f t="shared" si="7"/>
        <v/>
      </c>
      <c r="W26">
        <f t="shared" si="2"/>
        <v>0</v>
      </c>
      <c r="X26" s="29">
        <f t="shared" si="5"/>
        <v>112348.38058041407</v>
      </c>
      <c r="Y26" s="30">
        <f t="shared" si="6"/>
        <v>8.8969072134884919E-2</v>
      </c>
      <c r="AA26">
        <v>15</v>
      </c>
      <c r="AB26">
        <v>1.08457</v>
      </c>
      <c r="AC26">
        <v>1.0846800000000001</v>
      </c>
      <c r="AD26">
        <v>1.0847599999999999</v>
      </c>
      <c r="AE26">
        <v>1.08483</v>
      </c>
      <c r="AF26">
        <v>1.0849800000000001</v>
      </c>
      <c r="AG26">
        <v>1.08528</v>
      </c>
    </row>
    <row r="27" spans="2:33" ht="15">
      <c r="B27" s="31">
        <v>19</v>
      </c>
      <c r="C27" s="37">
        <f t="shared" si="0"/>
        <v>105423.43488644918</v>
      </c>
      <c r="D27" s="37"/>
      <c r="E27" s="31"/>
      <c r="F27" s="5">
        <v>43534</v>
      </c>
      <c r="G27" s="31" t="s">
        <v>45</v>
      </c>
      <c r="H27" s="38">
        <v>1.0824400000000001</v>
      </c>
      <c r="I27" s="38"/>
      <c r="J27" s="31">
        <v>7.9</v>
      </c>
      <c r="K27" s="39">
        <f t="shared" si="3"/>
        <v>3162.7030465934754</v>
      </c>
      <c r="L27" s="40"/>
      <c r="M27" s="4">
        <f>IF(J27="","",(K27/J27)/LOOKUP(RIGHT($D$2,3),定数!$A$6:$A$13,定数!$B$6:$B$13))</f>
        <v>3.3361846483053537</v>
      </c>
      <c r="N27" s="31"/>
      <c r="O27" s="5"/>
      <c r="P27" s="38">
        <v>1.08165</v>
      </c>
      <c r="Q27" s="38"/>
      <c r="R27" s="41">
        <f>IF(P27="","",T27*M27*LOOKUP(RIGHT($D$2,3),定数!$A$6:$A$13,定数!$B$6:$B$13))</f>
        <v>3162.7030465937491</v>
      </c>
      <c r="S27" s="41"/>
      <c r="T27" s="42">
        <f t="shared" si="4"/>
        <v>7.9000000000006843</v>
      </c>
      <c r="U27" s="42"/>
      <c r="V27" t="str">
        <f t="shared" si="7"/>
        <v/>
      </c>
      <c r="W27">
        <f t="shared" si="2"/>
        <v>0</v>
      </c>
      <c r="X27" s="29">
        <f t="shared" si="5"/>
        <v>112348.38058041407</v>
      </c>
      <c r="Y27" s="30">
        <f t="shared" si="6"/>
        <v>6.1638144298914233E-2</v>
      </c>
      <c r="AA27">
        <v>15</v>
      </c>
      <c r="AB27">
        <v>1.08195</v>
      </c>
      <c r="AC27">
        <v>1.08165</v>
      </c>
      <c r="AD27">
        <v>1.08144</v>
      </c>
      <c r="AE27">
        <v>1.0812600000000001</v>
      </c>
      <c r="AF27">
        <v>1.0808599999999999</v>
      </c>
      <c r="AG27">
        <v>1.0800700000000001</v>
      </c>
    </row>
    <row r="28" spans="2:33" ht="15">
      <c r="B28" s="31">
        <v>20</v>
      </c>
      <c r="C28" s="37">
        <f t="shared" si="0"/>
        <v>108586.13793304292</v>
      </c>
      <c r="D28" s="37"/>
      <c r="E28" s="31"/>
      <c r="F28" s="5">
        <v>43537</v>
      </c>
      <c r="G28" s="31" t="s">
        <v>45</v>
      </c>
      <c r="H28" s="38">
        <v>1.0609599999999999</v>
      </c>
      <c r="I28" s="38"/>
      <c r="J28" s="31">
        <v>7.9</v>
      </c>
      <c r="K28" s="39">
        <f t="shared" si="3"/>
        <v>3257.5841379912877</v>
      </c>
      <c r="L28" s="40"/>
      <c r="M28" s="4">
        <f>IF(J28="","",(K28/J28)/LOOKUP(RIGHT($D$2,3),定数!$A$6:$A$13,定数!$B$6:$B$13))</f>
        <v>3.4362701877545225</v>
      </c>
      <c r="N28" s="31"/>
      <c r="O28" s="5"/>
      <c r="P28" s="38">
        <v>1.0601700000000001</v>
      </c>
      <c r="Q28" s="38"/>
      <c r="R28" s="41">
        <f>IF(P28="","",T28*M28*LOOKUP(RIGHT($D$2,3),定数!$A$6:$A$13,定数!$B$6:$B$13))</f>
        <v>3257.5841379906542</v>
      </c>
      <c r="S28" s="41"/>
      <c r="T28" s="42">
        <f t="shared" si="4"/>
        <v>7.8999999999984638</v>
      </c>
      <c r="U28" s="42"/>
      <c r="V28" t="str">
        <f t="shared" si="7"/>
        <v/>
      </c>
      <c r="W28">
        <f t="shared" si="2"/>
        <v>0</v>
      </c>
      <c r="X28" s="29">
        <f t="shared" si="5"/>
        <v>112348.38058041407</v>
      </c>
      <c r="Y28" s="30">
        <f t="shared" si="6"/>
        <v>3.3487288627879308E-2</v>
      </c>
      <c r="AB28">
        <v>1.06047</v>
      </c>
      <c r="AC28">
        <v>1.0601700000000001</v>
      </c>
      <c r="AD28">
        <v>1.05996</v>
      </c>
      <c r="AE28">
        <v>1.0597700000000001</v>
      </c>
      <c r="AF28">
        <v>1.05938</v>
      </c>
      <c r="AG28">
        <v>1.0585899999999999</v>
      </c>
    </row>
    <row r="29" spans="2:33" ht="15">
      <c r="B29" s="31">
        <v>21</v>
      </c>
      <c r="C29" s="37">
        <f t="shared" si="0"/>
        <v>111843.72207103357</v>
      </c>
      <c r="D29" s="37"/>
      <c r="E29" s="31"/>
      <c r="F29" s="5">
        <v>43543</v>
      </c>
      <c r="G29" s="31" t="s">
        <v>45</v>
      </c>
      <c r="H29" s="38">
        <v>1.0770299999999999</v>
      </c>
      <c r="I29" s="38"/>
      <c r="J29" s="31">
        <v>8.5</v>
      </c>
      <c r="K29" s="39">
        <f t="shared" si="3"/>
        <v>3355.3116621310069</v>
      </c>
      <c r="L29" s="40"/>
      <c r="M29" s="4">
        <f>IF(J29="","",(K29/J29)/LOOKUP(RIGHT($D$2,3),定数!$A$6:$A$13,定数!$B$6:$B$13))</f>
        <v>3.2895212373833402</v>
      </c>
      <c r="N29" s="31"/>
      <c r="O29" s="5"/>
      <c r="P29" s="38">
        <v>1.0765</v>
      </c>
      <c r="Q29" s="38"/>
      <c r="R29" s="41">
        <f>IF(P29="","",T29*M29*LOOKUP(RIGHT($D$2,3),定数!$A$6:$A$13,定数!$B$6:$B$13))</f>
        <v>0</v>
      </c>
      <c r="S29" s="41"/>
      <c r="T29" s="42">
        <v>0</v>
      </c>
      <c r="U29" s="42"/>
      <c r="V29" t="str">
        <f t="shared" si="7"/>
        <v/>
      </c>
      <c r="W29">
        <f t="shared" si="2"/>
        <v>0</v>
      </c>
      <c r="X29" s="29">
        <f t="shared" si="5"/>
        <v>112348.38058041407</v>
      </c>
      <c r="Y29" s="30">
        <f t="shared" si="6"/>
        <v>4.4919072867213305E-3</v>
      </c>
      <c r="AB29">
        <v>1.0765</v>
      </c>
    </row>
    <row r="30" spans="2:33" ht="15">
      <c r="B30" s="31">
        <v>22</v>
      </c>
      <c r="C30" s="37">
        <f t="shared" si="0"/>
        <v>111843.72207103357</v>
      </c>
      <c r="D30" s="37"/>
      <c r="E30" s="31"/>
      <c r="F30" s="5">
        <v>43544</v>
      </c>
      <c r="G30" s="31" t="s">
        <v>44</v>
      </c>
      <c r="H30" s="38">
        <v>1.06717</v>
      </c>
      <c r="I30" s="38"/>
      <c r="J30" s="31">
        <v>10.5</v>
      </c>
      <c r="K30" s="39">
        <f t="shared" si="3"/>
        <v>3355.3116621310069</v>
      </c>
      <c r="L30" s="40"/>
      <c r="M30" s="4">
        <f>IF(J30="","",(K30/J30)/LOOKUP(RIGHT($D$2,3),定数!$A$6:$A$13,定数!$B$6:$B$13))</f>
        <v>2.6629457635960372</v>
      </c>
      <c r="N30" s="31"/>
      <c r="O30" s="5"/>
      <c r="P30" s="38">
        <v>1.0682199999999999</v>
      </c>
      <c r="Q30" s="38"/>
      <c r="R30" s="41">
        <f>IF(P30="","",T30*M30*LOOKUP(RIGHT($D$2,3),定数!$A$6:$A$13,定数!$B$6:$B$13))</f>
        <v>3355.3116621309923</v>
      </c>
      <c r="S30" s="41"/>
      <c r="T30" s="42">
        <f t="shared" si="4"/>
        <v>10.499999999999954</v>
      </c>
      <c r="U30" s="42"/>
      <c r="V30" t="str">
        <f t="shared" si="7"/>
        <v/>
      </c>
      <c r="W30">
        <f t="shared" si="2"/>
        <v>0</v>
      </c>
      <c r="X30" s="29">
        <f t="shared" si="5"/>
        <v>112348.38058041407</v>
      </c>
      <c r="Y30" s="30">
        <f t="shared" si="6"/>
        <v>4.4919072867213305E-3</v>
      </c>
      <c r="AB30">
        <v>1.06782</v>
      </c>
      <c r="AC30">
        <v>1.0682199999999999</v>
      </c>
      <c r="AD30">
        <v>1.0685</v>
      </c>
      <c r="AE30">
        <v>1.06874</v>
      </c>
      <c r="AF30">
        <v>1.0692699999999999</v>
      </c>
    </row>
    <row r="31" spans="2:33" ht="15">
      <c r="B31" s="31">
        <v>23</v>
      </c>
      <c r="C31" s="37">
        <f t="shared" si="0"/>
        <v>115199.03373316456</v>
      </c>
      <c r="D31" s="37"/>
      <c r="E31" s="31"/>
      <c r="F31" s="5">
        <v>43548</v>
      </c>
      <c r="G31" s="31" t="s">
        <v>45</v>
      </c>
      <c r="H31" s="38">
        <v>1.09413</v>
      </c>
      <c r="I31" s="38"/>
      <c r="J31" s="31">
        <v>9.1999999999999993</v>
      </c>
      <c r="K31" s="39">
        <f t="shared" si="3"/>
        <v>3455.9710119949364</v>
      </c>
      <c r="L31" s="40"/>
      <c r="M31" s="4">
        <f>IF(J31="","",(K31/J31)/LOOKUP(RIGHT($D$2,3),定数!$A$6:$A$13,定数!$B$6:$B$13))</f>
        <v>3.1304085253577325</v>
      </c>
      <c r="N31" s="31"/>
      <c r="O31" s="5"/>
      <c r="P31" s="38">
        <v>1.0935600000000001</v>
      </c>
      <c r="Q31" s="38"/>
      <c r="R31" s="41">
        <f>IF(P31="","",T31*M31*LOOKUP(RIGHT($D$2,3),定数!$A$6:$A$13,定数!$B$6:$B$13))</f>
        <v>0</v>
      </c>
      <c r="S31" s="41"/>
      <c r="T31" s="42">
        <v>0</v>
      </c>
      <c r="U31" s="42"/>
      <c r="V31" t="str">
        <f t="shared" si="7"/>
        <v/>
      </c>
      <c r="W31">
        <f t="shared" si="2"/>
        <v>0</v>
      </c>
      <c r="X31" s="29">
        <f t="shared" si="5"/>
        <v>115199.03373316456</v>
      </c>
      <c r="Y31" s="30">
        <f t="shared" si="6"/>
        <v>0</v>
      </c>
      <c r="AA31">
        <v>15</v>
      </c>
      <c r="AB31">
        <v>1.0935600000000001</v>
      </c>
    </row>
    <row r="32" spans="2:33" ht="15">
      <c r="B32" s="31">
        <v>24</v>
      </c>
      <c r="C32" s="37">
        <f t="shared" si="0"/>
        <v>115199.03373316456</v>
      </c>
      <c r="D32" s="37"/>
      <c r="E32" s="31"/>
      <c r="F32" s="5">
        <v>43551</v>
      </c>
      <c r="G32" s="31" t="s">
        <v>44</v>
      </c>
      <c r="H32" s="38">
        <v>1.08904</v>
      </c>
      <c r="I32" s="38"/>
      <c r="J32" s="31">
        <v>14.3</v>
      </c>
      <c r="K32" s="39">
        <f t="shared" si="3"/>
        <v>3455.9710119949364</v>
      </c>
      <c r="L32" s="40"/>
      <c r="M32" s="4">
        <f>IF(J32="","",(K32/J32)/LOOKUP(RIGHT($D$2,3),定数!$A$6:$A$13,定数!$B$6:$B$13))</f>
        <v>2.0139691212091702</v>
      </c>
      <c r="N32" s="31"/>
      <c r="O32" s="5"/>
      <c r="P32" s="38">
        <v>1.08761</v>
      </c>
      <c r="Q32" s="38"/>
      <c r="R32" s="41">
        <f>IF(P32="","",T32*M32*LOOKUP(RIGHT($D$2,3),定数!$A$6:$A$13,定数!$B$6:$B$13))</f>
        <v>-3455.9710119950387</v>
      </c>
      <c r="S32" s="41"/>
      <c r="T32" s="42">
        <f t="shared" si="4"/>
        <v>-14.300000000000423</v>
      </c>
      <c r="U32" s="42"/>
      <c r="V32" t="str">
        <f t="shared" si="7"/>
        <v/>
      </c>
      <c r="W32">
        <f t="shared" si="2"/>
        <v>1</v>
      </c>
      <c r="X32" s="29">
        <f t="shared" si="5"/>
        <v>115199.03373316456</v>
      </c>
      <c r="Y32" s="30">
        <f t="shared" si="6"/>
        <v>0</v>
      </c>
    </row>
    <row r="33" spans="2:33" ht="15">
      <c r="B33" s="31">
        <v>25</v>
      </c>
      <c r="C33" s="37">
        <f t="shared" si="0"/>
        <v>111743.06272116952</v>
      </c>
      <c r="D33" s="37"/>
      <c r="E33" s="31"/>
      <c r="F33" s="5">
        <v>43554</v>
      </c>
      <c r="G33" s="31" t="s">
        <v>45</v>
      </c>
      <c r="H33" s="38">
        <v>1.08731</v>
      </c>
      <c r="I33" s="38"/>
      <c r="J33" s="31">
        <v>10.199999999999999</v>
      </c>
      <c r="K33" s="39">
        <f t="shared" si="3"/>
        <v>3352.2918816350857</v>
      </c>
      <c r="L33" s="40"/>
      <c r="M33" s="4">
        <f>IF(J33="","",(K33/J33)/LOOKUP(RIGHT($D$2,3),定数!$A$6:$A$13,定数!$B$6:$B$13))</f>
        <v>2.7388005568914102</v>
      </c>
      <c r="N33" s="31"/>
      <c r="O33" s="5"/>
      <c r="P33" s="38">
        <v>1.08629</v>
      </c>
      <c r="Q33" s="38"/>
      <c r="R33" s="41">
        <f>IF(P33="","",T33*M33*LOOKUP(RIGHT($D$2,3),定数!$A$6:$A$13,定数!$B$6:$B$13))</f>
        <v>3352.2918816351548</v>
      </c>
      <c r="S33" s="41"/>
      <c r="T33" s="42">
        <f t="shared" si="4"/>
        <v>10.200000000000209</v>
      </c>
      <c r="U33" s="42"/>
      <c r="V33" t="str">
        <f t="shared" si="7"/>
        <v/>
      </c>
      <c r="W33">
        <f t="shared" si="2"/>
        <v>0</v>
      </c>
      <c r="X33" s="29">
        <f t="shared" si="5"/>
        <v>115199.03373316456</v>
      </c>
      <c r="Y33" s="30">
        <f t="shared" si="6"/>
        <v>3.0000000000000804E-2</v>
      </c>
      <c r="AB33">
        <v>1.0866800000000001</v>
      </c>
      <c r="AC33">
        <v>1.08629</v>
      </c>
      <c r="AD33">
        <v>1.0860099999999999</v>
      </c>
    </row>
    <row r="34" spans="2:33" ht="15">
      <c r="B34" s="31">
        <v>26</v>
      </c>
      <c r="C34" s="37">
        <f t="shared" si="0"/>
        <v>115095.35460280468</v>
      </c>
      <c r="D34" s="37"/>
      <c r="E34" s="31"/>
      <c r="F34" s="5">
        <v>43557</v>
      </c>
      <c r="G34" s="31" t="s">
        <v>45</v>
      </c>
      <c r="H34" s="38">
        <v>1.07544</v>
      </c>
      <c r="I34" s="38"/>
      <c r="J34" s="31">
        <v>13.4</v>
      </c>
      <c r="K34" s="39">
        <f t="shared" si="3"/>
        <v>3452.8606380841402</v>
      </c>
      <c r="L34" s="40"/>
      <c r="M34" s="4">
        <f>IF(J34="","",(K34/J34)/LOOKUP(RIGHT($D$2,3),定数!$A$6:$A$13,定数!$B$6:$B$13))</f>
        <v>2.1473013918433708</v>
      </c>
      <c r="N34" s="31"/>
      <c r="O34" s="5"/>
      <c r="P34" s="38">
        <v>1.0767800000000001</v>
      </c>
      <c r="Q34" s="38"/>
      <c r="R34" s="41">
        <f>IF(P34="","",T34*M34*LOOKUP(RIGHT($D$2,3),定数!$A$6:$A$13,定数!$B$6:$B$13))</f>
        <v>-3452.8606380844462</v>
      </c>
      <c r="S34" s="41"/>
      <c r="T34" s="42">
        <f t="shared" si="4"/>
        <v>-13.400000000001189</v>
      </c>
      <c r="U34" s="42"/>
      <c r="V34" t="str">
        <f t="shared" si="7"/>
        <v/>
      </c>
      <c r="W34">
        <f t="shared" si="2"/>
        <v>1</v>
      </c>
      <c r="X34" s="29">
        <f t="shared" si="5"/>
        <v>115199.03373316456</v>
      </c>
      <c r="Y34" s="30">
        <f t="shared" si="6"/>
        <v>9.0000000000023395E-4</v>
      </c>
    </row>
    <row r="35" spans="2:33" ht="15">
      <c r="B35" s="31">
        <v>27</v>
      </c>
      <c r="C35" s="37">
        <f t="shared" si="0"/>
        <v>111642.49396472024</v>
      </c>
      <c r="D35" s="37"/>
      <c r="E35" s="31"/>
      <c r="F35" s="5">
        <v>43557</v>
      </c>
      <c r="G35" s="31" t="s">
        <v>44</v>
      </c>
      <c r="H35" s="38">
        <v>1.0773200000000001</v>
      </c>
      <c r="I35" s="38"/>
      <c r="J35" s="31">
        <v>4</v>
      </c>
      <c r="K35" s="39">
        <f t="shared" si="3"/>
        <v>3349.274818941607</v>
      </c>
      <c r="L35" s="40"/>
      <c r="M35" s="4">
        <f>IF(J35="","",(K35/J35)/LOOKUP(RIGHT($D$2,3),定数!$A$6:$A$13,定数!$B$6:$B$13))</f>
        <v>6.9776558727950144</v>
      </c>
      <c r="N35" s="31"/>
      <c r="O35" s="5"/>
      <c r="P35" s="38">
        <v>1.07772</v>
      </c>
      <c r="Q35" s="38"/>
      <c r="R35" s="41">
        <f>IF(P35="","",T35*M35*LOOKUP(RIGHT($D$2,3),定数!$A$6:$A$13,定数!$B$6:$B$13))</f>
        <v>3349.2748189412382</v>
      </c>
      <c r="S35" s="41"/>
      <c r="T35" s="42">
        <f t="shared" si="4"/>
        <v>3.9999999999995595</v>
      </c>
      <c r="U35" s="42"/>
      <c r="V35" t="str">
        <f t="shared" si="7"/>
        <v/>
      </c>
      <c r="W35">
        <f t="shared" si="2"/>
        <v>0</v>
      </c>
      <c r="X35" s="29">
        <f t="shared" si="5"/>
        <v>115199.03373316456</v>
      </c>
      <c r="Y35" s="30">
        <f t="shared" si="6"/>
        <v>3.0873000000002815E-2</v>
      </c>
      <c r="AA35">
        <v>15</v>
      </c>
      <c r="AB35">
        <v>1.0775699999999999</v>
      </c>
      <c r="AC35">
        <v>1.07772</v>
      </c>
      <c r="AD35">
        <v>1.0778300000000001</v>
      </c>
      <c r="AE35">
        <v>1.07792</v>
      </c>
      <c r="AF35">
        <v>1.07812</v>
      </c>
      <c r="AG35">
        <v>1.0785199999999999</v>
      </c>
    </row>
    <row r="36" spans="2:33" ht="15">
      <c r="B36" s="31">
        <v>28</v>
      </c>
      <c r="C36" s="37">
        <f t="shared" si="0"/>
        <v>114991.76878366148</v>
      </c>
      <c r="D36" s="37"/>
      <c r="E36" s="31"/>
      <c r="F36" s="5">
        <v>43558</v>
      </c>
      <c r="G36" s="31" t="s">
        <v>45</v>
      </c>
      <c r="H36" s="38">
        <v>1.0868500000000001</v>
      </c>
      <c r="I36" s="38"/>
      <c r="J36" s="31">
        <v>5.0999999999999996</v>
      </c>
      <c r="K36" s="39">
        <f t="shared" si="3"/>
        <v>3449.7530635098442</v>
      </c>
      <c r="L36" s="40"/>
      <c r="M36" s="4">
        <f>IF(J36="","",(K36/J36)/LOOKUP(RIGHT($D$2,3),定数!$A$6:$A$13,定数!$B$6:$B$13))</f>
        <v>5.6368514109637982</v>
      </c>
      <c r="N36" s="31"/>
      <c r="O36" s="5"/>
      <c r="P36" s="43">
        <v>1.0863400000000001</v>
      </c>
      <c r="Q36" s="38"/>
      <c r="R36" s="41">
        <f>IF(P36="","",T36*M36*LOOKUP(RIGHT($D$2,3),定数!$A$6:$A$13,定数!$B$6:$B$13))</f>
        <v>3449.7530635099151</v>
      </c>
      <c r="S36" s="41"/>
      <c r="T36" s="42">
        <f t="shared" si="4"/>
        <v>5.1000000000001044</v>
      </c>
      <c r="U36" s="42"/>
      <c r="V36" t="str">
        <f t="shared" si="7"/>
        <v/>
      </c>
      <c r="W36">
        <f t="shared" si="2"/>
        <v>0</v>
      </c>
      <c r="X36" s="29">
        <f t="shared" si="5"/>
        <v>115199.03373316456</v>
      </c>
      <c r="Y36" s="30">
        <f t="shared" si="6"/>
        <v>1.7991900000061678E-3</v>
      </c>
      <c r="AA36">
        <v>15</v>
      </c>
      <c r="AB36">
        <v>1.08653</v>
      </c>
      <c r="AC36">
        <v>1.0863400000000001</v>
      </c>
    </row>
    <row r="37" spans="2:33" ht="15">
      <c r="B37" s="31">
        <v>29</v>
      </c>
      <c r="C37" s="37">
        <f t="shared" si="0"/>
        <v>118441.52184717139</v>
      </c>
      <c r="D37" s="37"/>
      <c r="E37" s="31"/>
      <c r="F37" s="5">
        <v>43561</v>
      </c>
      <c r="G37" s="31" t="s">
        <v>45</v>
      </c>
      <c r="H37" s="38">
        <v>1.09823</v>
      </c>
      <c r="I37" s="38"/>
      <c r="J37" s="31">
        <v>6.7</v>
      </c>
      <c r="K37" s="39">
        <f t="shared" si="3"/>
        <v>3553.2456554151418</v>
      </c>
      <c r="L37" s="40"/>
      <c r="M37" s="4">
        <f>IF(J37="","",(K37/J37)/LOOKUP(RIGHT($D$2,3),定数!$A$6:$A$13,定数!$B$6:$B$13))</f>
        <v>4.4194597704168421</v>
      </c>
      <c r="N37" s="31"/>
      <c r="O37" s="5"/>
      <c r="P37" s="38">
        <v>1.09758</v>
      </c>
      <c r="Q37" s="38"/>
      <c r="R37" s="41">
        <f>IF(P37="","",T37*M37*LOOKUP(RIGHT($D$2,3),定数!$A$6:$A$13,定数!$B$6:$B$13))</f>
        <v>3447.178620925346</v>
      </c>
      <c r="S37" s="41"/>
      <c r="T37" s="42">
        <f t="shared" si="4"/>
        <v>6.5000000000003944</v>
      </c>
      <c r="U37" s="42"/>
      <c r="V37" t="str">
        <f t="shared" si="7"/>
        <v/>
      </c>
      <c r="W37">
        <f t="shared" si="2"/>
        <v>0</v>
      </c>
      <c r="X37" s="29">
        <f t="shared" si="5"/>
        <v>118441.52184717139</v>
      </c>
      <c r="Y37" s="30">
        <f t="shared" si="6"/>
        <v>0</v>
      </c>
      <c r="AA37">
        <v>15</v>
      </c>
      <c r="AB37">
        <v>1.0978300000000001</v>
      </c>
      <c r="AC37">
        <v>1.09758</v>
      </c>
      <c r="AD37">
        <v>1.0973999999999999</v>
      </c>
    </row>
    <row r="38" spans="2:33" ht="15">
      <c r="B38" s="31">
        <v>30</v>
      </c>
      <c r="C38" s="37">
        <f t="shared" si="0"/>
        <v>121888.70046809674</v>
      </c>
      <c r="D38" s="37"/>
      <c r="E38" s="31"/>
      <c r="F38" s="5">
        <v>43565</v>
      </c>
      <c r="G38" s="31" t="s">
        <v>44</v>
      </c>
      <c r="H38" s="38">
        <v>1.06671</v>
      </c>
      <c r="I38" s="38"/>
      <c r="J38" s="31">
        <v>9.4</v>
      </c>
      <c r="K38" s="39">
        <f t="shared" si="3"/>
        <v>3656.661014042902</v>
      </c>
      <c r="L38" s="40"/>
      <c r="M38" s="4">
        <f>IF(J38="","",(K38/J38)/LOOKUP(RIGHT($D$2,3),定数!$A$6:$A$13,定数!$B$6:$B$13))</f>
        <v>3.2417207571302322</v>
      </c>
      <c r="N38" s="31"/>
      <c r="O38" s="5"/>
      <c r="P38" s="38">
        <v>1.06765</v>
      </c>
      <c r="Q38" s="38"/>
      <c r="R38" s="41">
        <f>IF(P38="","",T38*M38*LOOKUP(RIGHT($D$2,3),定数!$A$6:$A$13,定数!$B$6:$B$13))</f>
        <v>3656.6610140426719</v>
      </c>
      <c r="S38" s="41"/>
      <c r="T38" s="42">
        <f t="shared" si="4"/>
        <v>9.3999999999994088</v>
      </c>
      <c r="U38" s="42"/>
      <c r="V38" t="str">
        <f t="shared" si="7"/>
        <v/>
      </c>
      <c r="W38">
        <f t="shared" si="2"/>
        <v>0</v>
      </c>
      <c r="X38" s="29">
        <f t="shared" si="5"/>
        <v>121888.70046809674</v>
      </c>
      <c r="Y38" s="30">
        <f t="shared" si="6"/>
        <v>0</v>
      </c>
      <c r="AB38">
        <v>1.0672900000000001</v>
      </c>
      <c r="AC38">
        <v>1.06765</v>
      </c>
    </row>
    <row r="39" spans="2:33" ht="15">
      <c r="B39" s="31">
        <v>31</v>
      </c>
      <c r="C39" s="37">
        <f t="shared" si="0"/>
        <v>125545.36148213941</v>
      </c>
      <c r="D39" s="37"/>
      <c r="E39" s="31"/>
      <c r="F39" s="5">
        <v>43571</v>
      </c>
      <c r="G39" s="31" t="s">
        <v>45</v>
      </c>
      <c r="H39" s="38">
        <v>1.0646599999999999</v>
      </c>
      <c r="I39" s="38"/>
      <c r="J39" s="31">
        <v>37.6</v>
      </c>
      <c r="K39" s="39">
        <f t="shared" si="3"/>
        <v>3766.3608444641823</v>
      </c>
      <c r="L39" s="40"/>
      <c r="M39" s="4">
        <f>IF(J39="","",(K39/J39)/LOOKUP(RIGHT($D$2,3),定数!$A$6:$A$13,定数!$B$6:$B$13))</f>
        <v>0.83474309496103316</v>
      </c>
      <c r="N39" s="31"/>
      <c r="O39" s="5"/>
      <c r="P39" s="38">
        <v>1.0684199999999999</v>
      </c>
      <c r="Q39" s="38"/>
      <c r="R39" s="41">
        <f>IF(P39="","",T39*M39*LOOKUP(RIGHT($D$2,3),定数!$A$6:$A$13,定数!$B$6:$B$13))</f>
        <v>-3766.3608444641668</v>
      </c>
      <c r="S39" s="41"/>
      <c r="T39" s="42">
        <f t="shared" si="4"/>
        <v>-37.599999999999852</v>
      </c>
      <c r="U39" s="42"/>
      <c r="V39" t="str">
        <f t="shared" si="7"/>
        <v/>
      </c>
      <c r="W39">
        <f t="shared" si="2"/>
        <v>1</v>
      </c>
      <c r="X39" s="29">
        <f t="shared" si="5"/>
        <v>125545.36148213941</v>
      </c>
      <c r="Y39" s="30">
        <f t="shared" si="6"/>
        <v>0</v>
      </c>
    </row>
    <row r="40" spans="2:33" ht="15">
      <c r="B40" s="31">
        <v>32</v>
      </c>
      <c r="C40" s="37">
        <f t="shared" si="0"/>
        <v>121779.00063767524</v>
      </c>
      <c r="D40" s="37"/>
      <c r="E40" s="31"/>
      <c r="F40" s="5">
        <v>43577</v>
      </c>
      <c r="G40" s="31" t="s">
        <v>44</v>
      </c>
      <c r="H40" s="38">
        <v>1.0752299999999999</v>
      </c>
      <c r="I40" s="38"/>
      <c r="J40" s="31">
        <v>26.2</v>
      </c>
      <c r="K40" s="39">
        <f t="shared" si="3"/>
        <v>3653.3700191302573</v>
      </c>
      <c r="L40" s="40"/>
      <c r="M40" s="4">
        <f>IF(J40="","",(K40/J40)/LOOKUP(RIGHT($D$2,3),定数!$A$6:$A$13,定数!$B$6:$B$13))</f>
        <v>1.1620133648633133</v>
      </c>
      <c r="N40" s="31"/>
      <c r="O40" s="5"/>
      <c r="P40" s="38">
        <v>1.0768500000000001</v>
      </c>
      <c r="Q40" s="38"/>
      <c r="R40" s="41">
        <f>IF(P40="","",T40*M40*LOOKUP(RIGHT($D$2,3),定数!$A$6:$A$13,定数!$B$6:$B$13))</f>
        <v>0</v>
      </c>
      <c r="S40" s="41"/>
      <c r="T40" s="42">
        <v>0</v>
      </c>
      <c r="U40" s="42"/>
      <c r="V40" t="str">
        <f t="shared" si="7"/>
        <v/>
      </c>
      <c r="W40">
        <f t="shared" si="2"/>
        <v>0</v>
      </c>
      <c r="X40" s="29">
        <f t="shared" si="5"/>
        <v>125545.36148213941</v>
      </c>
      <c r="Y40" s="30">
        <f t="shared" si="6"/>
        <v>2.9999999999999916E-2</v>
      </c>
      <c r="AB40">
        <v>1.0768500000000001</v>
      </c>
    </row>
    <row r="41" spans="2:33" ht="15">
      <c r="B41" s="31">
        <v>33</v>
      </c>
      <c r="C41" s="37">
        <f t="shared" si="0"/>
        <v>121779.00063767524</v>
      </c>
      <c r="D41" s="37"/>
      <c r="E41" s="31"/>
      <c r="F41" s="5">
        <v>43579</v>
      </c>
      <c r="G41" s="31" t="s">
        <v>45</v>
      </c>
      <c r="H41" s="38">
        <v>1.08108</v>
      </c>
      <c r="I41" s="38"/>
      <c r="J41" s="31">
        <v>8.1</v>
      </c>
      <c r="K41" s="39">
        <f t="shared" si="3"/>
        <v>3653.3700191302573</v>
      </c>
      <c r="L41" s="40"/>
      <c r="M41" s="4">
        <f>IF(J41="","",(K41/J41)/LOOKUP(RIGHT($D$2,3),定数!$A$6:$A$13,定数!$B$6:$B$13))</f>
        <v>3.7586111307924459</v>
      </c>
      <c r="N41" s="31"/>
      <c r="O41" s="5"/>
      <c r="P41" s="38">
        <v>1.0802700000000001</v>
      </c>
      <c r="Q41" s="38"/>
      <c r="R41" s="41">
        <f>IF(P41="","",T41*M41*LOOKUP(RIGHT($D$2,3),定数!$A$6:$A$13,定数!$B$6:$B$13))</f>
        <v>3653.3700191301559</v>
      </c>
      <c r="S41" s="41"/>
      <c r="T41" s="42">
        <f t="shared" si="4"/>
        <v>8.099999999999774</v>
      </c>
      <c r="U41" s="42"/>
      <c r="V41" t="str">
        <f t="shared" si="7"/>
        <v/>
      </c>
      <c r="W41">
        <f t="shared" si="2"/>
        <v>0</v>
      </c>
      <c r="X41" s="29">
        <f t="shared" si="5"/>
        <v>125545.36148213941</v>
      </c>
      <c r="Y41" s="30">
        <f t="shared" si="6"/>
        <v>2.9999999999999916E-2</v>
      </c>
      <c r="AB41">
        <v>1.0805800000000001</v>
      </c>
      <c r="AC41">
        <v>1.0802700000000001</v>
      </c>
      <c r="AD41">
        <v>1.08005</v>
      </c>
      <c r="AE41">
        <v>1.0798700000000001</v>
      </c>
      <c r="AF41">
        <v>1.0794600000000001</v>
      </c>
      <c r="AG41">
        <v>1.0786500000000001</v>
      </c>
    </row>
    <row r="42" spans="2:33" ht="15">
      <c r="B42" s="31">
        <v>34</v>
      </c>
      <c r="C42" s="37">
        <f t="shared" si="0"/>
        <v>125432.3706568054</v>
      </c>
      <c r="D42" s="37"/>
      <c r="E42" s="31"/>
      <c r="F42" s="5">
        <v>43583</v>
      </c>
      <c r="G42" s="31" t="s">
        <v>45</v>
      </c>
      <c r="H42" s="38">
        <v>1.0873999999999999</v>
      </c>
      <c r="I42" s="38"/>
      <c r="J42" s="31">
        <v>5.2</v>
      </c>
      <c r="K42" s="39">
        <f t="shared" si="3"/>
        <v>3762.971119704162</v>
      </c>
      <c r="L42" s="40"/>
      <c r="M42" s="4">
        <f>IF(J42="","",(K42/J42)/LOOKUP(RIGHT($D$2,3),定数!$A$6:$A$13,定数!$B$6:$B$13))</f>
        <v>6.030402435423337</v>
      </c>
      <c r="N42" s="31"/>
      <c r="O42" s="5"/>
      <c r="P42" s="38">
        <v>1.08708</v>
      </c>
      <c r="Q42" s="38"/>
      <c r="R42" s="41">
        <f>IF(P42="","",T42*M42*LOOKUP(RIGHT($D$2,3),定数!$A$6:$A$13,定数!$B$6:$B$13))</f>
        <v>0</v>
      </c>
      <c r="S42" s="41"/>
      <c r="T42" s="42">
        <v>0</v>
      </c>
      <c r="U42" s="42"/>
      <c r="V42" t="str">
        <f t="shared" si="7"/>
        <v/>
      </c>
      <c r="W42">
        <f t="shared" si="2"/>
        <v>0</v>
      </c>
      <c r="X42" s="29">
        <f t="shared" si="5"/>
        <v>125545.36148213941</v>
      </c>
      <c r="Y42" s="30">
        <f t="shared" si="6"/>
        <v>9.0000000000067804E-4</v>
      </c>
      <c r="AA42">
        <v>15</v>
      </c>
      <c r="AB42">
        <v>1.08708</v>
      </c>
    </row>
    <row r="43" spans="2:33" ht="15">
      <c r="B43" s="31">
        <v>35</v>
      </c>
      <c r="C43" s="37">
        <f t="shared" si="0"/>
        <v>125432.3706568054</v>
      </c>
      <c r="D43" s="37"/>
      <c r="E43" s="31"/>
      <c r="F43" s="5">
        <v>43584</v>
      </c>
      <c r="G43" s="31" t="s">
        <v>45</v>
      </c>
      <c r="H43" s="38">
        <v>1.0969</v>
      </c>
      <c r="I43" s="38"/>
      <c r="J43" s="31">
        <v>6.2</v>
      </c>
      <c r="K43" s="39">
        <f t="shared" si="3"/>
        <v>3762.971119704162</v>
      </c>
      <c r="L43" s="40"/>
      <c r="M43" s="4">
        <f>IF(J43="","",(K43/J43)/LOOKUP(RIGHT($D$2,3),定数!$A$6:$A$13,定数!$B$6:$B$13))</f>
        <v>5.0577568813227982</v>
      </c>
      <c r="N43" s="31"/>
      <c r="O43" s="5"/>
      <c r="P43" s="38">
        <v>1.0975200000000001</v>
      </c>
      <c r="Q43" s="38"/>
      <c r="R43" s="41">
        <f>IF(P43="","",T43*M43*LOOKUP(RIGHT($D$2,3),定数!$A$6:$A$13,定数!$B$6:$B$13))</f>
        <v>-3762.9711197045563</v>
      </c>
      <c r="S43" s="41"/>
      <c r="T43" s="42">
        <f t="shared" si="4"/>
        <v>-6.2000000000006494</v>
      </c>
      <c r="U43" s="42"/>
      <c r="V43" t="str">
        <f t="shared" si="7"/>
        <v/>
      </c>
      <c r="W43">
        <f t="shared" si="2"/>
        <v>1</v>
      </c>
      <c r="X43" s="29">
        <f t="shared" si="5"/>
        <v>125545.36148213941</v>
      </c>
      <c r="Y43" s="30">
        <f t="shared" si="6"/>
        <v>9.0000000000067804E-4</v>
      </c>
    </row>
    <row r="44" spans="2:33" ht="15">
      <c r="B44" s="31">
        <v>36</v>
      </c>
      <c r="C44" s="37">
        <f t="shared" si="0"/>
        <v>121669.39953710085</v>
      </c>
      <c r="D44" s="37"/>
      <c r="E44" s="31"/>
      <c r="F44" s="5">
        <v>43586</v>
      </c>
      <c r="G44" s="31" t="s">
        <v>45</v>
      </c>
      <c r="H44" s="38">
        <v>1.12104</v>
      </c>
      <c r="I44" s="38"/>
      <c r="J44" s="31">
        <v>5.4</v>
      </c>
      <c r="K44" s="39">
        <f t="shared" si="3"/>
        <v>3650.0819861130253</v>
      </c>
      <c r="L44" s="40"/>
      <c r="M44" s="4">
        <f>IF(J44="","",(K44/J44)/LOOKUP(RIGHT($D$2,3),定数!$A$6:$A$13,定数!$B$6:$B$13))</f>
        <v>5.6328425711620751</v>
      </c>
      <c r="N44" s="31"/>
      <c r="O44" s="5"/>
      <c r="P44" s="38">
        <v>1.12158</v>
      </c>
      <c r="Q44" s="38"/>
      <c r="R44" s="41">
        <f>IF(P44="","",T44*M44*LOOKUP(RIGHT($D$2,3),定数!$A$6:$A$13,定数!$B$6:$B$13))</f>
        <v>-3650.081986112923</v>
      </c>
      <c r="S44" s="41"/>
      <c r="T44" s="42">
        <f t="shared" si="4"/>
        <v>-5.3999999999998494</v>
      </c>
      <c r="U44" s="42"/>
      <c r="V44" t="str">
        <f t="shared" si="7"/>
        <v/>
      </c>
      <c r="W44">
        <f t="shared" si="2"/>
        <v>2</v>
      </c>
      <c r="X44" s="29">
        <f t="shared" si="5"/>
        <v>125545.36148213941</v>
      </c>
      <c r="Y44" s="30">
        <f t="shared" si="6"/>
        <v>3.0873000000003814E-2</v>
      </c>
      <c r="AA44">
        <v>15</v>
      </c>
    </row>
    <row r="45" spans="2:33" ht="15">
      <c r="B45" s="31">
        <v>37</v>
      </c>
      <c r="C45" s="37">
        <f t="shared" si="0"/>
        <v>118019.31755098792</v>
      </c>
      <c r="D45" s="37"/>
      <c r="E45" s="31"/>
      <c r="F45" s="5">
        <v>43590</v>
      </c>
      <c r="G45" s="31" t="s">
        <v>45</v>
      </c>
      <c r="H45" s="38">
        <v>1.11253</v>
      </c>
      <c r="I45" s="38"/>
      <c r="J45" s="31">
        <v>9.6999999999999993</v>
      </c>
      <c r="K45" s="39">
        <f t="shared" si="3"/>
        <v>3540.5795265296374</v>
      </c>
      <c r="L45" s="40"/>
      <c r="M45" s="4">
        <f>IF(J45="","",(K45/J45)/LOOKUP(RIGHT($D$2,3),定数!$A$6:$A$13,定数!$B$6:$B$13))</f>
        <v>3.0417349884275238</v>
      </c>
      <c r="N45" s="31"/>
      <c r="O45" s="5"/>
      <c r="P45" s="38">
        <v>1.1134999999999999</v>
      </c>
      <c r="Q45" s="38"/>
      <c r="R45" s="41">
        <f>IF(P45="","",T45*M45*LOOKUP(RIGHT($D$2,3),定数!$A$6:$A$13,定数!$B$6:$B$13))</f>
        <v>-3540.5795265293291</v>
      </c>
      <c r="S45" s="41"/>
      <c r="T45" s="42">
        <f t="shared" si="4"/>
        <v>-9.6999999999991537</v>
      </c>
      <c r="U45" s="42"/>
      <c r="V45" t="str">
        <f t="shared" si="7"/>
        <v/>
      </c>
      <c r="W45">
        <f t="shared" si="2"/>
        <v>3</v>
      </c>
      <c r="X45" s="29">
        <f t="shared" si="5"/>
        <v>125545.36148213941</v>
      </c>
      <c r="Y45" s="30">
        <f t="shared" si="6"/>
        <v>5.9946810000002904E-2</v>
      </c>
      <c r="AA45">
        <v>15</v>
      </c>
    </row>
    <row r="46" spans="2:33" ht="15">
      <c r="B46" s="31">
        <v>38</v>
      </c>
      <c r="C46" s="37">
        <f t="shared" si="0"/>
        <v>114478.73802445859</v>
      </c>
      <c r="D46" s="37"/>
      <c r="E46" s="31"/>
      <c r="F46" s="5">
        <v>43592</v>
      </c>
      <c r="G46" s="31" t="s">
        <v>45</v>
      </c>
      <c r="H46" s="38">
        <v>1.1340600000000001</v>
      </c>
      <c r="I46" s="38"/>
      <c r="J46" s="31">
        <v>6.6</v>
      </c>
      <c r="K46" s="39">
        <f t="shared" si="3"/>
        <v>3434.3621407337578</v>
      </c>
      <c r="L46" s="40"/>
      <c r="M46" s="4">
        <f>IF(J46="","",(K46/J46)/LOOKUP(RIGHT($D$2,3),定数!$A$6:$A$13,定数!$B$6:$B$13))</f>
        <v>4.3363158342597954</v>
      </c>
      <c r="N46" s="31"/>
      <c r="O46" s="5"/>
      <c r="P46" s="38">
        <v>1.13365</v>
      </c>
      <c r="Q46" s="38"/>
      <c r="R46" s="41">
        <f>IF(P46="","",T46*M46*LOOKUP(RIGHT($D$2,3),定数!$A$6:$A$13,定数!$B$6:$B$13))</f>
        <v>0</v>
      </c>
      <c r="S46" s="41"/>
      <c r="T46" s="42">
        <v>0</v>
      </c>
      <c r="U46" s="42"/>
      <c r="V46" t="str">
        <f t="shared" si="7"/>
        <v/>
      </c>
      <c r="W46">
        <f t="shared" si="2"/>
        <v>0</v>
      </c>
      <c r="X46" s="29">
        <f t="shared" si="5"/>
        <v>125545.36148213941</v>
      </c>
      <c r="Y46" s="30">
        <f t="shared" si="6"/>
        <v>8.8148405700000376E-2</v>
      </c>
      <c r="AB46">
        <v>1.13365</v>
      </c>
    </row>
    <row r="47" spans="2:33" ht="15">
      <c r="B47" s="31">
        <v>39</v>
      </c>
      <c r="C47" s="37">
        <f t="shared" si="0"/>
        <v>114478.73802445859</v>
      </c>
      <c r="D47" s="37"/>
      <c r="E47" s="31"/>
      <c r="F47" s="5">
        <v>43596</v>
      </c>
      <c r="G47" s="31" t="s">
        <v>45</v>
      </c>
      <c r="H47" s="38">
        <v>1.1164400000000001</v>
      </c>
      <c r="I47" s="38"/>
      <c r="J47" s="31">
        <v>37.200000000000003</v>
      </c>
      <c r="K47" s="39">
        <f t="shared" si="3"/>
        <v>3434.3621407337578</v>
      </c>
      <c r="L47" s="40"/>
      <c r="M47" s="4">
        <f>IF(J47="","",(K47/J47)/LOOKUP(RIGHT($D$2,3),定数!$A$6:$A$13,定数!$B$6:$B$13))</f>
        <v>0.76934635769125392</v>
      </c>
      <c r="N47" s="31"/>
      <c r="O47" s="5"/>
      <c r="P47" s="38">
        <v>1.1141399999999999</v>
      </c>
      <c r="Q47" s="38"/>
      <c r="R47" s="41">
        <f>IF(P47="","",T47*M47*LOOKUP(RIGHT($D$2,3),定数!$A$6:$A$13,定数!$B$6:$B$13))</f>
        <v>0</v>
      </c>
      <c r="S47" s="41"/>
      <c r="T47" s="42">
        <v>0</v>
      </c>
      <c r="U47" s="42"/>
      <c r="V47" t="str">
        <f t="shared" si="7"/>
        <v/>
      </c>
      <c r="W47">
        <f t="shared" si="2"/>
        <v>0</v>
      </c>
      <c r="X47" s="29">
        <f t="shared" si="5"/>
        <v>125545.36148213941</v>
      </c>
      <c r="Y47" s="30">
        <f t="shared" si="6"/>
        <v>8.8148405700000376E-2</v>
      </c>
      <c r="AB47">
        <v>1.1141399999999999</v>
      </c>
    </row>
    <row r="48" spans="2:33" ht="15">
      <c r="B48" s="31">
        <v>40</v>
      </c>
      <c r="C48" s="37">
        <f t="shared" si="0"/>
        <v>114478.73802445859</v>
      </c>
      <c r="D48" s="37"/>
      <c r="E48" s="31"/>
      <c r="F48" s="5">
        <v>43599</v>
      </c>
      <c r="G48" s="31" t="s">
        <v>45</v>
      </c>
      <c r="H48" s="38">
        <v>1.13453</v>
      </c>
      <c r="I48" s="38"/>
      <c r="J48" s="31">
        <v>9.1999999999999993</v>
      </c>
      <c r="K48" s="39">
        <f t="shared" si="3"/>
        <v>3434.3621407337578</v>
      </c>
      <c r="L48" s="40"/>
      <c r="M48" s="4">
        <f>IF(J48="","",(K48/J48)/LOOKUP(RIGHT($D$2,3),定数!$A$6:$A$13,定数!$B$6:$B$13))</f>
        <v>3.1108352724037664</v>
      </c>
      <c r="N48" s="31"/>
      <c r="O48" s="5"/>
      <c r="P48" s="38">
        <v>1.1354500000000001</v>
      </c>
      <c r="Q48" s="38"/>
      <c r="R48" s="41">
        <f>IF(P48="","",T48*M48*LOOKUP(RIGHT($D$2,3),定数!$A$6:$A$13,定数!$B$6:$B$13))</f>
        <v>-3434.3621407338774</v>
      </c>
      <c r="S48" s="41"/>
      <c r="T48" s="42">
        <f t="shared" si="4"/>
        <v>-9.200000000000319</v>
      </c>
      <c r="U48" s="42"/>
      <c r="V48" t="str">
        <f t="shared" si="7"/>
        <v/>
      </c>
      <c r="W48">
        <f t="shared" si="2"/>
        <v>1</v>
      </c>
      <c r="X48" s="29">
        <f t="shared" si="5"/>
        <v>125545.36148213941</v>
      </c>
      <c r="Y48" s="30">
        <f t="shared" si="6"/>
        <v>8.8148405700000376E-2</v>
      </c>
    </row>
    <row r="49" spans="2:33" ht="15">
      <c r="B49" s="31">
        <v>41</v>
      </c>
      <c r="C49" s="37">
        <f t="shared" si="0"/>
        <v>111044.37588372472</v>
      </c>
      <c r="D49" s="37"/>
      <c r="E49" s="31"/>
      <c r="F49" s="5">
        <v>43604</v>
      </c>
      <c r="G49" s="31" t="s">
        <v>44</v>
      </c>
      <c r="H49" s="38">
        <v>1.1316600000000001</v>
      </c>
      <c r="I49" s="38"/>
      <c r="J49" s="31">
        <v>16</v>
      </c>
      <c r="K49" s="39">
        <f t="shared" si="3"/>
        <v>3331.3312765117412</v>
      </c>
      <c r="L49" s="40"/>
      <c r="M49" s="4">
        <f>IF(J49="","",(K49/J49)/LOOKUP(RIGHT($D$2,3),定数!$A$6:$A$13,定数!$B$6:$B$13))</f>
        <v>1.7350683731831986</v>
      </c>
      <c r="N49" s="31"/>
      <c r="O49" s="5"/>
      <c r="P49" s="38">
        <v>1.1300600000000001</v>
      </c>
      <c r="Q49" s="38"/>
      <c r="R49" s="41">
        <f>IF(P49="","",T49*M49*LOOKUP(RIGHT($D$2,3),定数!$A$6:$A$13,定数!$B$6:$B$13))</f>
        <v>-3331.3312765118367</v>
      </c>
      <c r="S49" s="41"/>
      <c r="T49" s="42">
        <f t="shared" si="4"/>
        <v>-16.000000000000458</v>
      </c>
      <c r="U49" s="42"/>
      <c r="V49" t="str">
        <f t="shared" si="7"/>
        <v/>
      </c>
      <c r="W49">
        <f t="shared" si="2"/>
        <v>2</v>
      </c>
      <c r="X49" s="29">
        <f t="shared" si="5"/>
        <v>125545.36148213941</v>
      </c>
      <c r="Y49" s="30">
        <f t="shared" si="6"/>
        <v>0.11550395352900134</v>
      </c>
    </row>
    <row r="50" spans="2:33" ht="15">
      <c r="B50" s="31">
        <v>42</v>
      </c>
      <c r="C50" s="37">
        <f t="shared" si="0"/>
        <v>107713.04460721288</v>
      </c>
      <c r="D50" s="37"/>
      <c r="E50" s="31"/>
      <c r="F50" s="5">
        <v>43607</v>
      </c>
      <c r="G50" s="31" t="s">
        <v>44</v>
      </c>
      <c r="H50" s="38">
        <v>1.11344</v>
      </c>
      <c r="I50" s="38"/>
      <c r="J50" s="31">
        <v>9</v>
      </c>
      <c r="K50" s="39">
        <f t="shared" si="3"/>
        <v>3231.3913382163864</v>
      </c>
      <c r="L50" s="40"/>
      <c r="M50" s="4">
        <f>IF(J50="","",(K50/J50)/LOOKUP(RIGHT($D$2,3),定数!$A$6:$A$13,定数!$B$6:$B$13))</f>
        <v>2.9920290168670243</v>
      </c>
      <c r="N50" s="31"/>
      <c r="O50" s="5"/>
      <c r="P50" s="38">
        <v>1.1143400000000001</v>
      </c>
      <c r="Q50" s="38"/>
      <c r="R50" s="41">
        <f>IF(P50="","",T50*M50*LOOKUP(RIGHT($D$2,3),定数!$A$6:$A$13,定数!$B$6:$B$13))</f>
        <v>3231.3913382168275</v>
      </c>
      <c r="S50" s="41"/>
      <c r="T50" s="42">
        <f t="shared" si="4"/>
        <v>9.0000000000012292</v>
      </c>
      <c r="U50" s="42"/>
      <c r="V50" t="str">
        <f t="shared" si="7"/>
        <v/>
      </c>
      <c r="W50">
        <f t="shared" si="2"/>
        <v>0</v>
      </c>
      <c r="X50" s="29">
        <f t="shared" si="5"/>
        <v>125545.36148213941</v>
      </c>
      <c r="Y50" s="30">
        <f t="shared" si="6"/>
        <v>0.14203883492313196</v>
      </c>
      <c r="AA50">
        <v>15</v>
      </c>
      <c r="AB50">
        <v>1.1140000000000001</v>
      </c>
      <c r="AC50">
        <v>1.1143400000000001</v>
      </c>
      <c r="AD50">
        <v>1.1145799999999999</v>
      </c>
      <c r="AE50">
        <v>1.1147899999999999</v>
      </c>
    </row>
    <row r="51" spans="2:33" ht="15">
      <c r="B51" s="31">
        <v>43</v>
      </c>
      <c r="C51" s="37">
        <f t="shared" si="0"/>
        <v>110944.43594542971</v>
      </c>
      <c r="D51" s="37"/>
      <c r="E51" s="31"/>
      <c r="F51" s="5">
        <v>43612</v>
      </c>
      <c r="G51" s="31" t="s">
        <v>44</v>
      </c>
      <c r="H51" s="38">
        <v>1.08829</v>
      </c>
      <c r="I51" s="38"/>
      <c r="J51" s="31">
        <v>4.5</v>
      </c>
      <c r="K51" s="39">
        <f t="shared" si="3"/>
        <v>3328.3330783628912</v>
      </c>
      <c r="L51" s="40"/>
      <c r="M51" s="4">
        <f>IF(J51="","",(K51/J51)/LOOKUP(RIGHT($D$2,3),定数!$A$6:$A$13,定数!$B$6:$B$13))</f>
        <v>6.1635797747460952</v>
      </c>
      <c r="N51" s="31"/>
      <c r="O51" s="5"/>
      <c r="P51" s="38">
        <v>1.08874</v>
      </c>
      <c r="Q51" s="38"/>
      <c r="R51" s="41">
        <f>IF(P51="","",T51*M51*LOOKUP(RIGHT($D$2,3),定数!$A$6:$A$13,定数!$B$6:$B$13))</f>
        <v>3328.333078363346</v>
      </c>
      <c r="S51" s="41"/>
      <c r="T51" s="42">
        <f t="shared" si="4"/>
        <v>4.5000000000006146</v>
      </c>
      <c r="U51" s="42"/>
      <c r="V51" t="str">
        <f t="shared" si="7"/>
        <v/>
      </c>
      <c r="W51">
        <f t="shared" si="2"/>
        <v>0</v>
      </c>
      <c r="X51" s="29">
        <f t="shared" si="5"/>
        <v>125545.36148213941</v>
      </c>
      <c r="Y51" s="30">
        <f t="shared" si="6"/>
        <v>0.11629999997082241</v>
      </c>
      <c r="AA51">
        <v>15</v>
      </c>
      <c r="AB51">
        <v>1.08857</v>
      </c>
      <c r="AC51">
        <v>1.08874</v>
      </c>
      <c r="AD51">
        <v>1.0888599999999999</v>
      </c>
    </row>
    <row r="52" spans="2:33" ht="15">
      <c r="B52" s="31">
        <v>44</v>
      </c>
      <c r="C52" s="37">
        <f t="shared" si="0"/>
        <v>114272.76902379305</v>
      </c>
      <c r="D52" s="37"/>
      <c r="E52" s="31"/>
      <c r="F52" s="5">
        <v>43614</v>
      </c>
      <c r="G52" s="31" t="s">
        <v>45</v>
      </c>
      <c r="H52" s="38">
        <v>1.09433</v>
      </c>
      <c r="I52" s="38"/>
      <c r="J52" s="31">
        <v>22.4</v>
      </c>
      <c r="K52" s="39">
        <f t="shared" si="3"/>
        <v>3428.1830707137915</v>
      </c>
      <c r="L52" s="40"/>
      <c r="M52" s="4">
        <f>IF(J52="","",(K52/J52)/LOOKUP(RIGHT($D$2,3),定数!$A$6:$A$13,定数!$B$6:$B$13))</f>
        <v>1.2753657257119759</v>
      </c>
      <c r="N52" s="31"/>
      <c r="O52" s="5"/>
      <c r="P52" s="38">
        <v>1.0929500000000001</v>
      </c>
      <c r="Q52" s="38"/>
      <c r="R52" s="41">
        <f>IF(P52="","",T52*M52*LOOKUP(RIGHT($D$2,3),定数!$A$6:$A$13,定数!$B$6:$B$13))</f>
        <v>0</v>
      </c>
      <c r="S52" s="41"/>
      <c r="T52" s="42">
        <v>0</v>
      </c>
      <c r="U52" s="42"/>
      <c r="V52" t="str">
        <f t="shared" si="7"/>
        <v/>
      </c>
      <c r="W52">
        <f t="shared" si="2"/>
        <v>0</v>
      </c>
      <c r="X52" s="29">
        <f t="shared" si="5"/>
        <v>125545.36148213941</v>
      </c>
      <c r="Y52" s="30">
        <f t="shared" si="6"/>
        <v>8.9788999969943495E-2</v>
      </c>
      <c r="AB52">
        <v>1.0929500000000001</v>
      </c>
    </row>
    <row r="53" spans="2:33" ht="15">
      <c r="B53" s="31">
        <v>45</v>
      </c>
      <c r="C53" s="37">
        <f t="shared" si="0"/>
        <v>114272.76902379305</v>
      </c>
      <c r="D53" s="37"/>
      <c r="E53" s="31"/>
      <c r="F53" s="5">
        <v>43619</v>
      </c>
      <c r="G53" s="31" t="s">
        <v>45</v>
      </c>
      <c r="H53" s="38">
        <v>1.11365</v>
      </c>
      <c r="I53" s="38"/>
      <c r="J53" s="31">
        <v>12.6</v>
      </c>
      <c r="K53" s="39">
        <f t="shared" si="3"/>
        <v>3428.1830707137915</v>
      </c>
      <c r="L53" s="40"/>
      <c r="M53" s="4">
        <f>IF(J53="","",(K53/J53)/LOOKUP(RIGHT($D$2,3),定数!$A$6:$A$13,定数!$B$6:$B$13))</f>
        <v>2.2673168457101793</v>
      </c>
      <c r="N53" s="31"/>
      <c r="O53" s="5"/>
      <c r="P53" s="38">
        <v>1.1149100000000001</v>
      </c>
      <c r="Q53" s="38"/>
      <c r="R53" s="41">
        <f>IF(P53="","",T53*M53*LOOKUP(RIGHT($D$2,3),定数!$A$6:$A$13,定数!$B$6:$B$13))</f>
        <v>-3428.1830707138965</v>
      </c>
      <c r="S53" s="41"/>
      <c r="T53" s="42">
        <f t="shared" si="4"/>
        <v>-12.600000000000389</v>
      </c>
      <c r="U53" s="42"/>
      <c r="V53" t="str">
        <f t="shared" si="7"/>
        <v/>
      </c>
      <c r="W53">
        <f t="shared" si="2"/>
        <v>1</v>
      </c>
      <c r="X53" s="29">
        <f t="shared" si="5"/>
        <v>125545.36148213941</v>
      </c>
      <c r="Y53" s="30">
        <f t="shared" si="6"/>
        <v>8.9788999969943495E-2</v>
      </c>
      <c r="AA53">
        <v>15</v>
      </c>
    </row>
    <row r="54" spans="2:33" ht="15">
      <c r="B54" s="31">
        <v>46</v>
      </c>
      <c r="C54" s="37">
        <f t="shared" si="0"/>
        <v>110844.58595307915</v>
      </c>
      <c r="D54" s="37"/>
      <c r="E54" s="31"/>
      <c r="F54" s="5">
        <v>43620</v>
      </c>
      <c r="G54" s="31" t="s">
        <v>45</v>
      </c>
      <c r="H54" s="38">
        <v>1.12575</v>
      </c>
      <c r="I54" s="38"/>
      <c r="J54" s="31">
        <v>6.4</v>
      </c>
      <c r="K54" s="39">
        <f t="shared" si="3"/>
        <v>3325.3375785923745</v>
      </c>
      <c r="L54" s="40"/>
      <c r="M54" s="4">
        <f>IF(J54="","",(K54/J54)/LOOKUP(RIGHT($D$2,3),定数!$A$6:$A$13,定数!$B$6:$B$13))</f>
        <v>4.3298666387921543</v>
      </c>
      <c r="N54" s="31"/>
      <c r="O54" s="5"/>
      <c r="P54" s="38">
        <v>1.12639</v>
      </c>
      <c r="Q54" s="38"/>
      <c r="R54" s="41">
        <f>IF(P54="","",T54*M54*LOOKUP(RIGHT($D$2,3),定数!$A$6:$A$13,定数!$B$6:$B$13))</f>
        <v>-3325.337578592239</v>
      </c>
      <c r="S54" s="41"/>
      <c r="T54" s="42">
        <f t="shared" si="4"/>
        <v>-6.3999999999997392</v>
      </c>
      <c r="U54" s="42"/>
      <c r="V54" t="str">
        <f t="shared" si="7"/>
        <v/>
      </c>
      <c r="W54">
        <f t="shared" si="2"/>
        <v>2</v>
      </c>
      <c r="X54" s="29">
        <f t="shared" si="5"/>
        <v>125545.36148213941</v>
      </c>
      <c r="Y54" s="30">
        <f t="shared" si="6"/>
        <v>0.11709532997084604</v>
      </c>
    </row>
    <row r="55" spans="2:33" ht="15">
      <c r="B55" s="31">
        <v>47</v>
      </c>
      <c r="C55" s="37">
        <f t="shared" si="0"/>
        <v>107519.24837448691</v>
      </c>
      <c r="D55" s="37"/>
      <c r="E55" s="31"/>
      <c r="F55" s="5">
        <v>43627</v>
      </c>
      <c r="G55" s="31" t="s">
        <v>45</v>
      </c>
      <c r="H55" s="38">
        <v>1.1290800000000001</v>
      </c>
      <c r="I55" s="38"/>
      <c r="J55" s="31">
        <v>13.4</v>
      </c>
      <c r="K55" s="39">
        <f t="shared" si="3"/>
        <v>3225.577451234607</v>
      </c>
      <c r="L55" s="40"/>
      <c r="M55" s="4">
        <f>IF(J55="","",(K55/J55)/LOOKUP(RIGHT($D$2,3),定数!$A$6:$A$13,定数!$B$6:$B$13))</f>
        <v>2.0059561263896808</v>
      </c>
      <c r="N55" s="31"/>
      <c r="O55" s="5"/>
      <c r="P55" s="38">
        <v>1.12825</v>
      </c>
      <c r="Q55" s="38"/>
      <c r="R55" s="41">
        <f>IF(P55="","",T55*M55*LOOKUP(RIGHT($D$2,3),定数!$A$6:$A$13,定数!$B$6:$B$13))</f>
        <v>0</v>
      </c>
      <c r="S55" s="41"/>
      <c r="T55" s="42">
        <v>0</v>
      </c>
      <c r="U55" s="42"/>
      <c r="V55" t="str">
        <f t="shared" si="7"/>
        <v/>
      </c>
      <c r="W55">
        <f t="shared" si="2"/>
        <v>0</v>
      </c>
      <c r="X55" s="29">
        <f t="shared" si="5"/>
        <v>125545.36148213941</v>
      </c>
      <c r="Y55" s="30">
        <f t="shared" si="6"/>
        <v>0.14358247007171965</v>
      </c>
      <c r="AA55">
        <v>15</v>
      </c>
      <c r="AB55">
        <v>1.12825</v>
      </c>
    </row>
    <row r="56" spans="2:33" ht="15">
      <c r="B56" s="31">
        <v>48</v>
      </c>
      <c r="C56" s="37">
        <f t="shared" si="0"/>
        <v>107519.24837448691</v>
      </c>
      <c r="D56" s="37"/>
      <c r="E56" s="31"/>
      <c r="F56" s="5">
        <v>43628</v>
      </c>
      <c r="G56" s="31" t="s">
        <v>45</v>
      </c>
      <c r="H56" s="38">
        <v>1.1217299999999999</v>
      </c>
      <c r="I56" s="38"/>
      <c r="J56" s="31">
        <v>30</v>
      </c>
      <c r="K56" s="39">
        <f t="shared" si="3"/>
        <v>3225.577451234607</v>
      </c>
      <c r="L56" s="40"/>
      <c r="M56" s="4">
        <f>IF(J56="","",(K56/J56)/LOOKUP(RIGHT($D$2,3),定数!$A$6:$A$13,定数!$B$6:$B$13))</f>
        <v>0.89599373645405755</v>
      </c>
      <c r="N56" s="31"/>
      <c r="O56" s="5"/>
      <c r="P56" s="38">
        <v>1.11873</v>
      </c>
      <c r="Q56" s="38"/>
      <c r="R56" s="41">
        <f>IF(P56="","",T56*M56*LOOKUP(RIGHT($D$2,3),定数!$A$6:$A$13,定数!$B$6:$B$13))</f>
        <v>3225.5774512344906</v>
      </c>
      <c r="S56" s="41"/>
      <c r="T56" s="42">
        <f t="shared" si="4"/>
        <v>29.999999999998916</v>
      </c>
      <c r="U56" s="42"/>
      <c r="V56" t="str">
        <f t="shared" si="7"/>
        <v/>
      </c>
      <c r="W56">
        <f t="shared" si="2"/>
        <v>0</v>
      </c>
      <c r="X56" s="29">
        <f t="shared" si="5"/>
        <v>125545.36148213941</v>
      </c>
      <c r="Y56" s="30">
        <f t="shared" si="6"/>
        <v>0.14358247007171965</v>
      </c>
      <c r="AA56">
        <v>15</v>
      </c>
      <c r="AB56">
        <v>1.11988</v>
      </c>
      <c r="AC56">
        <v>1.11873</v>
      </c>
      <c r="AD56">
        <v>1.11792</v>
      </c>
      <c r="AE56">
        <v>1.1172299999999999</v>
      </c>
      <c r="AF56">
        <v>1.1157300000000001</v>
      </c>
    </row>
    <row r="57" spans="2:33" ht="15">
      <c r="B57" s="31">
        <v>49</v>
      </c>
      <c r="C57" s="37">
        <f t="shared" si="0"/>
        <v>110744.8258257214</v>
      </c>
      <c r="D57" s="37"/>
      <c r="E57" s="31"/>
      <c r="F57" s="5">
        <v>43631</v>
      </c>
      <c r="G57" s="31" t="s">
        <v>45</v>
      </c>
      <c r="H57" s="38">
        <v>1.1214200000000001</v>
      </c>
      <c r="I57" s="38"/>
      <c r="J57" s="31">
        <v>13.3</v>
      </c>
      <c r="K57" s="39">
        <f t="shared" si="3"/>
        <v>3322.3447747716418</v>
      </c>
      <c r="L57" s="40"/>
      <c r="M57" s="4">
        <f>IF(J57="","",(K57/J57)/LOOKUP(RIGHT($D$2,3),定数!$A$6:$A$13,定数!$B$6:$B$13))</f>
        <v>2.0816696583782215</v>
      </c>
      <c r="N57" s="31"/>
      <c r="O57" s="5"/>
      <c r="P57" s="38">
        <v>1.12009</v>
      </c>
      <c r="Q57" s="38"/>
      <c r="R57" s="41">
        <f>IF(P57="","",T57*M57*LOOKUP(RIGHT($D$2,3),定数!$A$6:$A$13,定数!$B$6:$B$13))</f>
        <v>3322.3447747717746</v>
      </c>
      <c r="S57" s="41"/>
      <c r="T57" s="42">
        <f t="shared" si="4"/>
        <v>13.300000000000534</v>
      </c>
      <c r="U57" s="42"/>
      <c r="V57" t="str">
        <f t="shared" si="7"/>
        <v/>
      </c>
      <c r="W57">
        <f t="shared" si="2"/>
        <v>0</v>
      </c>
      <c r="X57" s="29">
        <f t="shared" si="5"/>
        <v>125545.36148213941</v>
      </c>
      <c r="Y57" s="30">
        <f t="shared" si="6"/>
        <v>0.11788994417387211</v>
      </c>
      <c r="AB57">
        <v>1.1206</v>
      </c>
      <c r="AC57">
        <v>1.12009</v>
      </c>
      <c r="AD57">
        <v>1.1197299999999999</v>
      </c>
      <c r="AE57">
        <v>1.1194299999999999</v>
      </c>
    </row>
    <row r="58" spans="2:33" ht="15">
      <c r="B58" s="31">
        <v>50</v>
      </c>
      <c r="C58" s="37">
        <f t="shared" si="0"/>
        <v>114067.17060049318</v>
      </c>
      <c r="D58" s="37"/>
      <c r="E58" s="31"/>
      <c r="F58" s="5">
        <v>43645</v>
      </c>
      <c r="G58" s="31" t="s">
        <v>44</v>
      </c>
      <c r="H58" s="38">
        <v>1.10764</v>
      </c>
      <c r="I58" s="38"/>
      <c r="J58" s="31">
        <v>18.7</v>
      </c>
      <c r="K58" s="39">
        <f t="shared" si="3"/>
        <v>3422.015118014795</v>
      </c>
      <c r="L58" s="40"/>
      <c r="M58" s="4">
        <f>IF(J58="","",(K58/J58)/LOOKUP(RIGHT($D$2,3),定数!$A$6:$A$13,定数!$B$6:$B$13))</f>
        <v>1.5249621738033847</v>
      </c>
      <c r="N58" s="31"/>
      <c r="O58" s="5"/>
      <c r="P58" s="38">
        <v>1.10951</v>
      </c>
      <c r="Q58" s="38"/>
      <c r="R58" s="41">
        <f>IF(P58="","",T58*M58*LOOKUP(RIGHT($D$2,3),定数!$A$6:$A$13,定数!$B$6:$B$13))</f>
        <v>3422.0151180148655</v>
      </c>
      <c r="S58" s="41"/>
      <c r="T58" s="42">
        <f t="shared" si="4"/>
        <v>18.700000000000383</v>
      </c>
      <c r="U58" s="42"/>
      <c r="V58" t="str">
        <f t="shared" si="7"/>
        <v/>
      </c>
      <c r="W58">
        <f t="shared" si="2"/>
        <v>0</v>
      </c>
      <c r="X58" s="29">
        <f t="shared" si="5"/>
        <v>125545.36148213941</v>
      </c>
      <c r="Y58" s="30">
        <f t="shared" si="6"/>
        <v>9.1426642499087274E-2</v>
      </c>
      <c r="AA58">
        <v>15</v>
      </c>
      <c r="AB58">
        <v>1.1088</v>
      </c>
      <c r="AC58">
        <v>1.10951</v>
      </c>
      <c r="AD58">
        <v>1.1100099999999999</v>
      </c>
      <c r="AE58">
        <v>1.1104400000000001</v>
      </c>
      <c r="AF58">
        <v>1.11138</v>
      </c>
      <c r="AG58">
        <v>1.1132500000000001</v>
      </c>
    </row>
    <row r="59" spans="2:33" ht="15">
      <c r="B59" s="31">
        <v>51</v>
      </c>
      <c r="C59" s="37">
        <f t="shared" si="0"/>
        <v>117489.18571850804</v>
      </c>
      <c r="D59" s="37"/>
      <c r="E59" s="31"/>
      <c r="F59" s="5">
        <v>43646</v>
      </c>
      <c r="G59" s="31" t="s">
        <v>45</v>
      </c>
      <c r="H59" s="38">
        <v>1.1191</v>
      </c>
      <c r="I59" s="38"/>
      <c r="J59" s="31">
        <v>10.9</v>
      </c>
      <c r="K59" s="39">
        <f t="shared" si="3"/>
        <v>3524.6755715552413</v>
      </c>
      <c r="L59" s="40"/>
      <c r="M59" s="4">
        <f>IF(J59="","",(K59/J59)/LOOKUP(RIGHT($D$2,3),定数!$A$6:$A$13,定数!$B$6:$B$13))</f>
        <v>2.6947060944611936</v>
      </c>
      <c r="N59" s="31"/>
      <c r="O59" s="5"/>
      <c r="P59" s="38">
        <v>1.11843</v>
      </c>
      <c r="Q59" s="38"/>
      <c r="R59" s="41">
        <f>IF(P59="","",T59*M59*LOOKUP(RIGHT($D$2,3),定数!$A$6:$A$13,定数!$B$6:$B$13))</f>
        <v>0</v>
      </c>
      <c r="S59" s="41"/>
      <c r="T59" s="42">
        <v>0</v>
      </c>
      <c r="U59" s="42"/>
      <c r="V59" t="str">
        <f t="shared" si="7"/>
        <v/>
      </c>
      <c r="W59">
        <f t="shared" si="2"/>
        <v>0</v>
      </c>
      <c r="X59" s="29">
        <f t="shared" si="5"/>
        <v>125545.36148213941</v>
      </c>
      <c r="Y59" s="30">
        <f t="shared" si="6"/>
        <v>6.4169441774059255E-2</v>
      </c>
      <c r="AA59">
        <v>15</v>
      </c>
      <c r="AB59">
        <v>1.11843</v>
      </c>
    </row>
    <row r="60" spans="2:33" ht="15">
      <c r="B60" s="31">
        <v>52</v>
      </c>
      <c r="C60" s="37">
        <f t="shared" si="0"/>
        <v>117489.18571850804</v>
      </c>
      <c r="D60" s="37"/>
      <c r="E60" s="31"/>
      <c r="F60" s="5">
        <v>43648</v>
      </c>
      <c r="G60" s="31" t="s">
        <v>44</v>
      </c>
      <c r="H60" s="38">
        <v>1.10606</v>
      </c>
      <c r="I60" s="38"/>
      <c r="J60" s="31">
        <v>13.9</v>
      </c>
      <c r="K60" s="39">
        <f t="shared" si="3"/>
        <v>3524.6755715552413</v>
      </c>
      <c r="L60" s="40"/>
      <c r="M60" s="4">
        <f>IF(J60="","",(K60/J60)/LOOKUP(RIGHT($D$2,3),定数!$A$6:$A$13,定数!$B$6:$B$13))</f>
        <v>2.1131148510523028</v>
      </c>
      <c r="N60" s="31"/>
      <c r="O60" s="5"/>
      <c r="P60" s="38">
        <v>1.10745</v>
      </c>
      <c r="Q60" s="38"/>
      <c r="R60" s="41">
        <f>IF(P60="","",T60*M60*LOOKUP(RIGHT($D$2,3),定数!$A$6:$A$13,定数!$B$6:$B$13))</f>
        <v>3524.6755715552472</v>
      </c>
      <c r="S60" s="41"/>
      <c r="T60" s="42">
        <f t="shared" si="4"/>
        <v>13.900000000000023</v>
      </c>
      <c r="U60" s="42"/>
      <c r="V60" t="str">
        <f t="shared" si="7"/>
        <v/>
      </c>
      <c r="W60">
        <f t="shared" si="2"/>
        <v>0</v>
      </c>
      <c r="X60" s="29">
        <f t="shared" si="5"/>
        <v>125545.36148213941</v>
      </c>
      <c r="Y60" s="30">
        <f t="shared" si="6"/>
        <v>6.4169441774059255E-2</v>
      </c>
      <c r="AB60">
        <v>1.1069199999999999</v>
      </c>
      <c r="AC60">
        <v>1.10745</v>
      </c>
    </row>
    <row r="61" spans="2:33" ht="15">
      <c r="B61" s="31">
        <v>53</v>
      </c>
      <c r="C61" s="37">
        <f t="shared" si="0"/>
        <v>121013.86129006329</v>
      </c>
      <c r="D61" s="37"/>
      <c r="E61" s="31"/>
      <c r="F61" s="5">
        <v>43653</v>
      </c>
      <c r="G61" s="31" t="s">
        <v>45</v>
      </c>
      <c r="H61" s="38">
        <v>1.1044099999999999</v>
      </c>
      <c r="I61" s="38"/>
      <c r="J61" s="31">
        <v>3.7</v>
      </c>
      <c r="K61" s="39">
        <f t="shared" si="3"/>
        <v>3630.4158387018983</v>
      </c>
      <c r="L61" s="40"/>
      <c r="M61" s="4">
        <f>IF(J61="","",(K61/J61)/LOOKUP(RIGHT($D$2,3),定数!$A$6:$A$13,定数!$B$6:$B$13))</f>
        <v>8.1766122493285991</v>
      </c>
      <c r="N61" s="31"/>
      <c r="O61" s="5"/>
      <c r="P61" s="38">
        <v>1.1040399999999999</v>
      </c>
      <c r="Q61" s="38"/>
      <c r="R61" s="41">
        <f>IF(P61="","",T61*M61*LOOKUP(RIGHT($D$2,3),定数!$A$6:$A$13,定数!$B$6:$B$13))</f>
        <v>3630.415838701716</v>
      </c>
      <c r="S61" s="41"/>
      <c r="T61" s="42">
        <f t="shared" si="4"/>
        <v>3.6999999999998145</v>
      </c>
      <c r="U61" s="42"/>
      <c r="V61" t="str">
        <f t="shared" si="7"/>
        <v/>
      </c>
      <c r="W61">
        <f t="shared" si="2"/>
        <v>0</v>
      </c>
      <c r="X61" s="29">
        <f t="shared" si="5"/>
        <v>125545.36148213941</v>
      </c>
      <c r="Y61" s="30">
        <f t="shared" si="6"/>
        <v>3.6094525027281055E-2</v>
      </c>
      <c r="AA61">
        <v>15</v>
      </c>
      <c r="AB61">
        <v>1.1041799999999999</v>
      </c>
      <c r="AC61">
        <v>1.1040399999999999</v>
      </c>
      <c r="AD61">
        <v>1.1039399999999999</v>
      </c>
      <c r="AE61">
        <v>1.1038600000000001</v>
      </c>
      <c r="AF61">
        <v>1.1036699999999999</v>
      </c>
      <c r="AG61">
        <v>1.1032999999999999</v>
      </c>
    </row>
    <row r="62" spans="2:33" ht="15">
      <c r="B62" s="31">
        <v>54</v>
      </c>
      <c r="C62" s="37">
        <f t="shared" si="0"/>
        <v>124644.27712876501</v>
      </c>
      <c r="D62" s="37"/>
      <c r="E62" s="31"/>
      <c r="F62" s="5">
        <v>43656</v>
      </c>
      <c r="G62" s="31" t="s">
        <v>44</v>
      </c>
      <c r="H62" s="38">
        <v>1.10629</v>
      </c>
      <c r="I62" s="38"/>
      <c r="J62" s="31">
        <v>8.6</v>
      </c>
      <c r="K62" s="39">
        <f t="shared" si="3"/>
        <v>3739.3283138629504</v>
      </c>
      <c r="L62" s="40"/>
      <c r="M62" s="4">
        <f>IF(J62="","",(K62/J62)/LOOKUP(RIGHT($D$2,3),定数!$A$6:$A$13,定数!$B$6:$B$13))</f>
        <v>3.6233801490920063</v>
      </c>
      <c r="N62" s="31"/>
      <c r="O62" s="5"/>
      <c r="P62" s="38">
        <v>1.1054299999999999</v>
      </c>
      <c r="Q62" s="38"/>
      <c r="R62" s="41">
        <f>IF(P62="","",T62*M62*LOOKUP(RIGHT($D$2,3),定数!$A$6:$A$13,定数!$B$6:$B$13))</f>
        <v>-3739.328313863311</v>
      </c>
      <c r="S62" s="41"/>
      <c r="T62" s="42">
        <f t="shared" si="4"/>
        <v>-8.6000000000008292</v>
      </c>
      <c r="U62" s="42"/>
      <c r="V62" t="str">
        <f t="shared" si="7"/>
        <v/>
      </c>
      <c r="W62">
        <f t="shared" si="2"/>
        <v>1</v>
      </c>
      <c r="X62" s="29">
        <f t="shared" si="5"/>
        <v>125545.36148213941</v>
      </c>
      <c r="Y62" s="30">
        <f t="shared" si="6"/>
        <v>7.1773607781008275E-3</v>
      </c>
      <c r="AA62">
        <v>15</v>
      </c>
    </row>
    <row r="63" spans="2:33" ht="15">
      <c r="B63" s="31">
        <v>55</v>
      </c>
      <c r="C63" s="37">
        <f t="shared" si="0"/>
        <v>120904.9488149017</v>
      </c>
      <c r="D63" s="37"/>
      <c r="E63" s="31"/>
      <c r="F63" s="5">
        <v>43656</v>
      </c>
      <c r="G63" s="31" t="s">
        <v>44</v>
      </c>
      <c r="H63" s="38">
        <v>1.1072900000000001</v>
      </c>
      <c r="I63" s="38"/>
      <c r="J63" s="31">
        <v>11.3</v>
      </c>
      <c r="K63" s="39">
        <f t="shared" si="3"/>
        <v>3627.1484644470506</v>
      </c>
      <c r="L63" s="40"/>
      <c r="M63" s="4">
        <f>IF(J63="","",(K63/J63)/LOOKUP(RIGHT($D$2,3),定数!$A$6:$A$13,定数!$B$6:$B$13))</f>
        <v>2.6748882481172935</v>
      </c>
      <c r="N63" s="31"/>
      <c r="O63" s="5"/>
      <c r="P63" s="38">
        <v>1.10842</v>
      </c>
      <c r="Q63" s="38"/>
      <c r="R63" s="41">
        <f>IF(P63="","",T63*M63*LOOKUP(RIGHT($D$2,3),定数!$A$6:$A$13,定数!$B$6:$B$13))</f>
        <v>3627.1484644465791</v>
      </c>
      <c r="S63" s="41"/>
      <c r="T63" s="42">
        <f t="shared" si="4"/>
        <v>11.299999999998533</v>
      </c>
      <c r="U63" s="42"/>
      <c r="V63" t="str">
        <f t="shared" si="7"/>
        <v/>
      </c>
      <c r="W63">
        <f t="shared" si="2"/>
        <v>0</v>
      </c>
      <c r="X63" s="29">
        <f t="shared" si="5"/>
        <v>125545.36148213941</v>
      </c>
      <c r="Y63" s="30">
        <f t="shared" si="6"/>
        <v>3.6962039954760773E-2</v>
      </c>
      <c r="AA63">
        <v>15</v>
      </c>
      <c r="AB63">
        <v>1.10799</v>
      </c>
      <c r="AC63">
        <v>1.10842</v>
      </c>
      <c r="AD63">
        <v>1.10873</v>
      </c>
      <c r="AE63">
        <v>1.1089800000000001</v>
      </c>
      <c r="AF63">
        <v>1.10955</v>
      </c>
      <c r="AG63">
        <v>1.1106799999999999</v>
      </c>
    </row>
    <row r="64" spans="2:33" ht="15">
      <c r="B64" s="31">
        <v>56</v>
      </c>
      <c r="C64" s="37">
        <f t="shared" si="0"/>
        <v>124532.09727934828</v>
      </c>
      <c r="D64" s="37"/>
      <c r="E64" s="31"/>
      <c r="F64" s="5">
        <v>43660</v>
      </c>
      <c r="G64" s="31" t="s">
        <v>44</v>
      </c>
      <c r="H64" s="38">
        <v>1.1005799999999999</v>
      </c>
      <c r="I64" s="38"/>
      <c r="J64" s="31">
        <v>8.5</v>
      </c>
      <c r="K64" s="39">
        <f t="shared" si="3"/>
        <v>3735.9629183804482</v>
      </c>
      <c r="L64" s="40"/>
      <c r="M64" s="4">
        <f>IF(J64="","",(K64/J64)/LOOKUP(RIGHT($D$2,3),定数!$A$6:$A$13,定数!$B$6:$B$13))</f>
        <v>3.6627087435102434</v>
      </c>
      <c r="N64" s="31"/>
      <c r="O64" s="5"/>
      <c r="P64" s="38">
        <v>1.10111</v>
      </c>
      <c r="Q64" s="38"/>
      <c r="R64" s="41">
        <f>IF(P64="","",T64*M64*LOOKUP(RIGHT($D$2,3),定数!$A$6:$A$13,定数!$B$6:$B$13))</f>
        <v>0</v>
      </c>
      <c r="S64" s="41"/>
      <c r="T64" s="42">
        <v>0</v>
      </c>
      <c r="U64" s="42"/>
      <c r="V64" t="str">
        <f t="shared" si="7"/>
        <v/>
      </c>
      <c r="W64">
        <f t="shared" si="2"/>
        <v>0</v>
      </c>
      <c r="X64" s="29">
        <f t="shared" si="5"/>
        <v>125545.36148213941</v>
      </c>
      <c r="Y64" s="30">
        <f t="shared" si="6"/>
        <v>8.0709011534072506E-3</v>
      </c>
      <c r="AB64">
        <v>1.10111</v>
      </c>
    </row>
    <row r="65" spans="2:33" ht="15">
      <c r="B65" s="31">
        <v>57</v>
      </c>
      <c r="C65" s="37">
        <f t="shared" si="0"/>
        <v>124532.09727934828</v>
      </c>
      <c r="D65" s="37"/>
      <c r="E65" s="31"/>
      <c r="F65" s="5">
        <v>43666</v>
      </c>
      <c r="G65" s="31" t="s">
        <v>44</v>
      </c>
      <c r="H65" s="38">
        <v>1.0832900000000001</v>
      </c>
      <c r="I65" s="38"/>
      <c r="J65" s="31">
        <v>9.1</v>
      </c>
      <c r="K65" s="39">
        <f t="shared" si="3"/>
        <v>3735.9629183804482</v>
      </c>
      <c r="L65" s="40"/>
      <c r="M65" s="4">
        <f>IF(J65="","",(K65/J65)/LOOKUP(RIGHT($D$2,3),定数!$A$6:$A$13,定数!$B$6:$B$13))</f>
        <v>3.4212114637183593</v>
      </c>
      <c r="N65" s="31"/>
      <c r="O65" s="5"/>
      <c r="P65" s="38">
        <v>1.08385</v>
      </c>
      <c r="Q65" s="38"/>
      <c r="R65" s="41">
        <f>IF(P65="","",T65*M65*LOOKUP(RIGHT($D$2,3),定数!$A$6:$A$13,定数!$B$6:$B$13))</f>
        <v>0</v>
      </c>
      <c r="S65" s="41"/>
      <c r="T65" s="42">
        <v>0</v>
      </c>
      <c r="U65" s="42"/>
      <c r="V65" t="str">
        <f t="shared" si="7"/>
        <v/>
      </c>
      <c r="W65">
        <f t="shared" si="2"/>
        <v>0</v>
      </c>
      <c r="X65" s="29">
        <f t="shared" si="5"/>
        <v>125545.36148213941</v>
      </c>
      <c r="Y65" s="30">
        <f t="shared" si="6"/>
        <v>8.0709011534072506E-3</v>
      </c>
      <c r="AA65">
        <v>15</v>
      </c>
      <c r="AB65">
        <v>1.08385</v>
      </c>
    </row>
    <row r="66" spans="2:33" ht="15">
      <c r="B66" s="31">
        <v>58</v>
      </c>
      <c r="C66" s="37">
        <f t="shared" si="0"/>
        <v>124532.09727934828</v>
      </c>
      <c r="D66" s="37"/>
      <c r="E66" s="31"/>
      <c r="F66" s="5">
        <v>43681</v>
      </c>
      <c r="G66" s="31" t="s">
        <v>44</v>
      </c>
      <c r="H66" s="38">
        <v>1.0946</v>
      </c>
      <c r="I66" s="38"/>
      <c r="J66" s="31">
        <v>5.5</v>
      </c>
      <c r="K66" s="39">
        <f t="shared" si="3"/>
        <v>3735.9629183804482</v>
      </c>
      <c r="L66" s="40"/>
      <c r="M66" s="4">
        <f>IF(J66="","",(K66/J66)/LOOKUP(RIGHT($D$2,3),定数!$A$6:$A$13,定数!$B$6:$B$13))</f>
        <v>5.660549876334013</v>
      </c>
      <c r="N66" s="31"/>
      <c r="O66" s="5" t="s">
        <v>47</v>
      </c>
      <c r="P66" s="38">
        <v>1.0951500000000001</v>
      </c>
      <c r="Q66" s="38"/>
      <c r="R66" s="41">
        <f>IF(P66="","",T66*M66*LOOKUP(RIGHT($D$2,3),定数!$A$6:$A$13,定数!$B$6:$B$13))</f>
        <v>3735.9629183807911</v>
      </c>
      <c r="S66" s="41"/>
      <c r="T66" s="42">
        <f t="shared" si="4"/>
        <v>5.5000000000005045</v>
      </c>
      <c r="U66" s="42"/>
      <c r="V66" t="str">
        <f t="shared" si="7"/>
        <v/>
      </c>
      <c r="W66">
        <f t="shared" si="2"/>
        <v>0</v>
      </c>
      <c r="X66" s="29">
        <f t="shared" si="5"/>
        <v>125545.36148213941</v>
      </c>
      <c r="Y66" s="30">
        <f t="shared" si="6"/>
        <v>8.0709011534072506E-3</v>
      </c>
      <c r="AA66">
        <v>15</v>
      </c>
      <c r="AB66">
        <v>1.09494</v>
      </c>
      <c r="AC66">
        <v>1.0951500000000001</v>
      </c>
      <c r="AD66">
        <v>1.0952999999999999</v>
      </c>
      <c r="AE66">
        <v>1.0954299999999999</v>
      </c>
      <c r="AF66">
        <v>1.0956999999999999</v>
      </c>
      <c r="AG66">
        <v>1.0962499999999999</v>
      </c>
    </row>
    <row r="67" spans="2:33" ht="15">
      <c r="B67" s="31">
        <v>59</v>
      </c>
      <c r="C67" s="37">
        <f t="shared" si="0"/>
        <v>128268.06019772906</v>
      </c>
      <c r="D67" s="37"/>
      <c r="E67" s="31"/>
      <c r="F67" s="5">
        <v>43684</v>
      </c>
      <c r="G67" s="31" t="s">
        <v>45</v>
      </c>
      <c r="H67" s="38">
        <v>1.09223</v>
      </c>
      <c r="I67" s="38"/>
      <c r="J67" s="31">
        <v>4.5999999999999996</v>
      </c>
      <c r="K67" s="39">
        <f t="shared" si="3"/>
        <v>3848.0418059318717</v>
      </c>
      <c r="L67" s="40"/>
      <c r="M67" s="4">
        <f>IF(J67="","",(K67/J67)/LOOKUP(RIGHT($D$2,3),定数!$A$6:$A$13,定数!$B$6:$B$13))</f>
        <v>6.9710902281374496</v>
      </c>
      <c r="N67" s="31"/>
      <c r="O67" s="5"/>
      <c r="P67" s="38">
        <v>1.09195</v>
      </c>
      <c r="Q67" s="38"/>
      <c r="R67" s="41">
        <f>IF(P67="","",T67*M67*LOOKUP(RIGHT($D$2,3),定数!$A$6:$A$13,定数!$B$6:$B$13))</f>
        <v>0</v>
      </c>
      <c r="S67" s="41"/>
      <c r="T67" s="42">
        <v>0</v>
      </c>
      <c r="U67" s="42"/>
      <c r="V67" t="str">
        <f t="shared" si="7"/>
        <v/>
      </c>
      <c r="W67">
        <f t="shared" si="2"/>
        <v>0</v>
      </c>
      <c r="X67" s="29">
        <f t="shared" si="5"/>
        <v>128268.06019772906</v>
      </c>
      <c r="Y67" s="30">
        <f t="shared" si="6"/>
        <v>0</v>
      </c>
      <c r="AA67">
        <v>15</v>
      </c>
      <c r="AB67">
        <v>1.09195</v>
      </c>
    </row>
    <row r="68" spans="2:33" ht="15">
      <c r="B68" s="31">
        <v>60</v>
      </c>
      <c r="C68" s="37">
        <f t="shared" si="0"/>
        <v>128268.06019772906</v>
      </c>
      <c r="D68" s="37"/>
      <c r="E68" s="31"/>
      <c r="F68" s="5">
        <v>43689</v>
      </c>
      <c r="G68" s="31" t="s">
        <v>44</v>
      </c>
      <c r="H68" s="38">
        <v>1.10639</v>
      </c>
      <c r="I68" s="38"/>
      <c r="J68" s="31">
        <v>7.9</v>
      </c>
      <c r="K68" s="39">
        <f t="shared" si="3"/>
        <v>3848.0418059318717</v>
      </c>
      <c r="L68" s="40"/>
      <c r="M68" s="4">
        <f>IF(J68="","",(K68/J68)/LOOKUP(RIGHT($D$2,3),定数!$A$6:$A$13,定数!$B$6:$B$13))</f>
        <v>4.0591158290420584</v>
      </c>
      <c r="N68" s="31"/>
      <c r="O68" s="5"/>
      <c r="P68" s="38">
        <v>1.1071800000000001</v>
      </c>
      <c r="Q68" s="38"/>
      <c r="R68" s="41">
        <f>IF(P68="","",T68*M68*LOOKUP(RIGHT($D$2,3),定数!$A$6:$A$13,定数!$B$6:$B$13))</f>
        <v>3848.0418059322042</v>
      </c>
      <c r="S68" s="41"/>
      <c r="T68" s="42">
        <f t="shared" si="4"/>
        <v>7.9000000000006843</v>
      </c>
      <c r="U68" s="42"/>
      <c r="V68" t="str">
        <f t="shared" si="7"/>
        <v/>
      </c>
      <c r="W68">
        <f t="shared" si="2"/>
        <v>0</v>
      </c>
      <c r="X68" s="29">
        <f t="shared" si="5"/>
        <v>128268.06019772906</v>
      </c>
      <c r="Y68" s="30">
        <f t="shared" si="6"/>
        <v>0</v>
      </c>
      <c r="AA68">
        <v>15</v>
      </c>
      <c r="AB68">
        <v>1.1068800000000001</v>
      </c>
      <c r="AC68">
        <v>1.1071800000000001</v>
      </c>
      <c r="AD68">
        <v>1.1073900000000001</v>
      </c>
      <c r="AE68">
        <v>1.10758</v>
      </c>
      <c r="AF68">
        <v>1.1079699999999999</v>
      </c>
      <c r="AG68">
        <v>1.10876</v>
      </c>
    </row>
    <row r="69" spans="2:33" ht="15">
      <c r="B69" s="31">
        <v>61</v>
      </c>
      <c r="C69" s="37">
        <f t="shared" si="0"/>
        <v>132116.10200366128</v>
      </c>
      <c r="D69" s="37"/>
      <c r="E69" s="31"/>
      <c r="F69" s="5">
        <v>43696</v>
      </c>
      <c r="G69" s="31" t="s">
        <v>44</v>
      </c>
      <c r="H69" s="38">
        <v>1.10294</v>
      </c>
      <c r="I69" s="38"/>
      <c r="J69" s="31">
        <v>4.7</v>
      </c>
      <c r="K69" s="39">
        <f t="shared" si="3"/>
        <v>3963.4830601098383</v>
      </c>
      <c r="L69" s="40"/>
      <c r="M69" s="4">
        <f>IF(J69="","",(K69/J69)/LOOKUP(RIGHT($D$2,3),定数!$A$6:$A$13,定数!$B$6:$B$13))</f>
        <v>7.0274522342373018</v>
      </c>
      <c r="N69" s="31"/>
      <c r="O69" s="5"/>
      <c r="P69" s="38">
        <v>1.10341</v>
      </c>
      <c r="Q69" s="38"/>
      <c r="R69" s="41">
        <f>IF(P69="","",T69*M69*LOOKUP(RIGHT($D$2,3),定数!$A$6:$A$13,定数!$B$6:$B$13))</f>
        <v>3963.4830601095891</v>
      </c>
      <c r="S69" s="41"/>
      <c r="T69" s="42">
        <f t="shared" si="4"/>
        <v>4.6999999999997044</v>
      </c>
      <c r="U69" s="42"/>
      <c r="V69" t="str">
        <f t="shared" si="7"/>
        <v/>
      </c>
      <c r="W69">
        <f t="shared" si="2"/>
        <v>0</v>
      </c>
      <c r="X69" s="29">
        <f t="shared" si="5"/>
        <v>132116.10200366128</v>
      </c>
      <c r="Y69" s="30">
        <f t="shared" si="6"/>
        <v>0</v>
      </c>
      <c r="AB69">
        <v>1.1032299999999999</v>
      </c>
      <c r="AC69">
        <v>1.10341</v>
      </c>
      <c r="AD69">
        <v>1.10354</v>
      </c>
      <c r="AE69">
        <v>1.10364</v>
      </c>
      <c r="AF69">
        <v>1.10388</v>
      </c>
      <c r="AG69">
        <v>1.1043499999999999</v>
      </c>
    </row>
    <row r="70" spans="2:33" ht="15">
      <c r="B70" s="31">
        <v>62</v>
      </c>
      <c r="C70" s="37">
        <f t="shared" si="0"/>
        <v>136079.58506377088</v>
      </c>
      <c r="D70" s="37"/>
      <c r="E70" s="31"/>
      <c r="F70" s="5">
        <v>43704</v>
      </c>
      <c r="G70" s="31" t="s">
        <v>44</v>
      </c>
      <c r="H70" s="38">
        <v>1.1352199999999999</v>
      </c>
      <c r="I70" s="38"/>
      <c r="J70" s="31">
        <v>5.0999999999999996</v>
      </c>
      <c r="K70" s="39">
        <f t="shared" si="3"/>
        <v>4082.3875519131261</v>
      </c>
      <c r="L70" s="40"/>
      <c r="M70" s="4">
        <f>IF(J70="","",(K70/J70)/LOOKUP(RIGHT($D$2,3),定数!$A$6:$A$13,定数!$B$6:$B$13))</f>
        <v>6.6705678952828862</v>
      </c>
      <c r="N70" s="31"/>
      <c r="O70" s="5"/>
      <c r="P70" s="38">
        <v>1.1347100000000001</v>
      </c>
      <c r="Q70" s="38"/>
      <c r="R70" s="41">
        <f>IF(P70="","",T70*M70*LOOKUP(RIGHT($D$2,3),定数!$A$6:$A$13,定数!$B$6:$B$13))</f>
        <v>-4082.3875519114331</v>
      </c>
      <c r="S70" s="41"/>
      <c r="T70" s="42">
        <f t="shared" si="4"/>
        <v>-5.099999999997884</v>
      </c>
      <c r="U70" s="42"/>
      <c r="V70" t="str">
        <f t="shared" si="7"/>
        <v/>
      </c>
      <c r="W70">
        <f t="shared" si="2"/>
        <v>1</v>
      </c>
      <c r="X70" s="29">
        <f t="shared" si="5"/>
        <v>136079.58506377088</v>
      </c>
      <c r="Y70" s="30">
        <f t="shared" si="6"/>
        <v>0</v>
      </c>
      <c r="AA70">
        <v>15</v>
      </c>
    </row>
    <row r="71" spans="2:33" ht="15">
      <c r="B71" s="31">
        <v>63</v>
      </c>
      <c r="C71" s="37">
        <f t="shared" si="0"/>
        <v>131997.19751185944</v>
      </c>
      <c r="D71" s="37"/>
      <c r="E71" s="31" t="s">
        <v>47</v>
      </c>
      <c r="F71" s="5">
        <v>43708</v>
      </c>
      <c r="G71" s="31" t="s">
        <v>44</v>
      </c>
      <c r="H71" s="38">
        <v>1.12405</v>
      </c>
      <c r="I71" s="38"/>
      <c r="J71" s="31">
        <v>7</v>
      </c>
      <c r="K71" s="39">
        <f t="shared" si="3"/>
        <v>3959.9159253557832</v>
      </c>
      <c r="L71" s="40"/>
      <c r="M71" s="4">
        <f>IF(J71="","",(K71/J71)/LOOKUP(RIGHT($D$2,3),定数!$A$6:$A$13,定数!$B$6:$B$13))</f>
        <v>4.7141856254235517</v>
      </c>
      <c r="N71" s="31"/>
      <c r="O71" s="5"/>
      <c r="P71" s="38">
        <v>1.1247499999999999</v>
      </c>
      <c r="Q71" s="38"/>
      <c r="R71" s="41">
        <f>IF(P71="","",T71*M71*LOOKUP(RIGHT($D$2,3),定数!$A$6:$A$13,定数!$B$6:$B$13))</f>
        <v>3959.9159253553476</v>
      </c>
      <c r="S71" s="41"/>
      <c r="T71" s="42">
        <f t="shared" si="4"/>
        <v>6.9999999999992291</v>
      </c>
      <c r="U71" s="42"/>
      <c r="V71" t="str">
        <f t="shared" si="7"/>
        <v/>
      </c>
      <c r="W71">
        <f t="shared" si="2"/>
        <v>0</v>
      </c>
      <c r="X71" s="29">
        <f t="shared" si="5"/>
        <v>136079.58506377088</v>
      </c>
      <c r="Y71" s="30">
        <f t="shared" si="6"/>
        <v>2.9999999999987592E-2</v>
      </c>
      <c r="AA71">
        <v>15</v>
      </c>
      <c r="AB71">
        <v>1.1244799999999999</v>
      </c>
      <c r="AC71">
        <v>1.1247499999999999</v>
      </c>
      <c r="AD71">
        <v>1.1249400000000001</v>
      </c>
      <c r="AE71">
        <v>1.1251</v>
      </c>
      <c r="AF71">
        <v>1.1254500000000001</v>
      </c>
      <c r="AG71">
        <v>1.12615</v>
      </c>
    </row>
    <row r="72" spans="2:33" ht="15">
      <c r="B72" s="31">
        <v>64</v>
      </c>
      <c r="C72" s="37">
        <f t="shared" si="0"/>
        <v>135957.11343721478</v>
      </c>
      <c r="D72" s="37"/>
      <c r="E72" s="31"/>
      <c r="F72" s="5">
        <v>43710</v>
      </c>
      <c r="G72" s="31" t="s">
        <v>45</v>
      </c>
      <c r="H72" s="38">
        <v>1.12713</v>
      </c>
      <c r="I72" s="38"/>
      <c r="J72" s="31">
        <v>8.5</v>
      </c>
      <c r="K72" s="39">
        <f t="shared" si="3"/>
        <v>4078.7134031164433</v>
      </c>
      <c r="L72" s="40"/>
      <c r="M72" s="4">
        <f>IF(J72="","",(K72/J72)/LOOKUP(RIGHT($D$2,3),定数!$A$6:$A$13,定数!$B$6:$B$13))</f>
        <v>3.9987386305063168</v>
      </c>
      <c r="N72" s="31"/>
      <c r="O72" s="5"/>
      <c r="P72" s="38">
        <v>1.1262799999999999</v>
      </c>
      <c r="Q72" s="38"/>
      <c r="R72" s="41">
        <f>IF(P72="","",T72*M72*LOOKUP(RIGHT($D$2,3),定数!$A$6:$A$13,定数!$B$6:$B$13))</f>
        <v>4078.7134031165265</v>
      </c>
      <c r="S72" s="41"/>
      <c r="T72" s="42">
        <f t="shared" si="4"/>
        <v>8.5000000000001741</v>
      </c>
      <c r="U72" s="42"/>
      <c r="V72" t="str">
        <f t="shared" si="7"/>
        <v/>
      </c>
      <c r="W72">
        <f t="shared" si="2"/>
        <v>0</v>
      </c>
      <c r="X72" s="29">
        <f t="shared" si="5"/>
        <v>136079.58506377088</v>
      </c>
      <c r="Y72" s="30">
        <f t="shared" si="6"/>
        <v>8.9999999999046398E-4</v>
      </c>
      <c r="AA72">
        <v>15</v>
      </c>
      <c r="AB72">
        <v>1.1266</v>
      </c>
      <c r="AC72">
        <v>1.1262799999999999</v>
      </c>
    </row>
    <row r="73" spans="2:33" ht="15">
      <c r="B73" s="31">
        <v>65</v>
      </c>
      <c r="C73" s="37">
        <f t="shared" si="0"/>
        <v>140035.82684033131</v>
      </c>
      <c r="D73" s="37"/>
      <c r="E73" s="31"/>
      <c r="F73" s="5">
        <v>43711</v>
      </c>
      <c r="G73" s="31" t="s">
        <v>44</v>
      </c>
      <c r="H73" s="38">
        <v>1.1226400000000001</v>
      </c>
      <c r="I73" s="38"/>
      <c r="J73" s="31">
        <v>6.2</v>
      </c>
      <c r="K73" s="39">
        <f t="shared" si="3"/>
        <v>4201.0748052099389</v>
      </c>
      <c r="L73" s="40"/>
      <c r="M73" s="4">
        <f>IF(J73="","",(K73/J73)/LOOKUP(RIGHT($D$2,3),定数!$A$6:$A$13,定数!$B$6:$B$13))</f>
        <v>5.6466059209811004</v>
      </c>
      <c r="N73" s="31"/>
      <c r="O73" s="5"/>
      <c r="P73" s="38">
        <v>1.1232599999999999</v>
      </c>
      <c r="Q73" s="38"/>
      <c r="R73" s="41">
        <f>IF(P73="","",T73*M73*LOOKUP(RIGHT($D$2,3),定数!$A$6:$A$13,定数!$B$6:$B$13))</f>
        <v>4201.0748052088747</v>
      </c>
      <c r="S73" s="41"/>
      <c r="T73" s="42">
        <f t="shared" si="4"/>
        <v>6.199999999998429</v>
      </c>
      <c r="U73" s="42"/>
      <c r="V73" t="str">
        <f t="shared" si="7"/>
        <v/>
      </c>
      <c r="W73">
        <f t="shared" si="2"/>
        <v>0</v>
      </c>
      <c r="X73" s="29">
        <f t="shared" si="5"/>
        <v>140035.82684033131</v>
      </c>
      <c r="Y73" s="30">
        <f t="shared" si="6"/>
        <v>0</v>
      </c>
      <c r="AA73">
        <v>15</v>
      </c>
      <c r="AB73">
        <v>1.1230199999999999</v>
      </c>
      <c r="AC73">
        <v>1.1232599999999999</v>
      </c>
    </row>
    <row r="74" spans="2:33" ht="15">
      <c r="B74" s="31">
        <v>66</v>
      </c>
      <c r="C74" s="37">
        <f t="shared" ref="C74:C108" si="8">IF(R73="","",C73+R73)</f>
        <v>144236.9016455402</v>
      </c>
      <c r="D74" s="37"/>
      <c r="E74" s="31"/>
      <c r="F74" s="5">
        <v>43716</v>
      </c>
      <c r="G74" s="31" t="s">
        <v>45</v>
      </c>
      <c r="H74" s="38">
        <v>1.11612</v>
      </c>
      <c r="I74" s="38"/>
      <c r="J74" s="31">
        <v>7.2</v>
      </c>
      <c r="K74" s="39">
        <f t="shared" si="3"/>
        <v>4327.1070493662055</v>
      </c>
      <c r="L74" s="40"/>
      <c r="M74" s="4">
        <f>IF(J74="","",(K74/J74)/LOOKUP(RIGHT($D$2,3),定数!$A$6:$A$13,定数!$B$6:$B$13))</f>
        <v>5.0082257515812563</v>
      </c>
      <c r="N74" s="31"/>
      <c r="O74" s="5"/>
      <c r="P74" s="38">
        <v>1.1168400000000001</v>
      </c>
      <c r="Q74" s="38"/>
      <c r="R74" s="41">
        <f>IF(P74="","",T74*M74*LOOKUP(RIGHT($D$2,3),定数!$A$6:$A$13,定数!$B$6:$B$13))</f>
        <v>-4327.1070493665293</v>
      </c>
      <c r="S74" s="41"/>
      <c r="T74" s="42">
        <f t="shared" si="4"/>
        <v>-7.2000000000005393</v>
      </c>
      <c r="U74" s="42"/>
      <c r="V74" t="str">
        <f t="shared" si="7"/>
        <v/>
      </c>
      <c r="W74">
        <f t="shared" si="7"/>
        <v>1</v>
      </c>
      <c r="X74" s="29">
        <f t="shared" si="5"/>
        <v>144236.9016455402</v>
      </c>
      <c r="Y74" s="30">
        <f t="shared" si="6"/>
        <v>0</v>
      </c>
      <c r="AA74">
        <v>15</v>
      </c>
    </row>
    <row r="75" spans="2:33" ht="15">
      <c r="B75" s="31">
        <v>67</v>
      </c>
      <c r="C75" s="37">
        <f t="shared" si="8"/>
        <v>139909.79459617368</v>
      </c>
      <c r="D75" s="37"/>
      <c r="E75" s="31"/>
      <c r="F75" s="5">
        <v>43717</v>
      </c>
      <c r="G75" s="31" t="s">
        <v>45</v>
      </c>
      <c r="H75" s="38">
        <v>1.11788</v>
      </c>
      <c r="I75" s="38"/>
      <c r="J75" s="31">
        <v>27.5</v>
      </c>
      <c r="K75" s="39">
        <f t="shared" ref="K75:K108" si="9">IF(J75="","",C75*0.03)</f>
        <v>4197.2938378852105</v>
      </c>
      <c r="L75" s="40"/>
      <c r="M75" s="4">
        <f>IF(J75="","",(K75/J75)/LOOKUP(RIGHT($D$2,3),定数!$A$6:$A$13,定数!$B$6:$B$13))</f>
        <v>1.2719072236015789</v>
      </c>
      <c r="N75" s="31"/>
      <c r="O75" s="5"/>
      <c r="P75" s="38">
        <v>1.11513</v>
      </c>
      <c r="Q75" s="38"/>
      <c r="R75" s="41">
        <f>IF(P75="","",T75*M75*LOOKUP(RIGHT($D$2,3),定数!$A$6:$A$13,定数!$B$6:$B$13))</f>
        <v>4197.2938378852568</v>
      </c>
      <c r="S75" s="41"/>
      <c r="T75" s="42">
        <f t="shared" si="4"/>
        <v>27.500000000000302</v>
      </c>
      <c r="U75" s="42"/>
      <c r="V75" t="str">
        <f t="shared" ref="V75:W90" si="10">IF(S75&lt;&gt;"",IF(S75&lt;0,1+V74,0),"")</f>
        <v/>
      </c>
      <c r="W75">
        <f t="shared" si="10"/>
        <v>0</v>
      </c>
      <c r="X75" s="29">
        <f t="shared" si="5"/>
        <v>144236.9016455402</v>
      </c>
      <c r="Y75" s="30">
        <f t="shared" si="6"/>
        <v>3.0000000000002136E-2</v>
      </c>
      <c r="AB75">
        <v>1.1161799999999999</v>
      </c>
      <c r="AC75">
        <v>1.11513</v>
      </c>
    </row>
    <row r="76" spans="2:33" ht="15">
      <c r="B76" s="31">
        <v>68</v>
      </c>
      <c r="C76" s="37">
        <f t="shared" si="8"/>
        <v>144107.08843405894</v>
      </c>
      <c r="D76" s="37"/>
      <c r="E76" s="31"/>
      <c r="F76" s="5">
        <v>43722</v>
      </c>
      <c r="G76" s="31" t="s">
        <v>45</v>
      </c>
      <c r="H76" s="38">
        <v>1.1339699999999999</v>
      </c>
      <c r="I76" s="38"/>
      <c r="J76" s="31">
        <v>3.8</v>
      </c>
      <c r="K76" s="39">
        <f t="shared" si="9"/>
        <v>4323.2126530217683</v>
      </c>
      <c r="L76" s="40"/>
      <c r="M76" s="4">
        <f>IF(J76="","",(K76/J76)/LOOKUP(RIGHT($D$2,3),定数!$A$6:$A$13,定数!$B$6:$B$13))</f>
        <v>9.4807295022407221</v>
      </c>
      <c r="N76" s="31"/>
      <c r="O76" s="5">
        <v>0</v>
      </c>
      <c r="P76" s="38">
        <v>1.1335900000000001</v>
      </c>
      <c r="Q76" s="38"/>
      <c r="R76" s="41">
        <f>IF(P76="","",T76*M76*LOOKUP(RIGHT($D$2,3),定数!$A$6:$A$13,定数!$B$6:$B$13))</f>
        <v>4323.2126530197775</v>
      </c>
      <c r="S76" s="41"/>
      <c r="T76" s="42">
        <f t="shared" ref="T76:T108" si="11">IF(P76="","",IF(G76="買",(P76-H76),(H76-P76))*IF(RIGHT($D$2,3)="JPY",100,10000))</f>
        <v>3.7999999999982492</v>
      </c>
      <c r="U76" s="42"/>
      <c r="V76" t="str">
        <f t="shared" si="10"/>
        <v/>
      </c>
      <c r="W76">
        <f t="shared" si="10"/>
        <v>0</v>
      </c>
      <c r="X76" s="29">
        <f t="shared" ref="X76:X108" si="12">IF(C76&lt;&gt;"",MAX(X75,C76),"")</f>
        <v>144236.9016455402</v>
      </c>
      <c r="Y76" s="30">
        <f t="shared" ref="Y76:Y108" si="13">IF(X76&lt;&gt;"",1-(C76/X76),"")</f>
        <v>9.0000000000189928E-4</v>
      </c>
      <c r="AA76">
        <v>15</v>
      </c>
      <c r="AB76">
        <v>1.13374</v>
      </c>
      <c r="AC76">
        <v>1.1335900000000001</v>
      </c>
      <c r="AD76">
        <v>1.1334900000000001</v>
      </c>
      <c r="AE76">
        <v>1.1334</v>
      </c>
    </row>
    <row r="77" spans="2:33">
      <c r="B77" s="31">
        <v>69</v>
      </c>
      <c r="C77" s="37">
        <f t="shared" si="8"/>
        <v>148430.30108707873</v>
      </c>
      <c r="D77" s="37"/>
      <c r="E77" s="31"/>
      <c r="F77" s="5">
        <v>43724</v>
      </c>
      <c r="G77" s="31" t="s">
        <v>44</v>
      </c>
      <c r="H77" s="38">
        <v>1.1285799999999999</v>
      </c>
      <c r="I77" s="38"/>
      <c r="J77" s="31">
        <v>5.2</v>
      </c>
      <c r="K77" s="39">
        <f t="shared" si="9"/>
        <v>4452.9090326123614</v>
      </c>
      <c r="L77" s="40"/>
      <c r="M77" s="4">
        <f>IF(J77="","",(K77/J77)/LOOKUP(RIGHT($D$2,3),定数!$A$6:$A$13,定数!$B$6:$B$13))</f>
        <v>7.136072167648015</v>
      </c>
      <c r="N77" s="31"/>
      <c r="O77" s="5"/>
      <c r="P77" s="38">
        <v>1.12893</v>
      </c>
      <c r="Q77" s="38"/>
      <c r="R77" s="41">
        <f>IF(P77="","",T77*M77*LOOKUP(RIGHT($D$2,3),定数!$A$6:$A$13,定数!$B$6:$B$13))</f>
        <v>2997.1503104127869</v>
      </c>
      <c r="S77" s="41"/>
      <c r="T77" s="42">
        <f t="shared" si="11"/>
        <v>3.5000000000007248</v>
      </c>
      <c r="U77" s="42"/>
      <c r="V77" t="str">
        <f t="shared" si="10"/>
        <v/>
      </c>
      <c r="W77">
        <f t="shared" si="10"/>
        <v>0</v>
      </c>
      <c r="X77" s="29">
        <f t="shared" si="12"/>
        <v>148430.30108707873</v>
      </c>
      <c r="Y77" s="30">
        <f t="shared" si="13"/>
        <v>0</v>
      </c>
      <c r="AA77">
        <v>15</v>
      </c>
      <c r="AB77">
        <v>1.1288</v>
      </c>
      <c r="AC77">
        <v>1.12893</v>
      </c>
      <c r="AD77">
        <v>1.1290199999999999</v>
      </c>
      <c r="AE77">
        <v>1.1291</v>
      </c>
      <c r="AF77">
        <v>1.1292800000000001</v>
      </c>
      <c r="AG77">
        <v>1.1296299999999999</v>
      </c>
    </row>
    <row r="78" spans="2:33">
      <c r="B78" s="31">
        <v>70</v>
      </c>
      <c r="C78" s="37">
        <f t="shared" si="8"/>
        <v>151427.4513974915</v>
      </c>
      <c r="D78" s="37"/>
      <c r="E78" s="31"/>
      <c r="F78" s="5">
        <v>43731</v>
      </c>
      <c r="G78" s="31" t="s">
        <v>44</v>
      </c>
      <c r="H78" s="38">
        <v>1.1131599999999999</v>
      </c>
      <c r="I78" s="38"/>
      <c r="J78" s="31">
        <v>4</v>
      </c>
      <c r="K78" s="39">
        <f t="shared" si="9"/>
        <v>4542.8235419247449</v>
      </c>
      <c r="L78" s="40"/>
      <c r="M78" s="4">
        <f>IF(J78="","",(K78/J78)/LOOKUP(RIGHT($D$2,3),定数!$A$6:$A$13,定数!$B$6:$B$13))</f>
        <v>9.4642157123432185</v>
      </c>
      <c r="N78" s="31"/>
      <c r="O78" s="5"/>
      <c r="P78" s="38">
        <v>1.11276</v>
      </c>
      <c r="Q78" s="38"/>
      <c r="R78" s="41">
        <f>IF(P78="","",T78*M78*LOOKUP(RIGHT($D$2,3),定数!$A$6:$A$13,定数!$B$6:$B$13))</f>
        <v>-4542.8235419242446</v>
      </c>
      <c r="S78" s="41"/>
      <c r="T78" s="42">
        <f t="shared" si="11"/>
        <v>-3.9999999999995595</v>
      </c>
      <c r="U78" s="42"/>
      <c r="V78" t="str">
        <f t="shared" si="10"/>
        <v/>
      </c>
      <c r="W78">
        <f t="shared" si="10"/>
        <v>1</v>
      </c>
      <c r="X78" s="29">
        <f t="shared" si="12"/>
        <v>151427.4513974915</v>
      </c>
      <c r="Y78" s="30">
        <f t="shared" si="13"/>
        <v>0</v>
      </c>
    </row>
    <row r="79" spans="2:33">
      <c r="B79" s="31">
        <v>71</v>
      </c>
      <c r="C79" s="37">
        <f t="shared" si="8"/>
        <v>146884.62785556726</v>
      </c>
      <c r="D79" s="37"/>
      <c r="E79" s="31"/>
      <c r="F79" s="5">
        <v>43736</v>
      </c>
      <c r="G79" s="31" t="s">
        <v>45</v>
      </c>
      <c r="H79" s="38">
        <v>1.11677</v>
      </c>
      <c r="I79" s="38"/>
      <c r="J79" s="31">
        <v>9.1999999999999993</v>
      </c>
      <c r="K79" s="39">
        <f t="shared" si="9"/>
        <v>4406.5388356670173</v>
      </c>
      <c r="L79" s="40"/>
      <c r="M79" s="4">
        <f>IF(J79="","",(K79/J79)/LOOKUP(RIGHT($D$2,3),定数!$A$6:$A$13,定数!$B$6:$B$13))</f>
        <v>3.9914301047708491</v>
      </c>
      <c r="N79" s="31"/>
      <c r="O79" s="5"/>
      <c r="P79" s="38">
        <v>1.1176900000000001</v>
      </c>
      <c r="Q79" s="38"/>
      <c r="R79" s="41">
        <f>IF(P79="","",T79*M79*LOOKUP(RIGHT($D$2,3),定数!$A$6:$A$13,定数!$B$6:$B$13))</f>
        <v>-4406.5388356671701</v>
      </c>
      <c r="S79" s="41"/>
      <c r="T79" s="42">
        <f t="shared" si="11"/>
        <v>-9.200000000000319</v>
      </c>
      <c r="U79" s="42"/>
      <c r="V79" t="str">
        <f t="shared" si="10"/>
        <v/>
      </c>
      <c r="W79">
        <f t="shared" si="10"/>
        <v>2</v>
      </c>
      <c r="X79" s="29">
        <f t="shared" si="12"/>
        <v>151427.4513974915</v>
      </c>
      <c r="Y79" s="30">
        <f t="shared" si="13"/>
        <v>2.9999999999996696E-2</v>
      </c>
    </row>
    <row r="80" spans="2:33">
      <c r="B80" s="31">
        <v>72</v>
      </c>
      <c r="C80" s="37">
        <f t="shared" si="8"/>
        <v>142478.0890199001</v>
      </c>
      <c r="D80" s="37"/>
      <c r="E80" s="31"/>
      <c r="F80" s="5">
        <v>43738</v>
      </c>
      <c r="G80" s="31" t="s">
        <v>45</v>
      </c>
      <c r="H80" s="38">
        <v>1.12503</v>
      </c>
      <c r="I80" s="38"/>
      <c r="J80" s="31">
        <v>2.2000000000000002</v>
      </c>
      <c r="K80" s="39">
        <f t="shared" si="9"/>
        <v>4274.3426705970032</v>
      </c>
      <c r="L80" s="40"/>
      <c r="M80" s="4">
        <f>IF(J80="","",(K80/J80)/LOOKUP(RIGHT($D$2,3),定数!$A$6:$A$13,定数!$B$6:$B$13))</f>
        <v>16.190691934079556</v>
      </c>
      <c r="N80" s="31"/>
      <c r="O80" s="5"/>
      <c r="P80" s="38">
        <v>1.1252500000000001</v>
      </c>
      <c r="Q80" s="38"/>
      <c r="R80" s="41">
        <f>IF(P80="","",T80*M80*LOOKUP(RIGHT($D$2,3),定数!$A$6:$A$13,定数!$B$6:$B$13))</f>
        <v>-4274.3426705991205</v>
      </c>
      <c r="S80" s="41"/>
      <c r="T80" s="42">
        <f t="shared" si="11"/>
        <v>-2.20000000000109</v>
      </c>
      <c r="U80" s="42"/>
      <c r="V80" t="str">
        <f t="shared" si="10"/>
        <v/>
      </c>
      <c r="W80">
        <f t="shared" si="10"/>
        <v>3</v>
      </c>
      <c r="X80" s="29">
        <f t="shared" si="12"/>
        <v>151427.4513974915</v>
      </c>
      <c r="Y80" s="30">
        <f t="shared" si="13"/>
        <v>5.909999999999771E-2</v>
      </c>
      <c r="AA80">
        <v>15</v>
      </c>
    </row>
    <row r="81" spans="2:33">
      <c r="B81" s="31">
        <v>73</v>
      </c>
      <c r="C81" s="37">
        <f t="shared" si="8"/>
        <v>138203.74634930099</v>
      </c>
      <c r="D81" s="37"/>
      <c r="E81" s="31" t="s">
        <v>47</v>
      </c>
      <c r="F81" s="5">
        <v>43739</v>
      </c>
      <c r="G81" s="31" t="s">
        <v>45</v>
      </c>
      <c r="H81" s="38">
        <v>1.11398</v>
      </c>
      <c r="I81" s="38"/>
      <c r="J81" s="31">
        <v>11.4</v>
      </c>
      <c r="K81" s="39">
        <f t="shared" si="9"/>
        <v>4146.1123904790293</v>
      </c>
      <c r="L81" s="40"/>
      <c r="M81" s="4">
        <f>IF(J81="","",(K81/J81)/LOOKUP(RIGHT($D$2,3),定数!$A$6:$A$13,定数!$B$6:$B$13))</f>
        <v>3.0307839111688812</v>
      </c>
      <c r="N81" s="31"/>
      <c r="O81" s="5"/>
      <c r="P81" s="38">
        <v>1.1151199999999999</v>
      </c>
      <c r="Q81" s="38"/>
      <c r="R81" s="41">
        <f>IF(P81="","",T81*M81*LOOKUP(RIGHT($D$2,3),定数!$A$6:$A$13,定数!$B$6:$B$13))</f>
        <v>-4146.1123904787346</v>
      </c>
      <c r="S81" s="41"/>
      <c r="T81" s="42">
        <f t="shared" si="11"/>
        <v>-11.399999999999189</v>
      </c>
      <c r="U81" s="42"/>
      <c r="V81" t="str">
        <f t="shared" si="10"/>
        <v/>
      </c>
      <c r="W81">
        <f t="shared" si="10"/>
        <v>4</v>
      </c>
      <c r="X81" s="29">
        <f t="shared" si="12"/>
        <v>151427.4513974915</v>
      </c>
      <c r="Y81" s="30">
        <f t="shared" si="13"/>
        <v>8.7327000000011701E-2</v>
      </c>
      <c r="AA81">
        <v>15</v>
      </c>
    </row>
    <row r="82" spans="2:33" ht="15">
      <c r="B82" s="31">
        <v>74</v>
      </c>
      <c r="C82" s="37">
        <f t="shared" si="8"/>
        <v>134057.63395882226</v>
      </c>
      <c r="D82" s="37"/>
      <c r="E82" s="31"/>
      <c r="F82" s="5">
        <v>43740</v>
      </c>
      <c r="G82" s="31" t="s">
        <v>45</v>
      </c>
      <c r="H82" s="38">
        <v>1.1176900000000001</v>
      </c>
      <c r="I82" s="38"/>
      <c r="J82" s="31">
        <v>6.3</v>
      </c>
      <c r="K82" s="39">
        <f t="shared" si="9"/>
        <v>4021.7290187646677</v>
      </c>
      <c r="L82" s="40"/>
      <c r="M82" s="4">
        <f>IF(J82="","",(K82/J82)/LOOKUP(RIGHT($D$2,3),定数!$A$6:$A$13,定数!$B$6:$B$13))</f>
        <v>5.3197473793183434</v>
      </c>
      <c r="N82" s="31"/>
      <c r="O82" s="5"/>
      <c r="P82" s="38">
        <v>1.1173</v>
      </c>
      <c r="Q82" s="38"/>
      <c r="R82" s="41">
        <f>IF(P82="","",T82*M82*LOOKUP(RIGHT($D$2,3),定数!$A$6:$A$13,定数!$B$6:$B$13))</f>
        <v>0</v>
      </c>
      <c r="S82" s="41"/>
      <c r="T82" s="42">
        <v>0</v>
      </c>
      <c r="U82" s="42"/>
      <c r="V82" t="str">
        <f t="shared" si="10"/>
        <v/>
      </c>
      <c r="W82">
        <f t="shared" si="10"/>
        <v>0</v>
      </c>
      <c r="X82" s="29">
        <f t="shared" si="12"/>
        <v>151427.4513974915</v>
      </c>
      <c r="Y82" s="30">
        <f t="shared" si="13"/>
        <v>0.1147071900000094</v>
      </c>
      <c r="AA82">
        <v>15</v>
      </c>
      <c r="AB82">
        <v>1.1173</v>
      </c>
    </row>
    <row r="83" spans="2:33" ht="15">
      <c r="B83" s="31">
        <v>75</v>
      </c>
      <c r="C83" s="37">
        <f t="shared" si="8"/>
        <v>134057.63395882226</v>
      </c>
      <c r="D83" s="37"/>
      <c r="E83" s="31"/>
      <c r="F83" s="5">
        <v>43746</v>
      </c>
      <c r="G83" s="31" t="s">
        <v>44</v>
      </c>
      <c r="H83" s="38">
        <v>1.12514</v>
      </c>
      <c r="I83" s="38"/>
      <c r="J83" s="31">
        <v>4.2</v>
      </c>
      <c r="K83" s="39">
        <f t="shared" si="9"/>
        <v>4021.7290187646677</v>
      </c>
      <c r="L83" s="40"/>
      <c r="M83" s="4">
        <f>IF(J83="","",(K83/J83)/LOOKUP(RIGHT($D$2,3),定数!$A$6:$A$13,定数!$B$6:$B$13))</f>
        <v>7.9796210689775142</v>
      </c>
      <c r="N83" s="31"/>
      <c r="O83" s="5"/>
      <c r="P83" s="38">
        <v>1.1254</v>
      </c>
      <c r="Q83" s="38"/>
      <c r="R83" s="41">
        <f>IF(P83="","",T83*M83*LOOKUP(RIGHT($D$2,3),定数!$A$6:$A$13,定数!$B$6:$B$13))</f>
        <v>0</v>
      </c>
      <c r="S83" s="41"/>
      <c r="T83" s="42">
        <v>0</v>
      </c>
      <c r="U83" s="42"/>
      <c r="V83" t="str">
        <f t="shared" si="10"/>
        <v/>
      </c>
      <c r="W83">
        <f t="shared" si="10"/>
        <v>0</v>
      </c>
      <c r="X83" s="29">
        <f t="shared" si="12"/>
        <v>151427.4513974915</v>
      </c>
      <c r="Y83" s="30">
        <f t="shared" si="13"/>
        <v>0.1147071900000094</v>
      </c>
      <c r="AA83">
        <v>15</v>
      </c>
      <c r="AB83">
        <v>1.1254</v>
      </c>
    </row>
    <row r="84" spans="2:33" ht="15">
      <c r="B84" s="31">
        <v>76</v>
      </c>
      <c r="C84" s="37">
        <f t="shared" si="8"/>
        <v>134057.63395882226</v>
      </c>
      <c r="D84" s="37"/>
      <c r="E84" s="31"/>
      <c r="F84" s="5">
        <v>43751</v>
      </c>
      <c r="G84" s="31" t="s">
        <v>44</v>
      </c>
      <c r="H84" s="38">
        <v>1.13686</v>
      </c>
      <c r="I84" s="38"/>
      <c r="J84" s="31">
        <v>6.5</v>
      </c>
      <c r="K84" s="39">
        <f t="shared" si="9"/>
        <v>4021.7290187646677</v>
      </c>
      <c r="L84" s="40"/>
      <c r="M84" s="4">
        <f>IF(J84="","",(K84/J84)/LOOKUP(RIGHT($D$2,3),定数!$A$6:$A$13,定数!$B$6:$B$13))</f>
        <v>5.1560628445700871</v>
      </c>
      <c r="N84" s="31"/>
      <c r="O84" s="5"/>
      <c r="P84" s="38">
        <v>1.13751</v>
      </c>
      <c r="Q84" s="38"/>
      <c r="R84" s="41">
        <f>IF(P84="","",T84*M84*LOOKUP(RIGHT($D$2,3),定数!$A$6:$A$13,定数!$B$6:$B$13))</f>
        <v>4021.7290187649119</v>
      </c>
      <c r="S84" s="41"/>
      <c r="T84" s="42">
        <f t="shared" si="11"/>
        <v>6.5000000000003944</v>
      </c>
      <c r="U84" s="42"/>
      <c r="V84" t="str">
        <f t="shared" si="10"/>
        <v/>
      </c>
      <c r="W84">
        <f t="shared" si="10"/>
        <v>0</v>
      </c>
      <c r="X84" s="29">
        <f t="shared" si="12"/>
        <v>151427.4513974915</v>
      </c>
      <c r="Y84" s="30">
        <f t="shared" si="13"/>
        <v>0.1147071900000094</v>
      </c>
      <c r="AA84">
        <v>15</v>
      </c>
      <c r="AB84">
        <v>1.1372599999999999</v>
      </c>
      <c r="AC84">
        <v>1.13751</v>
      </c>
      <c r="AD84">
        <v>1.1376900000000001</v>
      </c>
      <c r="AE84">
        <v>1.1378299999999999</v>
      </c>
      <c r="AF84">
        <v>1.1381600000000001</v>
      </c>
    </row>
    <row r="85" spans="2:33" ht="15">
      <c r="B85" s="31">
        <v>77</v>
      </c>
      <c r="C85" s="37">
        <f t="shared" si="8"/>
        <v>138079.36297758718</v>
      </c>
      <c r="D85" s="37"/>
      <c r="E85" s="31"/>
      <c r="F85" s="5">
        <v>43752</v>
      </c>
      <c r="G85" s="31" t="s">
        <v>44</v>
      </c>
      <c r="H85" s="38">
        <v>1.13947</v>
      </c>
      <c r="I85" s="38"/>
      <c r="J85" s="31">
        <v>8.6</v>
      </c>
      <c r="K85" s="39">
        <f t="shared" si="9"/>
        <v>4142.3808893276155</v>
      </c>
      <c r="L85" s="40"/>
      <c r="M85" s="4">
        <f>IF(J85="","",(K85/J85)/LOOKUP(RIGHT($D$2,3),定数!$A$6:$A$13,定数!$B$6:$B$13))</f>
        <v>4.0139349702786973</v>
      </c>
      <c r="N85" s="31"/>
      <c r="O85" s="5"/>
      <c r="P85" s="38">
        <v>1.1386099999999999</v>
      </c>
      <c r="Q85" s="38"/>
      <c r="R85" s="41">
        <f>IF(P85="","",T85*M85*LOOKUP(RIGHT($D$2,3),定数!$A$6:$A$13,定数!$B$6:$B$13))</f>
        <v>-4142.3808893280157</v>
      </c>
      <c r="S85" s="41"/>
      <c r="T85" s="42">
        <f t="shared" si="11"/>
        <v>-8.6000000000008292</v>
      </c>
      <c r="U85" s="42"/>
      <c r="V85" t="str">
        <f t="shared" si="10"/>
        <v/>
      </c>
      <c r="W85">
        <f t="shared" si="10"/>
        <v>1</v>
      </c>
      <c r="X85" s="29">
        <f t="shared" si="12"/>
        <v>151427.4513974915</v>
      </c>
      <c r="Y85" s="30">
        <f t="shared" si="13"/>
        <v>8.8148405700007926E-2</v>
      </c>
    </row>
    <row r="86" spans="2:33" ht="15">
      <c r="B86" s="31">
        <v>78</v>
      </c>
      <c r="C86" s="37">
        <f t="shared" si="8"/>
        <v>133936.98208825916</v>
      </c>
      <c r="D86" s="37"/>
      <c r="E86" s="31"/>
      <c r="F86" s="5">
        <v>43754</v>
      </c>
      <c r="G86" s="31" t="s">
        <v>44</v>
      </c>
      <c r="H86" s="38">
        <v>1.13818</v>
      </c>
      <c r="I86" s="38"/>
      <c r="J86" s="31">
        <v>6.5</v>
      </c>
      <c r="K86" s="39">
        <f t="shared" si="9"/>
        <v>4018.1094626477748</v>
      </c>
      <c r="L86" s="40"/>
      <c r="M86" s="4">
        <f>IF(J86="","",(K86/J86)/LOOKUP(RIGHT($D$2,3),定数!$A$6:$A$13,定数!$B$6:$B$13))</f>
        <v>5.1514223880099674</v>
      </c>
      <c r="N86" s="31"/>
      <c r="O86" s="5"/>
      <c r="P86" s="38">
        <v>1.1385799999999999</v>
      </c>
      <c r="Q86" s="38"/>
      <c r="R86" s="41">
        <f>IF(P86="","",T86*M86*LOOKUP(RIGHT($D$2,3),定数!$A$6:$A$13,定数!$B$6:$B$13))</f>
        <v>0</v>
      </c>
      <c r="S86" s="41"/>
      <c r="T86" s="42">
        <v>0</v>
      </c>
      <c r="U86" s="42"/>
      <c r="V86" t="str">
        <f t="shared" si="10"/>
        <v/>
      </c>
      <c r="W86">
        <f t="shared" si="10"/>
        <v>0</v>
      </c>
      <c r="X86" s="29">
        <f t="shared" si="12"/>
        <v>151427.4513974915</v>
      </c>
      <c r="Y86" s="30">
        <f t="shared" si="13"/>
        <v>0.11550395352901044</v>
      </c>
      <c r="AB86">
        <v>1.1385799999999999</v>
      </c>
    </row>
    <row r="87" spans="2:33" ht="15">
      <c r="B87" s="31">
        <v>79</v>
      </c>
      <c r="C87" s="37">
        <f t="shared" si="8"/>
        <v>133936.98208825916</v>
      </c>
      <c r="D87" s="37"/>
      <c r="E87" s="31"/>
      <c r="F87" s="5">
        <v>43759</v>
      </c>
      <c r="G87" s="31" t="s">
        <v>44</v>
      </c>
      <c r="H87" s="38">
        <v>1.13622</v>
      </c>
      <c r="I87" s="38"/>
      <c r="J87" s="31">
        <v>6.4</v>
      </c>
      <c r="K87" s="39">
        <f t="shared" si="9"/>
        <v>4018.1094626477748</v>
      </c>
      <c r="L87" s="40"/>
      <c r="M87" s="4">
        <f>IF(J87="","",(K87/J87)/LOOKUP(RIGHT($D$2,3),定数!$A$6:$A$13,定数!$B$6:$B$13))</f>
        <v>5.2319133628226231</v>
      </c>
      <c r="N87" s="31"/>
      <c r="O87" s="5"/>
      <c r="P87" s="38">
        <v>1.13558</v>
      </c>
      <c r="Q87" s="38"/>
      <c r="R87" s="41">
        <f>IF(P87="","",T87*M87*LOOKUP(RIGHT($D$2,3),定数!$A$6:$A$13,定数!$B$6:$B$13))</f>
        <v>-4018.1094626476111</v>
      </c>
      <c r="S87" s="41"/>
      <c r="T87" s="42">
        <f t="shared" si="11"/>
        <v>-6.3999999999997392</v>
      </c>
      <c r="U87" s="42"/>
      <c r="V87" t="str">
        <f t="shared" si="10"/>
        <v/>
      </c>
      <c r="W87">
        <f t="shared" si="10"/>
        <v>1</v>
      </c>
      <c r="X87" s="29">
        <f t="shared" si="12"/>
        <v>151427.4513974915</v>
      </c>
      <c r="Y87" s="30">
        <f t="shared" si="13"/>
        <v>0.11550395352901044</v>
      </c>
      <c r="AA87">
        <v>15</v>
      </c>
    </row>
    <row r="88" spans="2:33" ht="15">
      <c r="B88" s="31">
        <v>80</v>
      </c>
      <c r="C88" s="37">
        <f t="shared" si="8"/>
        <v>129918.87262561155</v>
      </c>
      <c r="D88" s="37"/>
      <c r="E88" s="31"/>
      <c r="F88" s="5">
        <v>43760</v>
      </c>
      <c r="G88" s="31" t="s">
        <v>44</v>
      </c>
      <c r="H88" s="38">
        <v>1.1344000000000001</v>
      </c>
      <c r="I88" s="38"/>
      <c r="J88" s="31">
        <v>3.8</v>
      </c>
      <c r="K88" s="39">
        <f t="shared" si="9"/>
        <v>3897.5661787683462</v>
      </c>
      <c r="L88" s="40"/>
      <c r="M88" s="4">
        <f>IF(J88="","",(K88/J88)/LOOKUP(RIGHT($D$2,3),定数!$A$6:$A$13,定数!$B$6:$B$13))</f>
        <v>8.5472942516849706</v>
      </c>
      <c r="N88" s="31"/>
      <c r="O88" s="5"/>
      <c r="P88" s="38">
        <v>1.1347799999999999</v>
      </c>
      <c r="Q88" s="38"/>
      <c r="R88" s="41">
        <f>IF(P88="","",T88*M88*LOOKUP(RIGHT($D$2,3),定数!$A$6:$A$13,定数!$B$6:$B$13))</f>
        <v>3897.5661787665508</v>
      </c>
      <c r="S88" s="41"/>
      <c r="T88" s="42">
        <f t="shared" si="11"/>
        <v>3.7999999999982492</v>
      </c>
      <c r="U88" s="42"/>
      <c r="V88" t="str">
        <f t="shared" si="10"/>
        <v/>
      </c>
      <c r="W88">
        <f t="shared" si="10"/>
        <v>0</v>
      </c>
      <c r="X88" s="29">
        <f t="shared" si="12"/>
        <v>151427.4513974915</v>
      </c>
      <c r="Y88" s="30">
        <f t="shared" si="13"/>
        <v>0.14203883492313907</v>
      </c>
      <c r="AA88">
        <v>15</v>
      </c>
      <c r="AB88">
        <v>1.13463</v>
      </c>
      <c r="AC88">
        <v>1.1347799999999999</v>
      </c>
    </row>
    <row r="89" spans="2:33" ht="15">
      <c r="B89" s="31">
        <v>81</v>
      </c>
      <c r="C89" s="37">
        <f t="shared" si="8"/>
        <v>133816.43880437809</v>
      </c>
      <c r="D89" s="37"/>
      <c r="E89" s="31"/>
      <c r="F89" s="5">
        <v>43764</v>
      </c>
      <c r="G89" s="31" t="s">
        <v>44</v>
      </c>
      <c r="H89" s="38">
        <v>1.10283</v>
      </c>
      <c r="I89" s="38"/>
      <c r="J89" s="31">
        <v>13.3</v>
      </c>
      <c r="K89" s="39">
        <f t="shared" si="9"/>
        <v>4014.4931641313428</v>
      </c>
      <c r="L89" s="40"/>
      <c r="M89" s="4">
        <f>IF(J89="","",(K89/J89)/LOOKUP(RIGHT($D$2,3),定数!$A$6:$A$13,定数!$B$6:$B$13))</f>
        <v>2.5153465940672577</v>
      </c>
      <c r="N89" s="31"/>
      <c r="O89" s="5"/>
      <c r="P89" s="38">
        <v>1.1014999999999999</v>
      </c>
      <c r="Q89" s="38"/>
      <c r="R89" s="41">
        <f>IF(P89="","",T89*M89*LOOKUP(RIGHT($D$2,3),定数!$A$6:$A$13,定数!$B$6:$B$13))</f>
        <v>-4014.4931641315038</v>
      </c>
      <c r="S89" s="41"/>
      <c r="T89" s="42">
        <f t="shared" si="11"/>
        <v>-13.300000000000534</v>
      </c>
      <c r="U89" s="42"/>
      <c r="V89" t="str">
        <f t="shared" si="10"/>
        <v/>
      </c>
      <c r="W89">
        <f t="shared" si="10"/>
        <v>1</v>
      </c>
      <c r="X89" s="29">
        <f t="shared" si="12"/>
        <v>151427.4513974915</v>
      </c>
      <c r="Y89" s="30">
        <f t="shared" si="13"/>
        <v>0.11629999997084506</v>
      </c>
      <c r="AA89">
        <v>15</v>
      </c>
    </row>
    <row r="90" spans="2:33" ht="15">
      <c r="B90" s="31">
        <v>82</v>
      </c>
      <c r="C90" s="37">
        <f t="shared" si="8"/>
        <v>129801.94564024659</v>
      </c>
      <c r="D90" s="37"/>
      <c r="E90" s="31"/>
      <c r="F90" s="5">
        <v>43767</v>
      </c>
      <c r="G90" s="31" t="s">
        <v>44</v>
      </c>
      <c r="H90" s="38">
        <v>1.0939300000000001</v>
      </c>
      <c r="I90" s="38"/>
      <c r="J90" s="31">
        <v>12.7</v>
      </c>
      <c r="K90" s="39">
        <f t="shared" si="9"/>
        <v>3894.0583692073974</v>
      </c>
      <c r="L90" s="40"/>
      <c r="M90" s="4">
        <f>IF(J90="","",(K90/J90)/LOOKUP(RIGHT($D$2,3),定数!$A$6:$A$13,定数!$B$6:$B$13))</f>
        <v>2.5551564102410746</v>
      </c>
      <c r="N90" s="31"/>
      <c r="O90" s="5"/>
      <c r="P90" s="38">
        <v>1.09266</v>
      </c>
      <c r="Q90" s="38"/>
      <c r="R90" s="41">
        <f>IF(P90="","",T90*M90*LOOKUP(RIGHT($D$2,3),定数!$A$6:$A$13,定数!$B$6:$B$13))</f>
        <v>-3894.058369207718</v>
      </c>
      <c r="S90" s="41"/>
      <c r="T90" s="42">
        <f t="shared" si="11"/>
        <v>-12.700000000001044</v>
      </c>
      <c r="U90" s="42"/>
      <c r="V90" t="str">
        <f t="shared" si="10"/>
        <v/>
      </c>
      <c r="W90">
        <f t="shared" si="10"/>
        <v>2</v>
      </c>
      <c r="X90" s="29">
        <f t="shared" si="12"/>
        <v>151427.4513974915</v>
      </c>
      <c r="Y90" s="30">
        <f t="shared" si="13"/>
        <v>0.14281099997172086</v>
      </c>
      <c r="AA90">
        <v>15</v>
      </c>
    </row>
    <row r="91" spans="2:33" ht="15">
      <c r="B91" s="31">
        <v>83</v>
      </c>
      <c r="C91" s="37">
        <f t="shared" si="8"/>
        <v>125907.88727103887</v>
      </c>
      <c r="D91" s="37"/>
      <c r="E91" s="31"/>
      <c r="F91" s="5">
        <v>43772</v>
      </c>
      <c r="G91" s="31" t="s">
        <v>44</v>
      </c>
      <c r="H91" s="38">
        <v>1.1022000000000001</v>
      </c>
      <c r="I91" s="38"/>
      <c r="J91" s="31">
        <v>5.9</v>
      </c>
      <c r="K91" s="39">
        <f t="shared" si="9"/>
        <v>3777.2366181311659</v>
      </c>
      <c r="L91" s="40"/>
      <c r="M91" s="4">
        <f>IF(J91="","",(K91/J91)/LOOKUP(RIGHT($D$2,3),定数!$A$6:$A$13,定数!$B$6:$B$13))</f>
        <v>5.335079969111816</v>
      </c>
      <c r="N91" s="31"/>
      <c r="O91" s="5"/>
      <c r="P91" s="38">
        <v>1.1027899999999999</v>
      </c>
      <c r="Q91" s="38"/>
      <c r="R91" s="41">
        <f>IF(P91="","",T91*M91*LOOKUP(RIGHT($D$2,3),定数!$A$6:$A$13,定数!$B$6:$B$13))</f>
        <v>3777.2366181303232</v>
      </c>
      <c r="S91" s="41"/>
      <c r="T91" s="42">
        <f t="shared" si="11"/>
        <v>5.8999999999986841</v>
      </c>
      <c r="U91" s="42"/>
      <c r="V91" t="str">
        <f t="shared" ref="V91:W106" si="14">IF(S91&lt;&gt;"",IF(S91&lt;0,1+V90,0),"")</f>
        <v/>
      </c>
      <c r="W91">
        <f t="shared" si="14"/>
        <v>0</v>
      </c>
      <c r="X91" s="29">
        <f t="shared" si="12"/>
        <v>151427.4513974915</v>
      </c>
      <c r="Y91" s="30">
        <f t="shared" si="13"/>
        <v>0.16852666997257137</v>
      </c>
      <c r="AA91">
        <v>15</v>
      </c>
      <c r="AB91">
        <v>1.10256</v>
      </c>
      <c r="AC91">
        <v>1.1027899999999999</v>
      </c>
    </row>
    <row r="92" spans="2:33" ht="15">
      <c r="B92" s="31">
        <v>84</v>
      </c>
      <c r="C92" s="37">
        <f t="shared" si="8"/>
        <v>129685.12388916919</v>
      </c>
      <c r="D92" s="37"/>
      <c r="E92" s="31"/>
      <c r="F92" s="5">
        <v>43774</v>
      </c>
      <c r="G92" s="31" t="s">
        <v>44</v>
      </c>
      <c r="H92" s="38">
        <v>1.08657</v>
      </c>
      <c r="I92" s="38"/>
      <c r="J92" s="31">
        <v>9.6</v>
      </c>
      <c r="K92" s="39">
        <f t="shared" si="9"/>
        <v>3890.5537166750755</v>
      </c>
      <c r="L92" s="40"/>
      <c r="M92" s="4">
        <f>IF(J92="","",(K92/J92)/LOOKUP(RIGHT($D$2,3),定数!$A$6:$A$13,定数!$B$6:$B$13))</f>
        <v>3.3772167679471141</v>
      </c>
      <c r="N92" s="31"/>
      <c r="O92" s="5"/>
      <c r="P92" s="38">
        <v>1.0871599999999999</v>
      </c>
      <c r="Q92" s="38"/>
      <c r="R92" s="41">
        <f>IF(P92="","",T92*M92*LOOKUP(RIGHT($D$2,3),定数!$A$6:$A$13,定数!$B$6:$B$13))</f>
        <v>0</v>
      </c>
      <c r="S92" s="41"/>
      <c r="T92" s="42">
        <v>0</v>
      </c>
      <c r="U92" s="42"/>
      <c r="V92" t="str">
        <f t="shared" si="14"/>
        <v/>
      </c>
      <c r="W92">
        <f t="shared" si="14"/>
        <v>0</v>
      </c>
      <c r="X92" s="29">
        <f t="shared" si="12"/>
        <v>151427.4513974915</v>
      </c>
      <c r="Y92" s="30">
        <f t="shared" si="13"/>
        <v>0.14358247007175406</v>
      </c>
      <c r="AB92">
        <v>1.0871599999999999</v>
      </c>
    </row>
    <row r="93" spans="2:33" ht="15">
      <c r="B93" s="31">
        <v>85</v>
      </c>
      <c r="C93" s="37">
        <f t="shared" si="8"/>
        <v>129685.12388916919</v>
      </c>
      <c r="D93" s="37"/>
      <c r="E93" s="31"/>
      <c r="F93" s="5">
        <v>43782</v>
      </c>
      <c r="G93" s="31" t="s">
        <v>45</v>
      </c>
      <c r="H93" s="38">
        <v>1.0789200000000001</v>
      </c>
      <c r="I93" s="38"/>
      <c r="J93" s="31">
        <v>5.0999999999999996</v>
      </c>
      <c r="K93" s="39">
        <f t="shared" si="9"/>
        <v>3890.5537166750755</v>
      </c>
      <c r="L93" s="40"/>
      <c r="M93" s="4">
        <f>IF(J93="","",(K93/J93)/LOOKUP(RIGHT($D$2,3),定数!$A$6:$A$13,定数!$B$6:$B$13))</f>
        <v>6.3571139161357451</v>
      </c>
      <c r="N93" s="31"/>
      <c r="O93" s="5"/>
      <c r="P93" s="38">
        <v>1.0783799999999999</v>
      </c>
      <c r="Q93" s="38"/>
      <c r="R93" s="41">
        <f>IF(P93="","",T93*M93*LOOKUP(RIGHT($D$2,3),定数!$A$6:$A$13,定数!$B$6:$B$13))</f>
        <v>4119.4098176575417</v>
      </c>
      <c r="S93" s="41"/>
      <c r="T93" s="42">
        <f t="shared" si="11"/>
        <v>5.4000000000020698</v>
      </c>
      <c r="U93" s="42"/>
      <c r="V93" t="str">
        <f t="shared" si="14"/>
        <v/>
      </c>
      <c r="W93">
        <f t="shared" si="14"/>
        <v>0</v>
      </c>
      <c r="X93" s="29">
        <f t="shared" si="12"/>
        <v>151427.4513974915</v>
      </c>
      <c r="Y93" s="30">
        <f t="shared" si="13"/>
        <v>0.14358247007175406</v>
      </c>
      <c r="AB93">
        <v>1.0785899999999999</v>
      </c>
      <c r="AC93">
        <v>1.0783799999999999</v>
      </c>
      <c r="AD93">
        <v>1.07823</v>
      </c>
      <c r="AE93">
        <v>1.0781099999999999</v>
      </c>
      <c r="AF93">
        <v>1.0778399999999999</v>
      </c>
      <c r="AG93">
        <v>1.0772999999999999</v>
      </c>
    </row>
    <row r="94" spans="2:33" ht="15">
      <c r="B94" s="31">
        <v>86</v>
      </c>
      <c r="C94" s="37">
        <f t="shared" si="8"/>
        <v>133804.53370682674</v>
      </c>
      <c r="D94" s="37"/>
      <c r="E94" s="31"/>
      <c r="F94" s="5">
        <v>43785</v>
      </c>
      <c r="G94" s="31" t="s">
        <v>44</v>
      </c>
      <c r="H94" s="38">
        <v>1.07422</v>
      </c>
      <c r="I94" s="38"/>
      <c r="J94" s="31">
        <v>17.3</v>
      </c>
      <c r="K94" s="39">
        <f t="shared" si="9"/>
        <v>4014.1360112048019</v>
      </c>
      <c r="L94" s="40"/>
      <c r="M94" s="4">
        <f>IF(J94="","",(K94/J94)/LOOKUP(RIGHT($D$2,3),定数!$A$6:$A$13,定数!$B$6:$B$13))</f>
        <v>1.9335915275552995</v>
      </c>
      <c r="N94" s="31"/>
      <c r="O94" s="5"/>
      <c r="P94" s="38">
        <v>1.0752900000000001</v>
      </c>
      <c r="Q94" s="38"/>
      <c r="R94" s="41">
        <f>IF(P94="","",T94*M94*LOOKUP(RIGHT($D$2,3),定数!$A$6:$A$13,定数!$B$6:$B$13))</f>
        <v>0</v>
      </c>
      <c r="S94" s="41"/>
      <c r="T94" s="42">
        <v>0</v>
      </c>
      <c r="U94" s="42"/>
      <c r="V94" t="str">
        <f t="shared" si="14"/>
        <v/>
      </c>
      <c r="W94">
        <f t="shared" si="14"/>
        <v>0</v>
      </c>
      <c r="X94" s="29">
        <f t="shared" si="12"/>
        <v>151427.4513974915</v>
      </c>
      <c r="Y94" s="30">
        <f t="shared" si="13"/>
        <v>0.11637861912108161</v>
      </c>
      <c r="AA94">
        <v>15</v>
      </c>
      <c r="AB94">
        <v>1.0752900000000001</v>
      </c>
    </row>
    <row r="95" spans="2:33" ht="15">
      <c r="B95" s="31">
        <v>87</v>
      </c>
      <c r="C95" s="37">
        <f t="shared" si="8"/>
        <v>133804.53370682674</v>
      </c>
      <c r="D95" s="37"/>
      <c r="E95" s="31"/>
      <c r="F95" s="5">
        <v>43799</v>
      </c>
      <c r="G95" s="31" t="s">
        <v>45</v>
      </c>
      <c r="H95" s="38">
        <v>1.05806</v>
      </c>
      <c r="I95" s="38"/>
      <c r="J95" s="31">
        <v>7.6</v>
      </c>
      <c r="K95" s="39">
        <f t="shared" si="9"/>
        <v>4014.1360112048019</v>
      </c>
      <c r="L95" s="40"/>
      <c r="M95" s="4">
        <f>IF(J95="","",(K95/J95)/LOOKUP(RIGHT($D$2,3),定数!$A$6:$A$13,定数!$B$6:$B$13))</f>
        <v>4.4014649245666693</v>
      </c>
      <c r="N95" s="31"/>
      <c r="O95" s="5"/>
      <c r="P95" s="38">
        <v>1.0572999999999999</v>
      </c>
      <c r="Q95" s="38"/>
      <c r="R95" s="41">
        <f>IF(P95="","",T95*M95*LOOKUP(RIGHT($D$2,3),定数!$A$6:$A$13,定数!$B$6:$B$13))</f>
        <v>4014.136011205298</v>
      </c>
      <c r="S95" s="41"/>
      <c r="T95" s="42">
        <f t="shared" si="11"/>
        <v>7.6000000000009393</v>
      </c>
      <c r="U95" s="42"/>
      <c r="V95" t="str">
        <f t="shared" si="14"/>
        <v/>
      </c>
      <c r="W95">
        <f t="shared" si="14"/>
        <v>0</v>
      </c>
      <c r="X95" s="29">
        <f t="shared" si="12"/>
        <v>151427.4513974915</v>
      </c>
      <c r="Y95" s="30">
        <f t="shared" si="13"/>
        <v>0.11637861912108161</v>
      </c>
      <c r="AA95">
        <v>15</v>
      </c>
      <c r="AB95">
        <v>1.05759</v>
      </c>
      <c r="AC95">
        <v>1.0572999999999999</v>
      </c>
      <c r="AD95">
        <v>1.0570900000000001</v>
      </c>
    </row>
    <row r="96" spans="2:33" ht="15">
      <c r="B96" s="31">
        <v>88</v>
      </c>
      <c r="C96" s="37">
        <f t="shared" si="8"/>
        <v>137818.66971803203</v>
      </c>
      <c r="D96" s="37"/>
      <c r="E96" s="31"/>
      <c r="F96" s="5">
        <v>43799</v>
      </c>
      <c r="G96" s="31" t="s">
        <v>44</v>
      </c>
      <c r="H96" s="38">
        <v>1.0588500000000001</v>
      </c>
      <c r="I96" s="38"/>
      <c r="J96" s="31">
        <v>5</v>
      </c>
      <c r="K96" s="39">
        <f t="shared" si="9"/>
        <v>4134.5600915409605</v>
      </c>
      <c r="L96" s="40"/>
      <c r="M96" s="4">
        <f>IF(J96="","",(K96/J96)/LOOKUP(RIGHT($D$2,3),定数!$A$6:$A$13,定数!$B$6:$B$13))</f>
        <v>6.8909334859016003</v>
      </c>
      <c r="N96" s="31"/>
      <c r="O96" s="5"/>
      <c r="P96" s="38">
        <v>1.0583499999999999</v>
      </c>
      <c r="Q96" s="38"/>
      <c r="R96" s="41">
        <f>IF(P96="","",T96*M96*LOOKUP(RIGHT($D$2,3),定数!$A$6:$A$13,定数!$B$6:$B$13))</f>
        <v>-4134.5600915423411</v>
      </c>
      <c r="S96" s="41"/>
      <c r="T96" s="42">
        <f t="shared" si="11"/>
        <v>-5.0000000000016698</v>
      </c>
      <c r="U96" s="42"/>
      <c r="V96" t="str">
        <f t="shared" si="14"/>
        <v/>
      </c>
      <c r="W96">
        <f t="shared" si="14"/>
        <v>1</v>
      </c>
      <c r="X96" s="29">
        <f t="shared" si="12"/>
        <v>151427.4513974915</v>
      </c>
      <c r="Y96" s="30">
        <f t="shared" si="13"/>
        <v>8.9869977694710834E-2</v>
      </c>
      <c r="AA96">
        <v>15</v>
      </c>
    </row>
    <row r="97" spans="2:33" ht="15">
      <c r="B97" s="31">
        <v>89</v>
      </c>
      <c r="C97" s="37">
        <f t="shared" si="8"/>
        <v>133684.10962648969</v>
      </c>
      <c r="D97" s="37"/>
      <c r="E97" s="31"/>
      <c r="F97" s="5">
        <v>43801</v>
      </c>
      <c r="G97" s="31" t="s">
        <v>45</v>
      </c>
      <c r="H97" s="38">
        <v>1.06199</v>
      </c>
      <c r="I97" s="38"/>
      <c r="J97" s="31">
        <v>3.6</v>
      </c>
      <c r="K97" s="39">
        <f t="shared" si="9"/>
        <v>4010.5232887946904</v>
      </c>
      <c r="L97" s="40"/>
      <c r="M97" s="4">
        <f>IF(J97="","",(K97/J97)/LOOKUP(RIGHT($D$2,3),定数!$A$6:$A$13,定数!$B$6:$B$13))</f>
        <v>9.2836187240617836</v>
      </c>
      <c r="N97" s="31"/>
      <c r="O97" s="5"/>
      <c r="P97" s="38">
        <v>1.0617700000000001</v>
      </c>
      <c r="Q97" s="38"/>
      <c r="R97" s="41">
        <f>IF(P97="","",T97*M97*LOOKUP(RIGHT($D$2,3),定数!$A$6:$A$13,定数!$B$6:$B$13))</f>
        <v>0</v>
      </c>
      <c r="S97" s="41"/>
      <c r="T97" s="42">
        <v>0</v>
      </c>
      <c r="U97" s="42"/>
      <c r="V97" t="str">
        <f t="shared" si="14"/>
        <v/>
      </c>
      <c r="W97">
        <f t="shared" si="14"/>
        <v>0</v>
      </c>
      <c r="X97" s="29">
        <f t="shared" si="12"/>
        <v>151427.4513974915</v>
      </c>
      <c r="Y97" s="30">
        <f t="shared" si="13"/>
        <v>0.1171738783638786</v>
      </c>
      <c r="AA97">
        <v>15</v>
      </c>
      <c r="AB97">
        <v>1.0617700000000001</v>
      </c>
    </row>
    <row r="98" spans="2:33" ht="15">
      <c r="B98" s="31">
        <v>90</v>
      </c>
      <c r="C98" s="37">
        <f t="shared" si="8"/>
        <v>133684.10962648969</v>
      </c>
      <c r="D98" s="37"/>
      <c r="E98" s="31"/>
      <c r="F98" s="5">
        <v>43802</v>
      </c>
      <c r="G98" s="31" t="s">
        <v>45</v>
      </c>
      <c r="H98" s="38">
        <v>1.05924</v>
      </c>
      <c r="I98" s="38"/>
      <c r="J98" s="31">
        <v>2.6</v>
      </c>
      <c r="K98" s="39">
        <f t="shared" si="9"/>
        <v>4010.5232887946904</v>
      </c>
      <c r="L98" s="40"/>
      <c r="M98" s="4">
        <f>IF(J98="","",(K98/J98)/LOOKUP(RIGHT($D$2,3),定数!$A$6:$A$13,定数!$B$6:$B$13))</f>
        <v>12.854241310239392</v>
      </c>
      <c r="N98" s="31"/>
      <c r="O98" s="5"/>
      <c r="P98" s="38">
        <v>1.05908</v>
      </c>
      <c r="Q98" s="38"/>
      <c r="R98" s="41">
        <f>IF(P98="","",T98*M98*LOOKUP(RIGHT($D$2,3),定数!$A$6:$A$13,定数!$B$6:$B$13))</f>
        <v>0</v>
      </c>
      <c r="S98" s="41"/>
      <c r="T98" s="42">
        <v>0</v>
      </c>
      <c r="U98" s="42"/>
      <c r="V98" t="str">
        <f t="shared" si="14"/>
        <v/>
      </c>
      <c r="W98">
        <f t="shared" si="14"/>
        <v>0</v>
      </c>
      <c r="X98" s="29">
        <f t="shared" si="12"/>
        <v>151427.4513974915</v>
      </c>
      <c r="Y98" s="30">
        <f t="shared" si="13"/>
        <v>0.1171738783638786</v>
      </c>
      <c r="AA98">
        <v>15</v>
      </c>
      <c r="AB98">
        <v>1.05908</v>
      </c>
    </row>
    <row r="99" spans="2:33" ht="15">
      <c r="B99" s="31">
        <v>91</v>
      </c>
      <c r="C99" s="37">
        <f t="shared" si="8"/>
        <v>133684.10962648969</v>
      </c>
      <c r="D99" s="37"/>
      <c r="E99" s="31"/>
      <c r="F99" s="5">
        <v>43809</v>
      </c>
      <c r="G99" s="31" t="s">
        <v>45</v>
      </c>
      <c r="H99" s="38">
        <v>1.1008599999999999</v>
      </c>
      <c r="I99" s="38"/>
      <c r="J99" s="31">
        <v>7.7</v>
      </c>
      <c r="K99" s="39">
        <f t="shared" si="9"/>
        <v>4010.5232887946904</v>
      </c>
      <c r="L99" s="40"/>
      <c r="M99" s="4">
        <f>IF(J99="","",(K99/J99)/LOOKUP(RIGHT($D$2,3),定数!$A$6:$A$13,定数!$B$6:$B$13))</f>
        <v>4.3403931696912235</v>
      </c>
      <c r="N99" s="31"/>
      <c r="O99" s="5"/>
      <c r="P99" s="38">
        <v>1.1003799999999999</v>
      </c>
      <c r="Q99" s="38"/>
      <c r="R99" s="41">
        <f>IF(P99="","",T99*M99*LOOKUP(RIGHT($D$2,3),定数!$A$6:$A$13,定数!$B$6:$B$13))</f>
        <v>0</v>
      </c>
      <c r="S99" s="41"/>
      <c r="T99" s="42">
        <v>0</v>
      </c>
      <c r="U99" s="42"/>
      <c r="V99" t="str">
        <f t="shared" si="14"/>
        <v/>
      </c>
      <c r="W99">
        <f t="shared" si="14"/>
        <v>0</v>
      </c>
      <c r="X99" s="29">
        <f t="shared" si="12"/>
        <v>151427.4513974915</v>
      </c>
      <c r="Y99" s="30">
        <f t="shared" si="13"/>
        <v>0.1171738783638786</v>
      </c>
      <c r="AA99">
        <v>15</v>
      </c>
      <c r="AB99">
        <v>1.1003799999999999</v>
      </c>
    </row>
    <row r="100" spans="2:33" ht="15">
      <c r="B100" s="31">
        <v>92</v>
      </c>
      <c r="C100" s="37">
        <f t="shared" si="8"/>
        <v>133684.10962648969</v>
      </c>
      <c r="D100" s="37"/>
      <c r="E100" s="31"/>
      <c r="F100" s="5">
        <v>43810</v>
      </c>
      <c r="G100" s="31" t="s">
        <v>44</v>
      </c>
      <c r="H100" s="38">
        <v>1.09449</v>
      </c>
      <c r="I100" s="38"/>
      <c r="J100" s="31">
        <v>8.6</v>
      </c>
      <c r="K100" s="39">
        <f t="shared" si="9"/>
        <v>4010.5232887946904</v>
      </c>
      <c r="L100" s="40"/>
      <c r="M100" s="4">
        <f>IF(J100="","",(K100/J100)/LOOKUP(RIGHT($D$2,3),定数!$A$6:$A$13,定数!$B$6:$B$13))</f>
        <v>3.8861659775142354</v>
      </c>
      <c r="N100" s="31"/>
      <c r="O100" s="5"/>
      <c r="P100" s="38">
        <v>1.09535</v>
      </c>
      <c r="Q100" s="38"/>
      <c r="R100" s="41">
        <f>IF(P100="","",T100*M100*LOOKUP(RIGHT($D$2,3),定数!$A$6:$A$13,定数!$B$6:$B$13))</f>
        <v>4010.5232887950779</v>
      </c>
      <c r="S100" s="41"/>
      <c r="T100" s="42">
        <f t="shared" si="11"/>
        <v>8.6000000000008292</v>
      </c>
      <c r="U100" s="42"/>
      <c r="V100" t="str">
        <f t="shared" si="14"/>
        <v/>
      </c>
      <c r="W100">
        <f t="shared" si="14"/>
        <v>0</v>
      </c>
      <c r="X100" s="29">
        <f t="shared" si="12"/>
        <v>151427.4513974915</v>
      </c>
      <c r="Y100" s="30">
        <f t="shared" si="13"/>
        <v>0.1171738783638786</v>
      </c>
      <c r="AA100">
        <v>15</v>
      </c>
      <c r="AB100">
        <v>1.0950200000000001</v>
      </c>
      <c r="AC100">
        <v>1.09535</v>
      </c>
      <c r="AD100">
        <v>1.09558</v>
      </c>
      <c r="AE100">
        <v>1.09578</v>
      </c>
      <c r="AF100">
        <v>1.0962099999999999</v>
      </c>
    </row>
    <row r="101" spans="2:33" ht="15">
      <c r="B101" s="31">
        <v>93</v>
      </c>
      <c r="C101" s="37">
        <f t="shared" si="8"/>
        <v>137694.63291528478</v>
      </c>
      <c r="D101" s="37"/>
      <c r="E101" s="31"/>
      <c r="F101" s="5">
        <v>43813</v>
      </c>
      <c r="G101" s="31" t="s">
        <v>45</v>
      </c>
      <c r="H101" s="38">
        <v>1.0969199999999999</v>
      </c>
      <c r="I101" s="38"/>
      <c r="J101" s="31">
        <v>8.6999999999999993</v>
      </c>
      <c r="K101" s="39">
        <f t="shared" si="9"/>
        <v>4130.8389874585428</v>
      </c>
      <c r="L101" s="40"/>
      <c r="M101" s="4">
        <f>IF(J101="","",(K101/J101)/LOOKUP(RIGHT($D$2,3),定数!$A$6:$A$13,定数!$B$6:$B$13))</f>
        <v>3.9567423251518616</v>
      </c>
      <c r="N101" s="31"/>
      <c r="O101" s="5"/>
      <c r="P101" s="38">
        <v>1.0963799999999999</v>
      </c>
      <c r="Q101" s="38"/>
      <c r="R101" s="41">
        <f>IF(P101="","",T101*M101*LOOKUP(RIGHT($D$2,3),定数!$A$6:$A$13,定数!$B$6:$B$13))</f>
        <v>0</v>
      </c>
      <c r="S101" s="41"/>
      <c r="T101" s="42">
        <v>0</v>
      </c>
      <c r="U101" s="42"/>
      <c r="V101" t="str">
        <f t="shared" si="14"/>
        <v/>
      </c>
      <c r="W101">
        <f t="shared" si="14"/>
        <v>0</v>
      </c>
      <c r="X101" s="29">
        <f t="shared" si="12"/>
        <v>151427.4513974915</v>
      </c>
      <c r="Y101" s="30">
        <f t="shared" si="13"/>
        <v>9.0689094714792362E-2</v>
      </c>
      <c r="AA101">
        <v>15</v>
      </c>
      <c r="AB101">
        <v>1.0963799999999999</v>
      </c>
    </row>
    <row r="102" spans="2:33" ht="15">
      <c r="B102" s="31">
        <v>94</v>
      </c>
      <c r="C102" s="37">
        <f t="shared" si="8"/>
        <v>137694.63291528478</v>
      </c>
      <c r="D102" s="37"/>
      <c r="E102" s="31"/>
      <c r="F102" s="5">
        <v>43821</v>
      </c>
      <c r="G102" s="31" t="s">
        <v>45</v>
      </c>
      <c r="H102" s="38">
        <v>1.09056</v>
      </c>
      <c r="I102" s="38"/>
      <c r="J102" s="31">
        <v>7.6</v>
      </c>
      <c r="K102" s="39">
        <f t="shared" si="9"/>
        <v>4130.8389874585428</v>
      </c>
      <c r="L102" s="40"/>
      <c r="M102" s="4">
        <f>IF(J102="","",(K102/J102)/LOOKUP(RIGHT($D$2,3),定数!$A$6:$A$13,定数!$B$6:$B$13))</f>
        <v>4.5294287143185779</v>
      </c>
      <c r="N102" s="31"/>
      <c r="O102" s="5"/>
      <c r="P102" s="38">
        <v>1.0913200000000001</v>
      </c>
      <c r="Q102" s="38"/>
      <c r="R102" s="41">
        <f>IF(P102="","",T102*M102*LOOKUP(RIGHT($D$2,3),定数!$A$6:$A$13,定数!$B$6:$B$13))</f>
        <v>-4130.8389874590539</v>
      </c>
      <c r="S102" s="41"/>
      <c r="T102" s="42">
        <f t="shared" si="11"/>
        <v>-7.6000000000009393</v>
      </c>
      <c r="U102" s="42"/>
      <c r="V102" t="str">
        <f t="shared" si="14"/>
        <v/>
      </c>
      <c r="W102">
        <f t="shared" si="14"/>
        <v>1</v>
      </c>
      <c r="X102" s="29">
        <f t="shared" si="12"/>
        <v>151427.4513974915</v>
      </c>
      <c r="Y102" s="30">
        <f t="shared" si="13"/>
        <v>9.0689094714792362E-2</v>
      </c>
      <c r="AA102">
        <v>15</v>
      </c>
    </row>
    <row r="103" spans="2:33" ht="15">
      <c r="B103" s="31">
        <v>95</v>
      </c>
      <c r="C103" s="37">
        <f t="shared" si="8"/>
        <v>133563.79392782573</v>
      </c>
      <c r="D103" s="37"/>
      <c r="E103" s="31">
        <v>2016</v>
      </c>
      <c r="F103" s="5">
        <v>43469</v>
      </c>
      <c r="G103" s="31" t="s">
        <v>44</v>
      </c>
      <c r="H103" s="38">
        <v>1.0878099999999999</v>
      </c>
      <c r="I103" s="38"/>
      <c r="J103" s="31">
        <v>9.6</v>
      </c>
      <c r="K103" s="39">
        <f t="shared" si="9"/>
        <v>4006.9138178347716</v>
      </c>
      <c r="L103" s="40"/>
      <c r="M103" s="4">
        <f>IF(J103="","",(K103/J103)/LOOKUP(RIGHT($D$2,3),定数!$A$6:$A$13,定数!$B$6:$B$13))</f>
        <v>3.4782238002037946</v>
      </c>
      <c r="N103" s="31"/>
      <c r="O103" s="5"/>
      <c r="P103" s="38">
        <v>1.08877</v>
      </c>
      <c r="Q103" s="38"/>
      <c r="R103" s="41">
        <f>IF(P103="","",T103*M103*LOOKUP(RIGHT($D$2,3),定数!$A$6:$A$13,定数!$B$6:$B$13))</f>
        <v>4006.9138178350713</v>
      </c>
      <c r="S103" s="41"/>
      <c r="T103" s="42">
        <f t="shared" si="11"/>
        <v>9.6000000000007191</v>
      </c>
      <c r="U103" s="42"/>
      <c r="V103" t="str">
        <f t="shared" si="14"/>
        <v/>
      </c>
      <c r="W103">
        <f t="shared" si="14"/>
        <v>0</v>
      </c>
      <c r="X103" s="29">
        <f t="shared" si="12"/>
        <v>151427.4513974915</v>
      </c>
      <c r="Y103" s="30">
        <f t="shared" si="13"/>
        <v>0.11796842187335199</v>
      </c>
      <c r="AA103">
        <v>15</v>
      </c>
      <c r="AB103">
        <v>1.0884</v>
      </c>
      <c r="AC103">
        <v>1.08877</v>
      </c>
      <c r="AD103">
        <v>1.0890299999999999</v>
      </c>
      <c r="AE103">
        <v>1.0892500000000001</v>
      </c>
      <c r="AF103">
        <v>1.0897300000000001</v>
      </c>
      <c r="AG103">
        <v>1.0906899999999999</v>
      </c>
    </row>
    <row r="104" spans="2:33" ht="15">
      <c r="B104" s="31">
        <v>96</v>
      </c>
      <c r="C104" s="37">
        <f t="shared" si="8"/>
        <v>137570.70774566079</v>
      </c>
      <c r="D104" s="37"/>
      <c r="E104" s="31"/>
      <c r="F104" s="5">
        <v>43473</v>
      </c>
      <c r="G104" s="31" t="s">
        <v>45</v>
      </c>
      <c r="H104" s="38">
        <v>1.08816</v>
      </c>
      <c r="I104" s="38"/>
      <c r="J104" s="31">
        <v>6.7</v>
      </c>
      <c r="K104" s="39">
        <f t="shared" si="9"/>
        <v>4127.1212323698237</v>
      </c>
      <c r="L104" s="40"/>
      <c r="M104" s="4">
        <f>IF(J104="","",(K104/J104)/LOOKUP(RIGHT($D$2,3),定数!$A$6:$A$13,定数!$B$6:$B$13))</f>
        <v>5.1332353636440597</v>
      </c>
      <c r="N104" s="31"/>
      <c r="O104" s="5"/>
      <c r="P104" s="38">
        <v>1.0874900000000001</v>
      </c>
      <c r="Q104" s="38"/>
      <c r="R104" s="41">
        <f>IF(P104="","",T104*M104*LOOKUP(RIGHT($D$2,3),定数!$A$6:$A$13,定数!$B$6:$B$13))</f>
        <v>4127.1212323695063</v>
      </c>
      <c r="S104" s="41"/>
      <c r="T104" s="42">
        <f t="shared" si="11"/>
        <v>6.6999999999994841</v>
      </c>
      <c r="U104" s="42"/>
      <c r="V104" t="str">
        <f t="shared" si="14"/>
        <v/>
      </c>
      <c r="W104">
        <f t="shared" si="14"/>
        <v>0</v>
      </c>
      <c r="X104" s="29">
        <f t="shared" si="12"/>
        <v>151427.4513974915</v>
      </c>
      <c r="Y104" s="30">
        <f t="shared" si="13"/>
        <v>9.1507474529550548E-2</v>
      </c>
      <c r="AA104">
        <v>15</v>
      </c>
      <c r="AB104">
        <v>1.08775</v>
      </c>
      <c r="AC104">
        <v>1.0874900000000001</v>
      </c>
      <c r="AD104">
        <v>1.08731</v>
      </c>
      <c r="AE104">
        <v>1.0871599999999999</v>
      </c>
    </row>
    <row r="105" spans="2:33" ht="15">
      <c r="B105" s="31">
        <v>97</v>
      </c>
      <c r="C105" s="37">
        <f t="shared" si="8"/>
        <v>141697.8289780303</v>
      </c>
      <c r="D105" s="37"/>
      <c r="E105" s="31"/>
      <c r="F105" s="5">
        <v>43480</v>
      </c>
      <c r="G105" s="31" t="s">
        <v>44</v>
      </c>
      <c r="H105" s="38">
        <v>1.08822</v>
      </c>
      <c r="I105" s="38"/>
      <c r="J105" s="31">
        <v>7.8</v>
      </c>
      <c r="K105" s="39">
        <f t="shared" si="9"/>
        <v>4250.9348693409092</v>
      </c>
      <c r="L105" s="40"/>
      <c r="M105" s="4">
        <f>IF(J105="","",(K105/J105)/LOOKUP(RIGHT($D$2,3),定数!$A$6:$A$13,定数!$B$6:$B$13))</f>
        <v>4.5415970826291767</v>
      </c>
      <c r="N105" s="31"/>
      <c r="O105" s="5"/>
      <c r="P105" s="38">
        <v>1.0887</v>
      </c>
      <c r="Q105" s="38"/>
      <c r="R105" s="41">
        <f>IF(P105="","",T105*M105*LOOKUP(RIGHT($D$2,3),定数!$A$6:$A$13,定数!$B$6:$B$13))</f>
        <v>0</v>
      </c>
      <c r="S105" s="41"/>
      <c r="T105" s="42">
        <v>0</v>
      </c>
      <c r="U105" s="42"/>
      <c r="V105" t="str">
        <f t="shared" si="14"/>
        <v/>
      </c>
      <c r="W105">
        <f t="shared" si="14"/>
        <v>0</v>
      </c>
      <c r="X105" s="29">
        <f t="shared" si="12"/>
        <v>151427.4513974915</v>
      </c>
      <c r="Y105" s="30">
        <f t="shared" si="13"/>
        <v>6.4252698765439153E-2</v>
      </c>
      <c r="AA105">
        <v>15</v>
      </c>
      <c r="AB105">
        <v>1.0887</v>
      </c>
    </row>
    <row r="106" spans="2:33" ht="15">
      <c r="B106" s="31">
        <v>98</v>
      </c>
      <c r="C106" s="37">
        <f t="shared" si="8"/>
        <v>141697.8289780303</v>
      </c>
      <c r="D106" s="37"/>
      <c r="E106" s="31"/>
      <c r="F106" s="5">
        <v>43484</v>
      </c>
      <c r="G106" s="31" t="s">
        <v>45</v>
      </c>
      <c r="H106" s="38">
        <v>1.0876999999999999</v>
      </c>
      <c r="I106" s="38"/>
      <c r="J106" s="31">
        <v>5.6</v>
      </c>
      <c r="K106" s="39">
        <f t="shared" si="9"/>
        <v>4250.9348693409092</v>
      </c>
      <c r="L106" s="40"/>
      <c r="M106" s="4">
        <f>IF(J106="","",(K106/J106)/LOOKUP(RIGHT($D$2,3),定数!$A$6:$A$13,定数!$B$6:$B$13))</f>
        <v>6.3257959365192109</v>
      </c>
      <c r="N106" s="31"/>
      <c r="O106" s="5"/>
      <c r="P106" s="38">
        <v>1.08714</v>
      </c>
      <c r="Q106" s="38"/>
      <c r="R106" s="41">
        <f>IF(P106="","",T106*M106*LOOKUP(RIGHT($D$2,3),定数!$A$6:$A$13,定数!$B$6:$B$13))</f>
        <v>4250.9348693401043</v>
      </c>
      <c r="S106" s="41"/>
      <c r="T106" s="42">
        <f t="shared" si="11"/>
        <v>5.5999999999989392</v>
      </c>
      <c r="U106" s="42"/>
      <c r="V106" t="str">
        <f t="shared" si="14"/>
        <v/>
      </c>
      <c r="W106">
        <f t="shared" si="14"/>
        <v>0</v>
      </c>
      <c r="X106" s="29">
        <f t="shared" si="12"/>
        <v>151427.4513974915</v>
      </c>
      <c r="Y106" s="30">
        <f t="shared" si="13"/>
        <v>6.4252698765439153E-2</v>
      </c>
      <c r="AA106">
        <v>15</v>
      </c>
      <c r="AB106">
        <v>1.08735</v>
      </c>
      <c r="AC106">
        <v>1.08714</v>
      </c>
      <c r="AD106">
        <v>1.0869899999999999</v>
      </c>
      <c r="AE106">
        <v>1.0868599999999999</v>
      </c>
      <c r="AF106">
        <v>1.0865800000000001</v>
      </c>
      <c r="AG106">
        <v>1.08602</v>
      </c>
    </row>
    <row r="107" spans="2:33" ht="15">
      <c r="B107" s="31">
        <v>99</v>
      </c>
      <c r="C107" s="37">
        <f t="shared" si="8"/>
        <v>145948.7638473704</v>
      </c>
      <c r="D107" s="37"/>
      <c r="E107" s="31"/>
      <c r="F107" s="5">
        <v>43486</v>
      </c>
      <c r="G107" s="31" t="s">
        <v>44</v>
      </c>
      <c r="H107" s="38">
        <v>1.08988</v>
      </c>
      <c r="I107" s="38"/>
      <c r="J107" s="31">
        <v>7.9</v>
      </c>
      <c r="K107" s="39">
        <f t="shared" si="9"/>
        <v>4378.4629154211116</v>
      </c>
      <c r="L107" s="40"/>
      <c r="M107" s="4">
        <f>IF(J107="","",(K107/J107)/LOOKUP(RIGHT($D$2,3),定数!$A$6:$A$13,定数!$B$6:$B$13))</f>
        <v>4.6186317673218475</v>
      </c>
      <c r="N107" s="31"/>
      <c r="O107" s="5"/>
      <c r="P107" s="38">
        <v>1.0903700000000001</v>
      </c>
      <c r="Q107" s="38"/>
      <c r="R107" s="41">
        <f>IF(P107="","",T107*M107*LOOKUP(RIGHT($D$2,3),定数!$A$6:$A$13,定数!$B$6:$B$13))</f>
        <v>0</v>
      </c>
      <c r="S107" s="41"/>
      <c r="T107" s="42">
        <v>0</v>
      </c>
      <c r="U107" s="42"/>
      <c r="V107" t="str">
        <f>IF(S107&lt;&gt;"",IF(S107&lt;0,1+V106,0),"")</f>
        <v/>
      </c>
      <c r="W107">
        <f>IF(T107&lt;&gt;"",IF(T107&lt;0,1+W106,0),"")</f>
        <v>0</v>
      </c>
      <c r="X107" s="29">
        <f t="shared" si="12"/>
        <v>151427.4513974915</v>
      </c>
      <c r="Y107" s="30">
        <f t="shared" si="13"/>
        <v>3.6180279728407649E-2</v>
      </c>
      <c r="AA107">
        <v>15</v>
      </c>
      <c r="AB107">
        <v>1.0903700000000001</v>
      </c>
    </row>
    <row r="108" spans="2:33" ht="15">
      <c r="B108" s="31">
        <v>100</v>
      </c>
      <c r="C108" s="37">
        <f t="shared" si="8"/>
        <v>145948.7638473704</v>
      </c>
      <c r="D108" s="37"/>
      <c r="E108" s="31"/>
      <c r="F108" s="5">
        <v>43487</v>
      </c>
      <c r="G108" s="31" t="s">
        <v>45</v>
      </c>
      <c r="H108" s="38">
        <v>1.0839700000000001</v>
      </c>
      <c r="I108" s="38"/>
      <c r="J108" s="31">
        <v>6.2</v>
      </c>
      <c r="K108" s="39">
        <f t="shared" si="9"/>
        <v>4378.4629154211116</v>
      </c>
      <c r="L108" s="40"/>
      <c r="M108" s="4">
        <f>IF(J108="","",(K108/J108)/LOOKUP(RIGHT($D$2,3),定数!$A$6:$A$13,定数!$B$6:$B$13))</f>
        <v>5.8850308002971925</v>
      </c>
      <c r="N108" s="31"/>
      <c r="O108" s="5"/>
      <c r="P108" s="38">
        <v>1.08335</v>
      </c>
      <c r="Q108" s="38"/>
      <c r="R108" s="41">
        <f>IF(P108="","",T108*M108*LOOKUP(RIGHT($D$2,3),定数!$A$6:$A$13,定数!$B$6:$B$13))</f>
        <v>4378.46291542157</v>
      </c>
      <c r="S108" s="41"/>
      <c r="T108" s="42">
        <f t="shared" si="11"/>
        <v>6.2000000000006494</v>
      </c>
      <c r="U108" s="42"/>
      <c r="V108" t="str">
        <f>IF(S108&lt;&gt;"",IF(S108&lt;0,1+V107,0),"")</f>
        <v/>
      </c>
      <c r="W108">
        <f>IF(T108&lt;&gt;"",IF(T108&lt;0,1+W107,0),"")</f>
        <v>0</v>
      </c>
      <c r="X108" s="29">
        <f t="shared" si="12"/>
        <v>151427.4513974915</v>
      </c>
      <c r="Y108" s="30">
        <f t="shared" si="13"/>
        <v>3.6180279728407649E-2</v>
      </c>
      <c r="AA108">
        <v>15</v>
      </c>
      <c r="AB108">
        <v>1.0835900000000001</v>
      </c>
      <c r="AC108">
        <v>1.08335</v>
      </c>
      <c r="AD108">
        <v>1.08318</v>
      </c>
      <c r="AE108">
        <v>1.08304</v>
      </c>
      <c r="AF108">
        <v>1.08273</v>
      </c>
    </row>
    <row r="109" spans="2:33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8F73788A-B32F-4773-B64F-FC67B6DAD93C}">
      <formula1>"買,売"</formula1>
    </dataValidation>
  </dataValidations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A92B8-B2C8-4F09-AFF9-4B78466386D9}">
  <dimension ref="B2:AG109"/>
  <sheetViews>
    <sheetView zoomScale="115" zoomScaleNormal="115" workbookViewId="0" xr3:uid="{DCD225DF-9A0A-5554-A5CD-FD553B5AE795}">
      <pane ySplit="8" topLeftCell="B9" activePane="bottomLeft" state="frozen"/>
      <selection pane="bottomLeft" activeCell="P57" sqref="P57:Q57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33" ht="15">
      <c r="B2" s="56" t="s">
        <v>10</v>
      </c>
      <c r="C2" s="56"/>
      <c r="D2" s="76" t="s">
        <v>11</v>
      </c>
      <c r="E2" s="76"/>
      <c r="F2" s="56" t="s">
        <v>12</v>
      </c>
      <c r="G2" s="56"/>
      <c r="H2" s="72" t="s">
        <v>13</v>
      </c>
      <c r="I2" s="72"/>
      <c r="J2" s="56" t="s">
        <v>14</v>
      </c>
      <c r="K2" s="56"/>
      <c r="L2" s="77">
        <v>100000</v>
      </c>
      <c r="M2" s="76"/>
      <c r="N2" s="56" t="s">
        <v>15</v>
      </c>
      <c r="O2" s="56"/>
      <c r="P2" s="73">
        <f>SUM(L2,D4)</f>
        <v>141597.97566676748</v>
      </c>
      <c r="Q2" s="72"/>
      <c r="R2" s="1"/>
      <c r="S2" s="1"/>
      <c r="T2" s="1"/>
    </row>
    <row r="3" spans="2:33" ht="57" customHeight="1">
      <c r="B3" s="56" t="s">
        <v>16</v>
      </c>
      <c r="C3" s="56"/>
      <c r="D3" s="74" t="s">
        <v>17</v>
      </c>
      <c r="E3" s="74"/>
      <c r="F3" s="74"/>
      <c r="G3" s="74"/>
      <c r="H3" s="74"/>
      <c r="I3" s="74"/>
      <c r="J3" s="56" t="s">
        <v>18</v>
      </c>
      <c r="K3" s="56"/>
      <c r="L3" s="74" t="s">
        <v>52</v>
      </c>
      <c r="M3" s="75"/>
      <c r="N3" s="75"/>
      <c r="O3" s="75"/>
      <c r="P3" s="75"/>
      <c r="Q3" s="75"/>
      <c r="R3" s="1"/>
      <c r="S3" s="1"/>
    </row>
    <row r="4" spans="2:33" ht="15">
      <c r="B4" s="56" t="s">
        <v>20</v>
      </c>
      <c r="C4" s="56"/>
      <c r="D4" s="70">
        <f>SUM($R$9:$S$993)</f>
        <v>41597.975666767488</v>
      </c>
      <c r="E4" s="70"/>
      <c r="F4" s="56" t="s">
        <v>21</v>
      </c>
      <c r="G4" s="56"/>
      <c r="H4" s="71">
        <f>SUM($T$9:$U$108)</f>
        <v>70.699999999988023</v>
      </c>
      <c r="I4" s="72"/>
      <c r="J4" s="53"/>
      <c r="K4" s="53"/>
      <c r="L4" s="73"/>
      <c r="M4" s="73"/>
      <c r="N4" s="53" t="s">
        <v>22</v>
      </c>
      <c r="O4" s="53"/>
      <c r="P4" s="54">
        <f>MAX(Y:Y)</f>
        <v>0.1412608705122298</v>
      </c>
      <c r="Q4" s="54"/>
      <c r="R4" s="1"/>
      <c r="S4" s="1"/>
      <c r="T4" s="1"/>
    </row>
    <row r="5" spans="2:33" ht="15">
      <c r="B5" s="33" t="s">
        <v>23</v>
      </c>
      <c r="C5" s="36">
        <f>COUNTIF($R$9:$R$990,"&gt;0")</f>
        <v>69</v>
      </c>
      <c r="D5" s="34" t="s">
        <v>24</v>
      </c>
      <c r="E5" s="12">
        <f>COUNTIF($R$9:$R$990,"&lt;0")</f>
        <v>30</v>
      </c>
      <c r="F5" s="34" t="s">
        <v>25</v>
      </c>
      <c r="G5" s="36">
        <f>COUNTIF($R$9:$R$990,"=0")</f>
        <v>1</v>
      </c>
      <c r="H5" s="34" t="s">
        <v>26</v>
      </c>
      <c r="I5" s="32">
        <f>C5/SUM(C5,E5,G5)</f>
        <v>0.69</v>
      </c>
      <c r="J5" s="55" t="s">
        <v>27</v>
      </c>
      <c r="K5" s="56"/>
      <c r="L5" s="57">
        <f>MAX(V9:V993)</f>
        <v>5</v>
      </c>
      <c r="M5" s="58"/>
      <c r="N5" s="14" t="s">
        <v>28</v>
      </c>
      <c r="O5" s="6"/>
      <c r="P5" s="57">
        <f>MAX(W9:W993)</f>
        <v>4</v>
      </c>
      <c r="Q5" s="58"/>
      <c r="R5" s="1"/>
      <c r="S5" s="1"/>
      <c r="T5" s="1"/>
    </row>
    <row r="6" spans="2:33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5"/>
      <c r="R6" s="1"/>
      <c r="S6" s="1"/>
      <c r="T6" s="1"/>
    </row>
    <row r="7" spans="2:33" ht="15">
      <c r="B7" s="59" t="s">
        <v>29</v>
      </c>
      <c r="C7" s="61" t="s">
        <v>30</v>
      </c>
      <c r="D7" s="62"/>
      <c r="E7" s="65" t="s">
        <v>31</v>
      </c>
      <c r="F7" s="66"/>
      <c r="G7" s="66"/>
      <c r="H7" s="66"/>
      <c r="I7" s="49"/>
      <c r="J7" s="67" t="s">
        <v>32</v>
      </c>
      <c r="K7" s="68"/>
      <c r="L7" s="51"/>
      <c r="M7" s="69" t="s">
        <v>33</v>
      </c>
      <c r="N7" s="44" t="s">
        <v>34</v>
      </c>
      <c r="O7" s="45"/>
      <c r="P7" s="45"/>
      <c r="Q7" s="46"/>
      <c r="R7" s="47" t="s">
        <v>35</v>
      </c>
      <c r="S7" s="47"/>
      <c r="T7" s="47"/>
      <c r="U7" s="47"/>
    </row>
    <row r="8" spans="2:33" ht="15">
      <c r="B8" s="60"/>
      <c r="C8" s="63"/>
      <c r="D8" s="64"/>
      <c r="E8" s="15" t="s">
        <v>36</v>
      </c>
      <c r="F8" s="15" t="s">
        <v>37</v>
      </c>
      <c r="G8" s="15" t="s">
        <v>38</v>
      </c>
      <c r="H8" s="48" t="s">
        <v>39</v>
      </c>
      <c r="I8" s="49"/>
      <c r="J8" s="2" t="s">
        <v>40</v>
      </c>
      <c r="K8" s="50" t="s">
        <v>41</v>
      </c>
      <c r="L8" s="51"/>
      <c r="M8" s="69"/>
      <c r="N8" s="3" t="s">
        <v>36</v>
      </c>
      <c r="O8" s="3" t="s">
        <v>37</v>
      </c>
      <c r="P8" s="52" t="s">
        <v>39</v>
      </c>
      <c r="Q8" s="46"/>
      <c r="R8" s="47" t="s">
        <v>42</v>
      </c>
      <c r="S8" s="47"/>
      <c r="T8" s="47" t="s">
        <v>40</v>
      </c>
      <c r="U8" s="47"/>
      <c r="Y8" t="s">
        <v>43</v>
      </c>
      <c r="AB8">
        <v>-0.61799999999999999</v>
      </c>
      <c r="AC8">
        <v>-1</v>
      </c>
      <c r="AD8">
        <v>-1.27</v>
      </c>
      <c r="AE8">
        <v>-1.5</v>
      </c>
      <c r="AF8">
        <v>-2</v>
      </c>
      <c r="AG8">
        <v>-3</v>
      </c>
    </row>
    <row r="9" spans="2:33" ht="15">
      <c r="B9" s="31">
        <v>1</v>
      </c>
      <c r="C9" s="37">
        <f>L2</f>
        <v>100000</v>
      </c>
      <c r="D9" s="37"/>
      <c r="E9" s="31">
        <v>2015</v>
      </c>
      <c r="F9" s="5">
        <v>43470</v>
      </c>
      <c r="G9" s="31" t="s">
        <v>44</v>
      </c>
      <c r="H9" s="38">
        <v>1.1959</v>
      </c>
      <c r="I9" s="38"/>
      <c r="J9" s="31">
        <v>20</v>
      </c>
      <c r="K9" s="37">
        <f>IF(J9="","",C9*0.03)</f>
        <v>3000</v>
      </c>
      <c r="L9" s="37"/>
      <c r="M9" s="4">
        <f>IF(J9="","",(K9/J9)/LOOKUP(RIGHT($D$2,3),定数!$A$6:$A$13,定数!$B$6:$B$13))</f>
        <v>1.25</v>
      </c>
      <c r="N9" s="31">
        <v>2015</v>
      </c>
      <c r="O9" s="5">
        <v>43470</v>
      </c>
      <c r="P9" s="38">
        <v>1.19693</v>
      </c>
      <c r="Q9" s="38"/>
      <c r="R9" s="41">
        <f>IF(P9="","",T9*M9*LOOKUP(RIGHT($D$2,3),定数!$A$6:$A$13,定数!$B$6:$B$13))</f>
        <v>0</v>
      </c>
      <c r="S9" s="41"/>
      <c r="T9" s="42">
        <v>0</v>
      </c>
      <c r="U9" s="42"/>
      <c r="V9" s="1">
        <f>IF(T9&lt;&gt;"",IF(T9&gt;0,1+V8,0),"")</f>
        <v>0</v>
      </c>
      <c r="W9">
        <f>IF(T9&lt;&gt;"",IF(T9&lt;0,1+W8,0),"")</f>
        <v>0</v>
      </c>
      <c r="AB9">
        <v>1.19693</v>
      </c>
    </row>
    <row r="10" spans="2:33" ht="15">
      <c r="B10" s="31">
        <v>2</v>
      </c>
      <c r="C10" s="37">
        <f t="shared" ref="C10:C73" si="0">IF(R9="","",C9+R9)</f>
        <v>100000</v>
      </c>
      <c r="D10" s="37"/>
      <c r="E10" s="31"/>
      <c r="F10" s="5">
        <v>43472</v>
      </c>
      <c r="G10" s="31" t="s">
        <v>44</v>
      </c>
      <c r="H10" s="38">
        <v>1.1887300000000001</v>
      </c>
      <c r="I10" s="38"/>
      <c r="J10" s="31">
        <v>33.700000000000003</v>
      </c>
      <c r="K10" s="39">
        <f>IF(J10="","",C10*0.03)</f>
        <v>3000</v>
      </c>
      <c r="L10" s="40"/>
      <c r="M10" s="4">
        <f>IF(J10="","",(K10/J10)/LOOKUP(RIGHT($D$2,3),定数!$A$6:$A$13,定数!$B$6:$B$13))</f>
        <v>0.74183976261127593</v>
      </c>
      <c r="N10" s="31"/>
      <c r="O10" s="5"/>
      <c r="P10" s="38">
        <v>1.18536</v>
      </c>
      <c r="Q10" s="38"/>
      <c r="R10" s="41">
        <f>IF(P10="","",T10*M10*LOOKUP(RIGHT($D$2,3),定数!$A$6:$A$13,定数!$B$6:$B$13))</f>
        <v>-3000.000000000085</v>
      </c>
      <c r="S10" s="41"/>
      <c r="T10" s="42">
        <f>IF(P10="","",IF(G10="買",(P10-H10),(H10-P10))*IF(RIGHT($D$2,3)="JPY",100,10000))</f>
        <v>-33.700000000000955</v>
      </c>
      <c r="U10" s="42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100000</v>
      </c>
    </row>
    <row r="11" spans="2:33" ht="15">
      <c r="B11" s="31">
        <v>3</v>
      </c>
      <c r="C11" s="37">
        <f t="shared" si="0"/>
        <v>96999.999999999913</v>
      </c>
      <c r="D11" s="37"/>
      <c r="E11" s="31"/>
      <c r="F11" s="5">
        <v>43477</v>
      </c>
      <c r="G11" s="31" t="s">
        <v>45</v>
      </c>
      <c r="H11" s="38">
        <v>1.18489</v>
      </c>
      <c r="I11" s="38"/>
      <c r="J11" s="31">
        <v>8.8000000000000007</v>
      </c>
      <c r="K11" s="39">
        <f t="shared" ref="K11:K74" si="3">IF(J11="","",C11*0.03)</f>
        <v>2909.9999999999973</v>
      </c>
      <c r="L11" s="40"/>
      <c r="M11" s="4">
        <f>IF(J11="","",(K11/J11)/LOOKUP(RIGHT($D$2,3),定数!$A$6:$A$13,定数!$B$6:$B$13))</f>
        <v>2.7556818181818152</v>
      </c>
      <c r="N11" s="31"/>
      <c r="O11" s="5"/>
      <c r="P11" s="38">
        <v>1.18435</v>
      </c>
      <c r="Q11" s="38"/>
      <c r="R11" s="41">
        <f>IF(P11="","",T11*M11*LOOKUP(RIGHT($D$2,3),定数!$A$6:$A$13,定数!$B$6:$B$13))</f>
        <v>1785.6818181817664</v>
      </c>
      <c r="S11" s="41"/>
      <c r="T11" s="42">
        <f>IF(P11="","",IF(G11="買",(P11-H11),(H11-P11))*IF(RIGHT($D$2,3)="JPY",100,10000))</f>
        <v>5.3999999999998494</v>
      </c>
      <c r="U11" s="42"/>
      <c r="V11" s="16">
        <f t="shared" si="1"/>
        <v>1</v>
      </c>
      <c r="W11">
        <f t="shared" si="2"/>
        <v>0</v>
      </c>
      <c r="X11" s="29">
        <f>IF(C11&lt;&gt;"",MAX(X10,C11),"")</f>
        <v>100000</v>
      </c>
      <c r="Y11" s="30">
        <f>IF(X11&lt;&gt;"",1-(C11/X11),"")</f>
        <v>3.0000000000000915E-2</v>
      </c>
      <c r="AB11">
        <v>1.18435</v>
      </c>
      <c r="AC11">
        <v>1.18401</v>
      </c>
      <c r="AD11">
        <v>1.18377</v>
      </c>
      <c r="AE11">
        <v>1.18357</v>
      </c>
      <c r="AF11">
        <v>1.18313</v>
      </c>
      <c r="AG11">
        <v>1.18225</v>
      </c>
    </row>
    <row r="12" spans="2:33" ht="15">
      <c r="B12" s="31">
        <v>4</v>
      </c>
      <c r="C12" s="37">
        <f t="shared" si="0"/>
        <v>98785.681818181678</v>
      </c>
      <c r="D12" s="37"/>
      <c r="E12" s="31"/>
      <c r="F12" s="5">
        <v>43478</v>
      </c>
      <c r="G12" s="31" t="s">
        <v>45</v>
      </c>
      <c r="H12" s="38">
        <v>1.1829799999999999</v>
      </c>
      <c r="I12" s="38"/>
      <c r="J12" s="31">
        <v>4.4000000000000004</v>
      </c>
      <c r="K12" s="39">
        <f t="shared" si="3"/>
        <v>2963.57045454545</v>
      </c>
      <c r="L12" s="40"/>
      <c r="M12" s="4">
        <f>IF(J12="","",(K12/J12)/LOOKUP(RIGHT($D$2,3),定数!$A$6:$A$13,定数!$B$6:$B$13))</f>
        <v>5.6128228305785042</v>
      </c>
      <c r="N12" s="31"/>
      <c r="O12" s="5"/>
      <c r="P12" s="38">
        <v>1.1827099999999999</v>
      </c>
      <c r="Q12" s="38"/>
      <c r="R12" s="41">
        <f>IF(P12="","",T12*M12*LOOKUP(RIGHT($D$2,3),定数!$A$6:$A$13,定数!$B$6:$B$13))</f>
        <v>1818.5545971073846</v>
      </c>
      <c r="S12" s="41"/>
      <c r="T12" s="42">
        <f t="shared" ref="T12:T75" si="4">IF(P12="","",IF(G12="買",(P12-H12),(H12-P12))*IF(RIGHT($D$2,3)="JPY",100,10000))</f>
        <v>2.6999999999999247</v>
      </c>
      <c r="U12" s="42"/>
      <c r="V12" s="16">
        <f t="shared" si="1"/>
        <v>2</v>
      </c>
      <c r="W12">
        <f t="shared" si="2"/>
        <v>0</v>
      </c>
      <c r="X12" s="29">
        <f t="shared" ref="X12:X75" si="5">IF(C12&lt;&gt;"",MAX(X11,C12),"")</f>
        <v>100000</v>
      </c>
      <c r="Y12" s="30">
        <f t="shared" ref="Y12:Y75" si="6">IF(X12&lt;&gt;"",1-(C12/X12),"")</f>
        <v>1.2143181818183191E-2</v>
      </c>
      <c r="AA12">
        <v>15</v>
      </c>
      <c r="AB12">
        <v>1.1827099999999999</v>
      </c>
      <c r="AC12">
        <v>1.1825399999999999</v>
      </c>
      <c r="AD12">
        <v>1.18242</v>
      </c>
    </row>
    <row r="13" spans="2:33" ht="15">
      <c r="B13" s="31">
        <v>5</v>
      </c>
      <c r="C13" s="37">
        <f t="shared" si="0"/>
        <v>100604.23641528907</v>
      </c>
      <c r="D13" s="37"/>
      <c r="E13" s="31"/>
      <c r="F13" s="5">
        <v>43479</v>
      </c>
      <c r="G13" s="31" t="s">
        <v>45</v>
      </c>
      <c r="H13" s="38">
        <v>1.17425</v>
      </c>
      <c r="I13" s="38"/>
      <c r="J13" s="31">
        <v>16.600000000000001</v>
      </c>
      <c r="K13" s="39">
        <f t="shared" si="3"/>
        <v>3018.127092458672</v>
      </c>
      <c r="L13" s="40"/>
      <c r="M13" s="4">
        <f>IF(J13="","",(K13/J13)/LOOKUP(RIGHT($D$2,3),定数!$A$6:$A$13,定数!$B$6:$B$13))</f>
        <v>1.5151240423989316</v>
      </c>
      <c r="N13" s="31"/>
      <c r="O13" s="5"/>
      <c r="P13" s="38">
        <v>1.17591</v>
      </c>
      <c r="Q13" s="38"/>
      <c r="R13" s="41">
        <f>IF(P13="","",T13*M13*LOOKUP(RIGHT($D$2,3),定数!$A$6:$A$13,定数!$B$6:$B$13))</f>
        <v>-3018.127092458662</v>
      </c>
      <c r="S13" s="41"/>
      <c r="T13" s="42">
        <f t="shared" si="4"/>
        <v>-16.599999999999948</v>
      </c>
      <c r="U13" s="42"/>
      <c r="V13" s="16">
        <f t="shared" si="1"/>
        <v>0</v>
      </c>
      <c r="W13">
        <f t="shared" si="2"/>
        <v>1</v>
      </c>
      <c r="X13" s="29">
        <f t="shared" si="5"/>
        <v>100604.23641528907</v>
      </c>
      <c r="Y13" s="30">
        <f t="shared" si="6"/>
        <v>0</v>
      </c>
      <c r="AA13">
        <v>15</v>
      </c>
    </row>
    <row r="14" spans="2:33" ht="15">
      <c r="B14" s="31">
        <v>6</v>
      </c>
      <c r="C14" s="37">
        <f t="shared" si="0"/>
        <v>97586.109322830409</v>
      </c>
      <c r="D14" s="37"/>
      <c r="E14" s="31"/>
      <c r="F14" s="5">
        <v>43485</v>
      </c>
      <c r="G14" s="31" t="s">
        <v>45</v>
      </c>
      <c r="H14" s="38">
        <v>1.1601600000000001</v>
      </c>
      <c r="I14" s="38"/>
      <c r="J14" s="31">
        <v>6.3</v>
      </c>
      <c r="K14" s="39">
        <f t="shared" si="3"/>
        <v>2927.5832796849122</v>
      </c>
      <c r="L14" s="40"/>
      <c r="M14" s="4">
        <f>IF(J14="","",(K14/J14)/LOOKUP(RIGHT($D$2,3),定数!$A$6:$A$13,定数!$B$6:$B$13))</f>
        <v>3.8724646556678737</v>
      </c>
      <c r="N14" s="31"/>
      <c r="O14" s="5"/>
      <c r="P14" s="38">
        <v>1.15977</v>
      </c>
      <c r="Q14" s="38"/>
      <c r="R14" s="41">
        <f>IF(P14="","",T14*M14*LOOKUP(RIGHT($D$2,3),定数!$A$6:$A$13,定数!$B$6:$B$13))</f>
        <v>1812.3134588530875</v>
      </c>
      <c r="S14" s="41"/>
      <c r="T14" s="42">
        <f t="shared" si="4"/>
        <v>3.9000000000011248</v>
      </c>
      <c r="U14" s="42"/>
      <c r="V14" s="16">
        <f t="shared" si="1"/>
        <v>1</v>
      </c>
      <c r="W14">
        <f t="shared" si="2"/>
        <v>0</v>
      </c>
      <c r="X14" s="29">
        <f t="shared" si="5"/>
        <v>100604.23641528907</v>
      </c>
      <c r="Y14" s="30">
        <f t="shared" si="6"/>
        <v>2.9999999999999805E-2</v>
      </c>
      <c r="AB14">
        <v>1.15977</v>
      </c>
      <c r="AC14">
        <v>1.1595299999999999</v>
      </c>
      <c r="AD14">
        <v>1.1593599999999999</v>
      </c>
      <c r="AE14">
        <v>1.1592199999999999</v>
      </c>
      <c r="AF14">
        <v>1.1589</v>
      </c>
      <c r="AG14">
        <v>1.1582699999999999</v>
      </c>
    </row>
    <row r="15" spans="2:33" ht="15">
      <c r="B15" s="31">
        <v>7</v>
      </c>
      <c r="C15" s="37">
        <f t="shared" si="0"/>
        <v>99398.42278168349</v>
      </c>
      <c r="D15" s="37"/>
      <c r="E15" s="31"/>
      <c r="F15" s="5">
        <v>43485</v>
      </c>
      <c r="G15" s="31" t="s">
        <v>45</v>
      </c>
      <c r="H15" s="38">
        <v>1.1570100000000001</v>
      </c>
      <c r="I15" s="38"/>
      <c r="J15" s="31">
        <v>13.3</v>
      </c>
      <c r="K15" s="39">
        <f t="shared" si="3"/>
        <v>2981.9526834505045</v>
      </c>
      <c r="L15" s="40"/>
      <c r="M15" s="4">
        <f>IF(J15="","",(K15/J15)/LOOKUP(RIGHT($D$2,3),定数!$A$6:$A$13,定数!$B$6:$B$13))</f>
        <v>1.868391405670742</v>
      </c>
      <c r="N15" s="31"/>
      <c r="O15" s="5"/>
      <c r="P15" s="38">
        <v>1.1561900000000001</v>
      </c>
      <c r="Q15" s="38"/>
      <c r="R15" s="41">
        <f>IF(P15="","",T15*M15*LOOKUP(RIGHT($D$2,3),定数!$A$6:$A$13,定数!$B$6:$B$13))</f>
        <v>1838.4971431801064</v>
      </c>
      <c r="S15" s="41"/>
      <c r="T15" s="42">
        <f t="shared" si="4"/>
        <v>8.2000000000004292</v>
      </c>
      <c r="U15" s="42"/>
      <c r="V15" s="16">
        <f t="shared" si="1"/>
        <v>2</v>
      </c>
      <c r="W15">
        <f t="shared" si="2"/>
        <v>0</v>
      </c>
      <c r="X15" s="29">
        <f t="shared" si="5"/>
        <v>100604.23641528907</v>
      </c>
      <c r="Y15" s="30">
        <f t="shared" si="6"/>
        <v>1.1985714285709048E-2</v>
      </c>
      <c r="AB15">
        <v>1.1561900000000001</v>
      </c>
      <c r="AC15">
        <v>1.15568</v>
      </c>
      <c r="AD15">
        <v>1.1553199999999999</v>
      </c>
      <c r="AE15">
        <v>1.1550199999999999</v>
      </c>
      <c r="AF15">
        <v>1.15435</v>
      </c>
    </row>
    <row r="16" spans="2:33" ht="15">
      <c r="B16" s="31">
        <v>8</v>
      </c>
      <c r="C16" s="37">
        <f t="shared" si="0"/>
        <v>101236.9199248636</v>
      </c>
      <c r="D16" s="37"/>
      <c r="E16" s="31"/>
      <c r="F16" s="5">
        <v>43493</v>
      </c>
      <c r="G16" s="31" t="s">
        <v>45</v>
      </c>
      <c r="H16" s="38">
        <v>1.13463</v>
      </c>
      <c r="I16" s="38"/>
      <c r="J16" s="31">
        <v>21</v>
      </c>
      <c r="K16" s="39">
        <f t="shared" si="3"/>
        <v>3037.1075977459077</v>
      </c>
      <c r="L16" s="40"/>
      <c r="M16" s="4">
        <f>IF(J16="","",(K16/J16)/LOOKUP(RIGHT($D$2,3),定数!$A$6:$A$13,定数!$B$6:$B$13))</f>
        <v>1.2052014276769474</v>
      </c>
      <c r="N16" s="31"/>
      <c r="O16" s="5"/>
      <c r="P16" s="38">
        <v>1.1333299999999999</v>
      </c>
      <c r="Q16" s="38"/>
      <c r="R16" s="41">
        <f>IF(P16="","",T16*M16*LOOKUP(RIGHT($D$2,3),定数!$A$6:$A$13,定数!$B$6:$B$13))</f>
        <v>1880.1142271761519</v>
      </c>
      <c r="S16" s="41"/>
      <c r="T16" s="42">
        <f t="shared" si="4"/>
        <v>13.000000000000789</v>
      </c>
      <c r="U16" s="42"/>
      <c r="V16" s="16">
        <f t="shared" si="1"/>
        <v>3</v>
      </c>
      <c r="W16">
        <f t="shared" si="2"/>
        <v>0</v>
      </c>
      <c r="X16" s="29">
        <f t="shared" si="5"/>
        <v>101236.9199248636</v>
      </c>
      <c r="Y16" s="30">
        <f t="shared" si="6"/>
        <v>0</v>
      </c>
      <c r="AB16">
        <v>1.1333299999999999</v>
      </c>
    </row>
    <row r="17" spans="2:33" ht="15">
      <c r="B17" s="31">
        <v>9</v>
      </c>
      <c r="C17" s="37">
        <f t="shared" si="0"/>
        <v>103117.03415203975</v>
      </c>
      <c r="D17" s="37"/>
      <c r="E17" s="31"/>
      <c r="F17" s="5">
        <v>43494</v>
      </c>
      <c r="G17" s="31" t="s">
        <v>44</v>
      </c>
      <c r="H17" s="38">
        <v>1.1297900000000001</v>
      </c>
      <c r="I17" s="38"/>
      <c r="J17" s="31">
        <v>12.9</v>
      </c>
      <c r="K17" s="39">
        <f t="shared" si="3"/>
        <v>3093.5110245611922</v>
      </c>
      <c r="L17" s="40"/>
      <c r="M17" s="4">
        <f>IF(J17="","",(K17/J17)/LOOKUP(RIGHT($D$2,3),定数!$A$6:$A$13,定数!$B$6:$B$13))</f>
        <v>1.9983921347294524</v>
      </c>
      <c r="N17" s="31"/>
      <c r="O17" s="5"/>
      <c r="P17" s="38">
        <v>1.13059</v>
      </c>
      <c r="Q17" s="38"/>
      <c r="R17" s="41">
        <f>IF(P17="","",T17*M17*LOOKUP(RIGHT($D$2,3),定数!$A$6:$A$13,定数!$B$6:$B$13))</f>
        <v>1918.456449340063</v>
      </c>
      <c r="S17" s="41"/>
      <c r="T17" s="42">
        <f t="shared" si="4"/>
        <v>7.9999999999991189</v>
      </c>
      <c r="U17" s="42"/>
      <c r="V17" s="16">
        <f t="shared" si="1"/>
        <v>4</v>
      </c>
      <c r="W17">
        <f t="shared" si="2"/>
        <v>0</v>
      </c>
      <c r="X17" s="29">
        <f t="shared" si="5"/>
        <v>103117.03415203975</v>
      </c>
      <c r="Y17" s="30">
        <f t="shared" si="6"/>
        <v>0</v>
      </c>
      <c r="AA17">
        <v>15</v>
      </c>
      <c r="AB17">
        <v>1.13059</v>
      </c>
      <c r="AC17">
        <v>1.1310800000000001</v>
      </c>
      <c r="AD17">
        <v>1.1314299999999999</v>
      </c>
      <c r="AE17">
        <v>1.1317299999999999</v>
      </c>
    </row>
    <row r="18" spans="2:33" ht="15">
      <c r="B18" s="31">
        <v>10</v>
      </c>
      <c r="C18" s="37">
        <f t="shared" si="0"/>
        <v>105035.49060137982</v>
      </c>
      <c r="D18" s="37"/>
      <c r="E18" s="31"/>
      <c r="F18" s="5">
        <v>43498</v>
      </c>
      <c r="G18" s="31" t="s">
        <v>44</v>
      </c>
      <c r="H18" s="38">
        <v>1.13148</v>
      </c>
      <c r="I18" s="38"/>
      <c r="J18" s="31">
        <v>5.7</v>
      </c>
      <c r="K18" s="39">
        <f t="shared" si="3"/>
        <v>3151.0647180413944</v>
      </c>
      <c r="L18" s="40"/>
      <c r="M18" s="4">
        <f>IF(J18="","",(K18/J18)/LOOKUP(RIGHT($D$2,3),定数!$A$6:$A$13,定数!$B$6:$B$13))</f>
        <v>4.6068197632184127</v>
      </c>
      <c r="N18" s="31"/>
      <c r="O18" s="5"/>
      <c r="P18" s="38">
        <v>1.1318299999999999</v>
      </c>
      <c r="Q18" s="38"/>
      <c r="R18" s="41">
        <f>IF(P18="","",T18*M18*LOOKUP(RIGHT($D$2,3),定数!$A$6:$A$13,定数!$B$6:$B$13))</f>
        <v>1934.8643005509064</v>
      </c>
      <c r="S18" s="41"/>
      <c r="T18" s="42">
        <f t="shared" si="4"/>
        <v>3.4999999999985043</v>
      </c>
      <c r="U18" s="42"/>
      <c r="V18" s="16">
        <f t="shared" si="1"/>
        <v>5</v>
      </c>
      <c r="W18">
        <f t="shared" si="2"/>
        <v>0</v>
      </c>
      <c r="X18" s="29">
        <f t="shared" si="5"/>
        <v>105035.49060137982</v>
      </c>
      <c r="Y18" s="30">
        <f t="shared" si="6"/>
        <v>0</v>
      </c>
      <c r="AA18">
        <v>15</v>
      </c>
      <c r="AB18">
        <v>1.1318299999999999</v>
      </c>
      <c r="AC18">
        <v>1.13205</v>
      </c>
      <c r="AD18">
        <v>1.1322000000000001</v>
      </c>
      <c r="AE18">
        <v>1.1323300000000001</v>
      </c>
    </row>
    <row r="19" spans="2:33" ht="15">
      <c r="B19" s="31">
        <v>11</v>
      </c>
      <c r="C19" s="37">
        <f t="shared" si="0"/>
        <v>106970.35490193072</v>
      </c>
      <c r="D19" s="37"/>
      <c r="E19" s="31"/>
      <c r="F19" s="5">
        <v>43500</v>
      </c>
      <c r="G19" s="31" t="s">
        <v>45</v>
      </c>
      <c r="H19" s="38">
        <v>1.14574</v>
      </c>
      <c r="I19" s="38"/>
      <c r="J19" s="31">
        <v>17.3</v>
      </c>
      <c r="K19" s="39">
        <f t="shared" si="3"/>
        <v>3209.1106470579216</v>
      </c>
      <c r="L19" s="40"/>
      <c r="M19" s="4">
        <f>IF(J19="","",(K19/J19)/LOOKUP(RIGHT($D$2,3),定数!$A$6:$A$13,定数!$B$6:$B$13))</f>
        <v>1.5458143771955306</v>
      </c>
      <c r="N19" s="31"/>
      <c r="O19" s="5"/>
      <c r="P19" s="38">
        <v>1.14747</v>
      </c>
      <c r="Q19" s="38"/>
      <c r="R19" s="41">
        <f>IF(P19="","",T19*M19*LOOKUP(RIGHT($D$2,3),定数!$A$6:$A$13,定数!$B$6:$B$13))</f>
        <v>-3209.1106470579384</v>
      </c>
      <c r="S19" s="41"/>
      <c r="T19" s="42">
        <f t="shared" si="4"/>
        <v>-17.300000000000093</v>
      </c>
      <c r="U19" s="42"/>
      <c r="V19" s="16">
        <f t="shared" si="1"/>
        <v>0</v>
      </c>
      <c r="W19">
        <f t="shared" si="2"/>
        <v>1</v>
      </c>
      <c r="X19" s="29">
        <f t="shared" si="5"/>
        <v>106970.35490193072</v>
      </c>
      <c r="Y19" s="30">
        <f t="shared" si="6"/>
        <v>0</v>
      </c>
    </row>
    <row r="20" spans="2:33" ht="15">
      <c r="B20" s="31">
        <v>12</v>
      </c>
      <c r="C20" s="37">
        <f t="shared" si="0"/>
        <v>103761.24425487278</v>
      </c>
      <c r="D20" s="37"/>
      <c r="E20" s="31"/>
      <c r="F20" s="5">
        <v>43502</v>
      </c>
      <c r="G20" s="31" t="s">
        <v>45</v>
      </c>
      <c r="H20" s="38">
        <v>1.14605</v>
      </c>
      <c r="I20" s="38"/>
      <c r="J20" s="31">
        <v>5.5</v>
      </c>
      <c r="K20" s="39">
        <f t="shared" si="3"/>
        <v>3112.8373276461834</v>
      </c>
      <c r="L20" s="40"/>
      <c r="M20" s="4">
        <f>IF(J20="","",(K20/J20)/LOOKUP(RIGHT($D$2,3),定数!$A$6:$A$13,定数!$B$6:$B$13))</f>
        <v>4.7164201934033079</v>
      </c>
      <c r="N20" s="31"/>
      <c r="O20" s="5"/>
      <c r="P20" s="38">
        <v>1.1466000000000001</v>
      </c>
      <c r="Q20" s="38"/>
      <c r="R20" s="41">
        <f>IF(P20="","",T20*M20*LOOKUP(RIGHT($D$2,3),定数!$A$6:$A$13,定数!$B$6:$B$13))</f>
        <v>-3112.8373276464686</v>
      </c>
      <c r="S20" s="41"/>
      <c r="T20" s="42">
        <f t="shared" si="4"/>
        <v>-5.5000000000005045</v>
      </c>
      <c r="U20" s="42"/>
      <c r="V20" s="16">
        <f t="shared" si="1"/>
        <v>0</v>
      </c>
      <c r="W20">
        <f t="shared" si="2"/>
        <v>2</v>
      </c>
      <c r="X20" s="29">
        <f t="shared" si="5"/>
        <v>106970.35490193072</v>
      </c>
      <c r="Y20" s="30">
        <f t="shared" si="6"/>
        <v>3.0000000000000138E-2</v>
      </c>
    </row>
    <row r="21" spans="2:33" ht="15">
      <c r="B21" s="31">
        <v>13</v>
      </c>
      <c r="C21" s="37">
        <f t="shared" si="0"/>
        <v>100648.40692722632</v>
      </c>
      <c r="D21" s="37"/>
      <c r="E21" s="31"/>
      <c r="F21" s="5">
        <v>43513</v>
      </c>
      <c r="G21" s="31" t="s">
        <v>44</v>
      </c>
      <c r="H21" s="38">
        <v>1.1364799999999999</v>
      </c>
      <c r="I21" s="38"/>
      <c r="J21" s="31">
        <v>9</v>
      </c>
      <c r="K21" s="39">
        <f t="shared" si="3"/>
        <v>3019.4522078167893</v>
      </c>
      <c r="L21" s="40"/>
      <c r="M21" s="4">
        <f>IF(J21="","",(K21/J21)/LOOKUP(RIGHT($D$2,3),定数!$A$6:$A$13,定数!$B$6:$B$13))</f>
        <v>2.7957890813118422</v>
      </c>
      <c r="N21" s="31"/>
      <c r="O21" s="5"/>
      <c r="P21" s="38">
        <v>1.13558</v>
      </c>
      <c r="Q21" s="38"/>
      <c r="R21" s="41">
        <f>IF(P21="","",T21*M21*LOOKUP(RIGHT($D$2,3),定数!$A$6:$A$13,定数!$B$6:$B$13))</f>
        <v>-3019.4522078164568</v>
      </c>
      <c r="S21" s="41"/>
      <c r="T21" s="42">
        <f t="shared" si="4"/>
        <v>-8.9999999999990088</v>
      </c>
      <c r="U21" s="42"/>
      <c r="V21" s="16">
        <f t="shared" si="1"/>
        <v>0</v>
      </c>
      <c r="W21">
        <f t="shared" si="2"/>
        <v>3</v>
      </c>
      <c r="X21" s="29">
        <f t="shared" si="5"/>
        <v>106970.35490193072</v>
      </c>
      <c r="Y21" s="30">
        <f t="shared" si="6"/>
        <v>5.9100000000002817E-2</v>
      </c>
      <c r="AA21">
        <v>15</v>
      </c>
    </row>
    <row r="22" spans="2:33" ht="15">
      <c r="B22" s="31">
        <v>14</v>
      </c>
      <c r="C22" s="37">
        <f t="shared" si="0"/>
        <v>97628.954719409856</v>
      </c>
      <c r="D22" s="37"/>
      <c r="E22" s="31"/>
      <c r="F22" s="5">
        <v>43514</v>
      </c>
      <c r="G22" s="31" t="s">
        <v>45</v>
      </c>
      <c r="H22" s="38">
        <v>1.1397299999999999</v>
      </c>
      <c r="I22" s="38"/>
      <c r="J22" s="31">
        <v>6.4</v>
      </c>
      <c r="K22" s="39">
        <f t="shared" si="3"/>
        <v>2928.8686415822954</v>
      </c>
      <c r="L22" s="40"/>
      <c r="M22" s="4">
        <f>IF(J22="","",(K22/J22)/LOOKUP(RIGHT($D$2,3),定数!$A$6:$A$13,定数!$B$6:$B$13))</f>
        <v>3.8136310437269469</v>
      </c>
      <c r="N22" s="31"/>
      <c r="O22" s="5"/>
      <c r="P22" s="38">
        <v>1.1403700000000001</v>
      </c>
      <c r="Q22" s="38"/>
      <c r="R22" s="41">
        <f>IF(P22="","",T22*M22*LOOKUP(RIGHT($D$2,3),定数!$A$6:$A$13,定数!$B$6:$B$13))</f>
        <v>-2928.8686415831921</v>
      </c>
      <c r="S22" s="41"/>
      <c r="T22" s="42">
        <f t="shared" si="4"/>
        <v>-6.4000000000019597</v>
      </c>
      <c r="U22" s="42"/>
      <c r="V22" s="16">
        <f t="shared" si="1"/>
        <v>0</v>
      </c>
      <c r="W22">
        <f t="shared" si="2"/>
        <v>4</v>
      </c>
      <c r="X22" s="29">
        <f t="shared" si="5"/>
        <v>106970.35490193072</v>
      </c>
      <c r="Y22" s="30">
        <f t="shared" si="6"/>
        <v>8.732699999999971E-2</v>
      </c>
    </row>
    <row r="23" spans="2:33" ht="15">
      <c r="B23" s="31">
        <v>15</v>
      </c>
      <c r="C23" s="37">
        <f t="shared" si="0"/>
        <v>94700.086077826665</v>
      </c>
      <c r="D23" s="37"/>
      <c r="E23" s="31"/>
      <c r="F23" s="5">
        <v>43522</v>
      </c>
      <c r="G23" s="31" t="s">
        <v>45</v>
      </c>
      <c r="H23" s="38">
        <v>1.13632</v>
      </c>
      <c r="I23" s="38"/>
      <c r="J23" s="31">
        <v>7.5</v>
      </c>
      <c r="K23" s="39">
        <f t="shared" si="3"/>
        <v>2841.0025823347996</v>
      </c>
      <c r="L23" s="40"/>
      <c r="M23" s="4">
        <f>IF(J23="","",(K23/J23)/LOOKUP(RIGHT($D$2,3),定数!$A$6:$A$13,定数!$B$6:$B$13))</f>
        <v>3.1566695359275552</v>
      </c>
      <c r="N23" s="31"/>
      <c r="O23" s="5"/>
      <c r="P23" s="38">
        <v>1.1358600000000001</v>
      </c>
      <c r="Q23" s="38"/>
      <c r="R23" s="41">
        <f>IF(P23="","",T23*M23*LOOKUP(RIGHT($D$2,3),定数!$A$6:$A$13,定数!$B$6:$B$13))</f>
        <v>1742.4815838316504</v>
      </c>
      <c r="S23" s="41"/>
      <c r="T23" s="42">
        <f t="shared" si="4"/>
        <v>4.5999999999990493</v>
      </c>
      <c r="U23" s="42"/>
      <c r="V23" t="str">
        <f t="shared" ref="V23:W74" si="7">IF(S23&lt;&gt;"",IF(S23&lt;0,1+V22,0),"")</f>
        <v/>
      </c>
      <c r="W23">
        <f t="shared" si="2"/>
        <v>0</v>
      </c>
      <c r="X23" s="29">
        <f t="shared" si="5"/>
        <v>106970.35490193072</v>
      </c>
      <c r="Y23" s="30">
        <f t="shared" si="6"/>
        <v>0.11470719000000806</v>
      </c>
      <c r="AB23">
        <v>1.1358600000000001</v>
      </c>
      <c r="AC23">
        <v>1.13557</v>
      </c>
      <c r="AD23">
        <v>1.13537</v>
      </c>
      <c r="AE23">
        <v>1.1351899999999999</v>
      </c>
      <c r="AF23">
        <v>1.1348199999999999</v>
      </c>
    </row>
    <row r="24" spans="2:33" ht="15">
      <c r="B24" s="31">
        <v>16</v>
      </c>
      <c r="C24" s="37">
        <f t="shared" si="0"/>
        <v>96442.567661658322</v>
      </c>
      <c r="D24" s="37"/>
      <c r="E24" s="31"/>
      <c r="F24" s="5">
        <v>43523</v>
      </c>
      <c r="G24" s="31" t="s">
        <v>44</v>
      </c>
      <c r="H24" s="38">
        <v>1.1203700000000001</v>
      </c>
      <c r="I24" s="38"/>
      <c r="J24" s="31">
        <v>5.3</v>
      </c>
      <c r="K24" s="39">
        <f t="shared" si="3"/>
        <v>2893.2770298497494</v>
      </c>
      <c r="L24" s="40"/>
      <c r="M24" s="4">
        <f>IF(J24="","",(K24/J24)/LOOKUP(RIGHT($D$2,3),定数!$A$6:$A$13,定数!$B$6:$B$13))</f>
        <v>4.5491777198895429</v>
      </c>
      <c r="N24" s="31"/>
      <c r="O24" s="5"/>
      <c r="P24" s="38">
        <v>1.1207</v>
      </c>
      <c r="Q24" s="38"/>
      <c r="R24" s="41">
        <f>IF(P24="","",T24*M24*LOOKUP(RIGHT($D$2,3),定数!$A$6:$A$13,定数!$B$6:$B$13))</f>
        <v>1801.4743770759394</v>
      </c>
      <c r="S24" s="41"/>
      <c r="T24" s="42">
        <f t="shared" si="4"/>
        <v>3.2999999999994145</v>
      </c>
      <c r="U24" s="42"/>
      <c r="V24" t="str">
        <f t="shared" si="7"/>
        <v/>
      </c>
      <c r="W24">
        <f t="shared" si="2"/>
        <v>0</v>
      </c>
      <c r="X24" s="29">
        <f t="shared" si="5"/>
        <v>106970.35490193072</v>
      </c>
      <c r="Y24" s="30">
        <f t="shared" si="6"/>
        <v>9.8417802296011492E-2</v>
      </c>
      <c r="AB24">
        <v>1.1207</v>
      </c>
      <c r="AC24">
        <v>1.1209</v>
      </c>
      <c r="AD24">
        <v>1.12104</v>
      </c>
      <c r="AE24">
        <v>1.12117</v>
      </c>
      <c r="AF24">
        <v>1.1214299999999999</v>
      </c>
    </row>
    <row r="25" spans="2:33" ht="15">
      <c r="B25" s="31">
        <v>17</v>
      </c>
      <c r="C25" s="37">
        <f t="shared" si="0"/>
        <v>98244.04203873426</v>
      </c>
      <c r="D25" s="37"/>
      <c r="E25" s="31"/>
      <c r="F25" s="5">
        <v>43529</v>
      </c>
      <c r="G25" s="31" t="s">
        <v>44</v>
      </c>
      <c r="H25" s="38">
        <v>1.10799</v>
      </c>
      <c r="I25" s="38"/>
      <c r="J25" s="31">
        <v>8.3000000000000007</v>
      </c>
      <c r="K25" s="39">
        <f t="shared" si="3"/>
        <v>2947.3212611620279</v>
      </c>
      <c r="L25" s="40"/>
      <c r="M25" s="4">
        <f>IF(J25="","",(K25/J25)/LOOKUP(RIGHT($D$2,3),定数!$A$6:$A$13,定数!$B$6:$B$13))</f>
        <v>2.9591578927329594</v>
      </c>
      <c r="N25" s="31"/>
      <c r="O25" s="5"/>
      <c r="P25" s="38">
        <v>1.1071599999999999</v>
      </c>
      <c r="Q25" s="38"/>
      <c r="R25" s="41">
        <f>IF(P25="","",T25*M25*LOOKUP(RIGHT($D$2,3),定数!$A$6:$A$13,定数!$B$6:$B$13))</f>
        <v>-2947.3212611624126</v>
      </c>
      <c r="S25" s="41"/>
      <c r="T25" s="42">
        <f t="shared" si="4"/>
        <v>-8.3000000000010843</v>
      </c>
      <c r="U25" s="42"/>
      <c r="V25" t="str">
        <f t="shared" si="7"/>
        <v/>
      </c>
      <c r="W25">
        <f t="shared" si="2"/>
        <v>1</v>
      </c>
      <c r="X25" s="29">
        <f t="shared" si="5"/>
        <v>106970.35490193072</v>
      </c>
      <c r="Y25" s="30">
        <f t="shared" si="6"/>
        <v>8.1576927282298484E-2</v>
      </c>
      <c r="AA25">
        <v>15</v>
      </c>
    </row>
    <row r="26" spans="2:33" ht="15">
      <c r="B26" s="31">
        <v>18</v>
      </c>
      <c r="C26" s="37">
        <f t="shared" si="0"/>
        <v>95296.720777571842</v>
      </c>
      <c r="D26" s="37"/>
      <c r="E26" s="31"/>
      <c r="F26" s="5">
        <v>43533</v>
      </c>
      <c r="G26" s="31" t="s">
        <v>44</v>
      </c>
      <c r="H26" s="38">
        <v>1.0843799999999999</v>
      </c>
      <c r="I26" s="38"/>
      <c r="J26" s="31">
        <v>3</v>
      </c>
      <c r="K26" s="39">
        <f t="shared" si="3"/>
        <v>2858.901623327155</v>
      </c>
      <c r="L26" s="40"/>
      <c r="M26" s="4">
        <f>IF(J26="","",(K26/J26)/LOOKUP(RIGHT($D$2,3),定数!$A$6:$A$13,定数!$B$6:$B$13))</f>
        <v>7.9413933981309857</v>
      </c>
      <c r="N26" s="31"/>
      <c r="O26" s="5"/>
      <c r="P26" s="38">
        <v>1.08457</v>
      </c>
      <c r="Q26" s="38"/>
      <c r="R26" s="41">
        <f>IF(P26="","",T26*M26*LOOKUP(RIGHT($D$2,3),定数!$A$6:$A$13,定数!$B$6:$B$13))</f>
        <v>1810.6376947751464</v>
      </c>
      <c r="S26" s="41"/>
      <c r="T26" s="42">
        <f t="shared" si="4"/>
        <v>1.9000000000013451</v>
      </c>
      <c r="U26" s="42"/>
      <c r="V26" t="str">
        <f t="shared" si="7"/>
        <v/>
      </c>
      <c r="W26">
        <f t="shared" si="2"/>
        <v>0</v>
      </c>
      <c r="X26" s="29">
        <f t="shared" si="5"/>
        <v>106970.35490193072</v>
      </c>
      <c r="Y26" s="30">
        <f t="shared" si="6"/>
        <v>0.10912961946383315</v>
      </c>
      <c r="AA26">
        <v>15</v>
      </c>
      <c r="AB26">
        <v>1.08457</v>
      </c>
      <c r="AC26">
        <v>1.0846800000000001</v>
      </c>
      <c r="AD26">
        <v>1.0847599999999999</v>
      </c>
      <c r="AE26">
        <v>1.08483</v>
      </c>
      <c r="AF26">
        <v>1.0849800000000001</v>
      </c>
      <c r="AG26">
        <v>1.08528</v>
      </c>
    </row>
    <row r="27" spans="2:33" ht="15">
      <c r="B27" s="31">
        <v>19</v>
      </c>
      <c r="C27" s="37">
        <f t="shared" si="0"/>
        <v>97107.358472346983</v>
      </c>
      <c r="D27" s="37"/>
      <c r="E27" s="31"/>
      <c r="F27" s="5">
        <v>43534</v>
      </c>
      <c r="G27" s="31" t="s">
        <v>45</v>
      </c>
      <c r="H27" s="38">
        <v>1.0824400000000001</v>
      </c>
      <c r="I27" s="38"/>
      <c r="J27" s="31">
        <v>7.9</v>
      </c>
      <c r="K27" s="39">
        <f t="shared" si="3"/>
        <v>2913.2207541704092</v>
      </c>
      <c r="L27" s="40"/>
      <c r="M27" s="4">
        <f>IF(J27="","",(K27/J27)/LOOKUP(RIGHT($D$2,3),定数!$A$6:$A$13,定数!$B$6:$B$13))</f>
        <v>3.0730176731755368</v>
      </c>
      <c r="N27" s="31"/>
      <c r="O27" s="5"/>
      <c r="P27" s="38">
        <v>1.08195</v>
      </c>
      <c r="Q27" s="38"/>
      <c r="R27" s="41">
        <f>IF(P27="","",T27*M27*LOOKUP(RIGHT($D$2,3),定数!$A$6:$A$13,定数!$B$6:$B$13))</f>
        <v>1806.9343918275899</v>
      </c>
      <c r="S27" s="41"/>
      <c r="T27" s="42">
        <f t="shared" si="4"/>
        <v>4.9000000000010147</v>
      </c>
      <c r="U27" s="42"/>
      <c r="V27" t="str">
        <f t="shared" si="7"/>
        <v/>
      </c>
      <c r="W27">
        <f t="shared" si="2"/>
        <v>0</v>
      </c>
      <c r="X27" s="29">
        <f t="shared" si="5"/>
        <v>106970.35490193072</v>
      </c>
      <c r="Y27" s="30">
        <f t="shared" si="6"/>
        <v>9.2203082233634048E-2</v>
      </c>
      <c r="AA27">
        <v>15</v>
      </c>
      <c r="AB27">
        <v>1.08195</v>
      </c>
      <c r="AC27">
        <v>1.08165</v>
      </c>
      <c r="AD27">
        <v>1.08144</v>
      </c>
      <c r="AE27">
        <v>1.0812600000000001</v>
      </c>
      <c r="AF27">
        <v>1.0808599999999999</v>
      </c>
      <c r="AG27">
        <v>1.0800700000000001</v>
      </c>
    </row>
    <row r="28" spans="2:33" ht="15">
      <c r="B28" s="31">
        <v>20</v>
      </c>
      <c r="C28" s="37">
        <f t="shared" si="0"/>
        <v>98914.292864174568</v>
      </c>
      <c r="D28" s="37"/>
      <c r="E28" s="31"/>
      <c r="F28" s="5">
        <v>43537</v>
      </c>
      <c r="G28" s="31" t="s">
        <v>45</v>
      </c>
      <c r="H28" s="38">
        <v>1.0609599999999999</v>
      </c>
      <c r="I28" s="38"/>
      <c r="J28" s="31">
        <v>7.9</v>
      </c>
      <c r="K28" s="39">
        <f t="shared" si="3"/>
        <v>2967.4287859252368</v>
      </c>
      <c r="L28" s="40"/>
      <c r="M28" s="4">
        <f>IF(J28="","",(K28/J28)/LOOKUP(RIGHT($D$2,3),定数!$A$6:$A$13,定数!$B$6:$B$13))</f>
        <v>3.1301991412713468</v>
      </c>
      <c r="N28" s="31"/>
      <c r="O28" s="5"/>
      <c r="P28" s="38">
        <v>1.06047</v>
      </c>
      <c r="Q28" s="38"/>
      <c r="R28" s="41">
        <f>IF(P28="","",T28*M28*LOOKUP(RIGHT($D$2,3),定数!$A$6:$A$13,定数!$B$6:$B$13))</f>
        <v>1840.557095067099</v>
      </c>
      <c r="S28" s="41"/>
      <c r="T28" s="42">
        <f t="shared" si="4"/>
        <v>4.8999999999987942</v>
      </c>
      <c r="U28" s="42"/>
      <c r="V28" t="str">
        <f t="shared" si="7"/>
        <v/>
      </c>
      <c r="W28">
        <f t="shared" si="2"/>
        <v>0</v>
      </c>
      <c r="X28" s="29">
        <f t="shared" si="5"/>
        <v>106970.35490193072</v>
      </c>
      <c r="Y28" s="30">
        <f t="shared" si="6"/>
        <v>7.531116490304135E-2</v>
      </c>
      <c r="AB28">
        <v>1.06047</v>
      </c>
      <c r="AC28">
        <v>1.0601700000000001</v>
      </c>
      <c r="AD28">
        <v>1.05996</v>
      </c>
      <c r="AE28">
        <v>1.0597700000000001</v>
      </c>
      <c r="AF28">
        <v>1.05938</v>
      </c>
      <c r="AG28">
        <v>1.0585899999999999</v>
      </c>
    </row>
    <row r="29" spans="2:33" ht="15">
      <c r="B29" s="31">
        <v>21</v>
      </c>
      <c r="C29" s="37">
        <f t="shared" si="0"/>
        <v>100754.84995924166</v>
      </c>
      <c r="D29" s="37"/>
      <c r="E29" s="31"/>
      <c r="F29" s="5">
        <v>43543</v>
      </c>
      <c r="G29" s="31" t="s">
        <v>45</v>
      </c>
      <c r="H29" s="38">
        <v>1.0770299999999999</v>
      </c>
      <c r="I29" s="38"/>
      <c r="J29" s="31">
        <v>8.5</v>
      </c>
      <c r="K29" s="39">
        <f t="shared" si="3"/>
        <v>3022.6454987772499</v>
      </c>
      <c r="L29" s="40"/>
      <c r="M29" s="4">
        <f>IF(J29="","",(K29/J29)/LOOKUP(RIGHT($D$2,3),定数!$A$6:$A$13,定数!$B$6:$B$13))</f>
        <v>2.9633779399776961</v>
      </c>
      <c r="N29" s="31"/>
      <c r="O29" s="5"/>
      <c r="P29" s="38">
        <v>1.0765</v>
      </c>
      <c r="Q29" s="38"/>
      <c r="R29" s="41">
        <f>IF(P29="","",T29*M29*LOOKUP(RIGHT($D$2,3),定数!$A$6:$A$13,定数!$B$6:$B$13))</f>
        <v>1884.7083698255283</v>
      </c>
      <c r="S29" s="41"/>
      <c r="T29" s="42">
        <f t="shared" si="4"/>
        <v>5.2999999999991942</v>
      </c>
      <c r="U29" s="42"/>
      <c r="V29" t="str">
        <f t="shared" si="7"/>
        <v/>
      </c>
      <c r="W29">
        <f t="shared" si="2"/>
        <v>0</v>
      </c>
      <c r="X29" s="29">
        <f t="shared" si="5"/>
        <v>106970.35490193072</v>
      </c>
      <c r="Y29" s="30">
        <f t="shared" si="6"/>
        <v>5.8104929617064149E-2</v>
      </c>
      <c r="AB29">
        <v>1.0765</v>
      </c>
    </row>
    <row r="30" spans="2:33" ht="15">
      <c r="B30" s="31">
        <v>22</v>
      </c>
      <c r="C30" s="37">
        <f t="shared" si="0"/>
        <v>102639.55832906719</v>
      </c>
      <c r="D30" s="37"/>
      <c r="E30" s="31"/>
      <c r="F30" s="5">
        <v>43544</v>
      </c>
      <c r="G30" s="31" t="s">
        <v>44</v>
      </c>
      <c r="H30" s="38">
        <v>1.06717</v>
      </c>
      <c r="I30" s="38"/>
      <c r="J30" s="31">
        <v>10.5</v>
      </c>
      <c r="K30" s="39">
        <f t="shared" si="3"/>
        <v>3079.1867498720158</v>
      </c>
      <c r="L30" s="40"/>
      <c r="M30" s="4">
        <f>IF(J30="","",(K30/J30)/LOOKUP(RIGHT($D$2,3),定数!$A$6:$A$13,定数!$B$6:$B$13))</f>
        <v>2.443799007834933</v>
      </c>
      <c r="N30" s="31"/>
      <c r="O30" s="5"/>
      <c r="P30" s="38">
        <v>1.06782</v>
      </c>
      <c r="Q30" s="38"/>
      <c r="R30" s="41">
        <f>IF(P30="","",T30*M30*LOOKUP(RIGHT($D$2,3),定数!$A$6:$A$13,定数!$B$6:$B$13))</f>
        <v>1906.1632261113634</v>
      </c>
      <c r="S30" s="41"/>
      <c r="T30" s="42">
        <f t="shared" si="4"/>
        <v>6.5000000000003944</v>
      </c>
      <c r="U30" s="42"/>
      <c r="V30" t="str">
        <f t="shared" si="7"/>
        <v/>
      </c>
      <c r="W30">
        <f t="shared" si="2"/>
        <v>0</v>
      </c>
      <c r="X30" s="29">
        <f t="shared" si="5"/>
        <v>106970.35490193072</v>
      </c>
      <c r="Y30" s="30">
        <f t="shared" si="6"/>
        <v>4.0485951241668428E-2</v>
      </c>
      <c r="AB30">
        <v>1.06782</v>
      </c>
      <c r="AC30">
        <v>1.0682199999999999</v>
      </c>
      <c r="AD30">
        <v>1.0685</v>
      </c>
      <c r="AE30">
        <v>1.06874</v>
      </c>
      <c r="AF30">
        <v>1.0692699999999999</v>
      </c>
    </row>
    <row r="31" spans="2:33" ht="15">
      <c r="B31" s="31">
        <v>23</v>
      </c>
      <c r="C31" s="37">
        <f t="shared" si="0"/>
        <v>104545.72155517856</v>
      </c>
      <c r="D31" s="37"/>
      <c r="E31" s="31"/>
      <c r="F31" s="5">
        <v>43548</v>
      </c>
      <c r="G31" s="31" t="s">
        <v>45</v>
      </c>
      <c r="H31" s="38">
        <v>1.09413</v>
      </c>
      <c r="I31" s="38"/>
      <c r="J31" s="31">
        <v>9.1999999999999993</v>
      </c>
      <c r="K31" s="39">
        <f t="shared" si="3"/>
        <v>3136.3716466553569</v>
      </c>
      <c r="L31" s="40"/>
      <c r="M31" s="4">
        <f>IF(J31="","",(K31/J31)/LOOKUP(RIGHT($D$2,3),定数!$A$6:$A$13,定数!$B$6:$B$13))</f>
        <v>2.8409163466081133</v>
      </c>
      <c r="N31" s="31"/>
      <c r="O31" s="5"/>
      <c r="P31" s="38">
        <v>1.0935600000000001</v>
      </c>
      <c r="Q31" s="38"/>
      <c r="R31" s="41">
        <f>IF(P31="","",T31*M31*LOOKUP(RIGHT($D$2,3),定数!$A$6:$A$13,定数!$B$6:$B$13))</f>
        <v>1943.1867810798112</v>
      </c>
      <c r="S31" s="41"/>
      <c r="T31" s="42">
        <f t="shared" si="4"/>
        <v>5.6999999999995943</v>
      </c>
      <c r="U31" s="42"/>
      <c r="V31" t="str">
        <f t="shared" si="7"/>
        <v/>
      </c>
      <c r="W31">
        <f t="shared" si="2"/>
        <v>0</v>
      </c>
      <c r="X31" s="29">
        <f t="shared" si="5"/>
        <v>106970.35490193072</v>
      </c>
      <c r="Y31" s="30">
        <f t="shared" si="6"/>
        <v>2.266640462186964E-2</v>
      </c>
      <c r="AA31">
        <v>15</v>
      </c>
      <c r="AB31">
        <v>1.0935600000000001</v>
      </c>
    </row>
    <row r="32" spans="2:33" ht="15">
      <c r="B32" s="31">
        <v>24</v>
      </c>
      <c r="C32" s="37">
        <f t="shared" si="0"/>
        <v>106488.90833625838</v>
      </c>
      <c r="D32" s="37"/>
      <c r="E32" s="31"/>
      <c r="F32" s="5">
        <v>43551</v>
      </c>
      <c r="G32" s="31" t="s">
        <v>44</v>
      </c>
      <c r="H32" s="38">
        <v>1.08904</v>
      </c>
      <c r="I32" s="38"/>
      <c r="J32" s="31">
        <v>14.3</v>
      </c>
      <c r="K32" s="39">
        <f t="shared" si="3"/>
        <v>3194.6672500877512</v>
      </c>
      <c r="L32" s="40"/>
      <c r="M32" s="4">
        <f>IF(J32="","",(K32/J32)/LOOKUP(RIGHT($D$2,3),定数!$A$6:$A$13,定数!$B$6:$B$13))</f>
        <v>1.8616942016828386</v>
      </c>
      <c r="N32" s="31"/>
      <c r="O32" s="5"/>
      <c r="P32" s="38">
        <v>1.08761</v>
      </c>
      <c r="Q32" s="38"/>
      <c r="R32" s="41">
        <f>IF(P32="","",T32*M32*LOOKUP(RIGHT($D$2,3),定数!$A$6:$A$13,定数!$B$6:$B$13))</f>
        <v>-3194.6672500878453</v>
      </c>
      <c r="S32" s="41"/>
      <c r="T32" s="42">
        <f t="shared" si="4"/>
        <v>-14.300000000000423</v>
      </c>
      <c r="U32" s="42"/>
      <c r="V32" t="str">
        <f t="shared" si="7"/>
        <v/>
      </c>
      <c r="W32">
        <f t="shared" si="2"/>
        <v>1</v>
      </c>
      <c r="X32" s="29">
        <f t="shared" si="5"/>
        <v>106970.35490193072</v>
      </c>
      <c r="Y32" s="30">
        <f t="shared" si="6"/>
        <v>4.5007475773426453E-3</v>
      </c>
    </row>
    <row r="33" spans="2:33" ht="15">
      <c r="B33" s="31">
        <v>25</v>
      </c>
      <c r="C33" s="37">
        <f t="shared" si="0"/>
        <v>103294.24108617053</v>
      </c>
      <c r="D33" s="37"/>
      <c r="E33" s="31"/>
      <c r="F33" s="5">
        <v>43554</v>
      </c>
      <c r="G33" s="31" t="s">
        <v>45</v>
      </c>
      <c r="H33" s="38">
        <v>1.08731</v>
      </c>
      <c r="I33" s="38"/>
      <c r="J33" s="31">
        <v>10.199999999999999</v>
      </c>
      <c r="K33" s="39">
        <f t="shared" si="3"/>
        <v>3098.8272325851158</v>
      </c>
      <c r="L33" s="40"/>
      <c r="M33" s="4">
        <f>IF(J33="","",(K33/J33)/LOOKUP(RIGHT($D$2,3),定数!$A$6:$A$13,定数!$B$6:$B$13))</f>
        <v>2.531721595249278</v>
      </c>
      <c r="N33" s="31"/>
      <c r="O33" s="5"/>
      <c r="P33" s="38">
        <v>1.0866800000000001</v>
      </c>
      <c r="Q33" s="38"/>
      <c r="R33" s="41">
        <f>IF(P33="","",T33*M33*LOOKUP(RIGHT($D$2,3),定数!$A$6:$A$13,定数!$B$6:$B$13))</f>
        <v>1913.9815260081759</v>
      </c>
      <c r="S33" s="41"/>
      <c r="T33" s="42">
        <f t="shared" si="4"/>
        <v>6.2999999999990841</v>
      </c>
      <c r="U33" s="42"/>
      <c r="V33" t="str">
        <f t="shared" si="7"/>
        <v/>
      </c>
      <c r="W33">
        <f t="shared" si="2"/>
        <v>0</v>
      </c>
      <c r="X33" s="29">
        <f t="shared" si="5"/>
        <v>106970.35490193072</v>
      </c>
      <c r="Y33" s="30">
        <f t="shared" si="6"/>
        <v>3.436572515002323E-2</v>
      </c>
      <c r="AB33">
        <v>1.0866800000000001</v>
      </c>
      <c r="AC33">
        <v>1.08629</v>
      </c>
      <c r="AD33">
        <v>1.0860099999999999</v>
      </c>
    </row>
    <row r="34" spans="2:33" ht="15">
      <c r="B34" s="31">
        <v>26</v>
      </c>
      <c r="C34" s="37">
        <f t="shared" si="0"/>
        <v>105208.22261217871</v>
      </c>
      <c r="D34" s="37"/>
      <c r="E34" s="31"/>
      <c r="F34" s="5">
        <v>43557</v>
      </c>
      <c r="G34" s="31" t="s">
        <v>45</v>
      </c>
      <c r="H34" s="38">
        <v>1.07544</v>
      </c>
      <c r="I34" s="38"/>
      <c r="J34" s="31">
        <v>13.4</v>
      </c>
      <c r="K34" s="39">
        <f t="shared" si="3"/>
        <v>3156.2466783653613</v>
      </c>
      <c r="L34" s="40"/>
      <c r="M34" s="4">
        <f>IF(J34="","",(K34/J34)/LOOKUP(RIGHT($D$2,3),定数!$A$6:$A$13,定数!$B$6:$B$13))</f>
        <v>1.9628399741078117</v>
      </c>
      <c r="N34" s="31"/>
      <c r="O34" s="5"/>
      <c r="P34" s="38">
        <v>1.0767800000000001</v>
      </c>
      <c r="Q34" s="38"/>
      <c r="R34" s="41">
        <f>IF(P34="","",T34*M34*LOOKUP(RIGHT($D$2,3),定数!$A$6:$A$13,定数!$B$6:$B$13))</f>
        <v>-3156.2466783656409</v>
      </c>
      <c r="S34" s="41"/>
      <c r="T34" s="42">
        <f t="shared" si="4"/>
        <v>-13.400000000001189</v>
      </c>
      <c r="U34" s="42"/>
      <c r="V34" t="str">
        <f t="shared" si="7"/>
        <v/>
      </c>
      <c r="W34">
        <f t="shared" si="2"/>
        <v>1</v>
      </c>
      <c r="X34" s="29">
        <f t="shared" si="5"/>
        <v>106970.35490193072</v>
      </c>
      <c r="Y34" s="30">
        <f t="shared" si="6"/>
        <v>1.6473090057217421E-2</v>
      </c>
    </row>
    <row r="35" spans="2:33" ht="15">
      <c r="B35" s="31">
        <v>27</v>
      </c>
      <c r="C35" s="37">
        <f t="shared" si="0"/>
        <v>102051.97593381307</v>
      </c>
      <c r="D35" s="37"/>
      <c r="E35" s="31"/>
      <c r="F35" s="5">
        <v>43557</v>
      </c>
      <c r="G35" s="31" t="s">
        <v>44</v>
      </c>
      <c r="H35" s="38">
        <v>1.0773200000000001</v>
      </c>
      <c r="I35" s="38"/>
      <c r="J35" s="31">
        <v>4</v>
      </c>
      <c r="K35" s="39">
        <f t="shared" si="3"/>
        <v>3061.559278014392</v>
      </c>
      <c r="L35" s="40"/>
      <c r="M35" s="4">
        <f>IF(J35="","",(K35/J35)/LOOKUP(RIGHT($D$2,3),定数!$A$6:$A$13,定数!$B$6:$B$13))</f>
        <v>6.3782484958633168</v>
      </c>
      <c r="N35" s="31"/>
      <c r="O35" s="5"/>
      <c r="P35" s="38">
        <v>1.0775699999999999</v>
      </c>
      <c r="Q35" s="38"/>
      <c r="R35" s="41">
        <f>IF(P35="","",T35*M35*LOOKUP(RIGHT($D$2,3),定数!$A$6:$A$13,定数!$B$6:$B$13))</f>
        <v>1913.4745487579346</v>
      </c>
      <c r="S35" s="41"/>
      <c r="T35" s="42">
        <f t="shared" si="4"/>
        <v>2.4999999999986144</v>
      </c>
      <c r="U35" s="42"/>
      <c r="V35" t="str">
        <f t="shared" si="7"/>
        <v/>
      </c>
      <c r="W35">
        <f t="shared" si="2"/>
        <v>0</v>
      </c>
      <c r="X35" s="29">
        <f t="shared" si="5"/>
        <v>106970.35490193072</v>
      </c>
      <c r="Y35" s="30">
        <f t="shared" si="6"/>
        <v>4.5978897355503534E-2</v>
      </c>
      <c r="AA35">
        <v>15</v>
      </c>
      <c r="AB35">
        <v>1.0775699999999999</v>
      </c>
      <c r="AC35">
        <v>1.07772</v>
      </c>
      <c r="AD35">
        <v>1.0778300000000001</v>
      </c>
      <c r="AE35">
        <v>1.07792</v>
      </c>
      <c r="AF35">
        <v>1.07812</v>
      </c>
      <c r="AG35">
        <v>1.0785199999999999</v>
      </c>
    </row>
    <row r="36" spans="2:33" ht="15">
      <c r="B36" s="31">
        <v>28</v>
      </c>
      <c r="C36" s="37">
        <f t="shared" si="0"/>
        <v>103965.450482571</v>
      </c>
      <c r="D36" s="37"/>
      <c r="E36" s="31"/>
      <c r="F36" s="5">
        <v>43558</v>
      </c>
      <c r="G36" s="31" t="s">
        <v>45</v>
      </c>
      <c r="H36" s="38">
        <v>1.0868500000000001</v>
      </c>
      <c r="I36" s="38"/>
      <c r="J36" s="31">
        <v>5.0999999999999996</v>
      </c>
      <c r="K36" s="39">
        <f t="shared" si="3"/>
        <v>3118.96351447713</v>
      </c>
      <c r="L36" s="40"/>
      <c r="M36" s="4">
        <f>IF(J36="","",(K36/J36)/LOOKUP(RIGHT($D$2,3),定数!$A$6:$A$13,定数!$B$6:$B$13))</f>
        <v>5.0963456118907358</v>
      </c>
      <c r="N36" s="31"/>
      <c r="O36" s="5"/>
      <c r="P36" s="43">
        <v>1.08653</v>
      </c>
      <c r="Q36" s="38"/>
      <c r="R36" s="41">
        <f>IF(P36="","",T36*M36*LOOKUP(RIGHT($D$2,3),定数!$A$6:$A$13,定数!$B$6:$B$13))</f>
        <v>1956.996714966642</v>
      </c>
      <c r="S36" s="41"/>
      <c r="T36" s="42">
        <f t="shared" si="4"/>
        <v>3.2000000000009798</v>
      </c>
      <c r="U36" s="42"/>
      <c r="V36" t="str">
        <f t="shared" si="7"/>
        <v/>
      </c>
      <c r="W36">
        <f t="shared" si="2"/>
        <v>0</v>
      </c>
      <c r="X36" s="29">
        <f t="shared" si="5"/>
        <v>106970.35490193072</v>
      </c>
      <c r="Y36" s="30">
        <f t="shared" si="6"/>
        <v>2.8091001680929151E-2</v>
      </c>
      <c r="AA36">
        <v>15</v>
      </c>
      <c r="AB36">
        <v>1.08653</v>
      </c>
      <c r="AC36">
        <v>1.0863400000000001</v>
      </c>
    </row>
    <row r="37" spans="2:33" ht="15">
      <c r="B37" s="31">
        <v>29</v>
      </c>
      <c r="C37" s="37">
        <f t="shared" si="0"/>
        <v>105922.44719753765</v>
      </c>
      <c r="D37" s="37"/>
      <c r="E37" s="31"/>
      <c r="F37" s="5">
        <v>43561</v>
      </c>
      <c r="G37" s="31" t="s">
        <v>45</v>
      </c>
      <c r="H37" s="38">
        <v>1.09823</v>
      </c>
      <c r="I37" s="38"/>
      <c r="J37" s="31">
        <v>6.7</v>
      </c>
      <c r="K37" s="39">
        <f t="shared" si="3"/>
        <v>3177.6734159261296</v>
      </c>
      <c r="L37" s="40"/>
      <c r="M37" s="4">
        <f>IF(J37="","",(K37/J37)/LOOKUP(RIGHT($D$2,3),定数!$A$6:$A$13,定数!$B$6:$B$13))</f>
        <v>3.9523301193111062</v>
      </c>
      <c r="N37" s="31"/>
      <c r="O37" s="5"/>
      <c r="P37" s="38">
        <v>1.0978300000000001</v>
      </c>
      <c r="Q37" s="38"/>
      <c r="R37" s="41">
        <f>IF(P37="","",T37*M37*LOOKUP(RIGHT($D$2,3),定数!$A$6:$A$13,定数!$B$6:$B$13))</f>
        <v>1897.118457269122</v>
      </c>
      <c r="S37" s="41"/>
      <c r="T37" s="42">
        <f t="shared" si="4"/>
        <v>3.9999999999995595</v>
      </c>
      <c r="U37" s="42"/>
      <c r="V37" t="str">
        <f t="shared" si="7"/>
        <v/>
      </c>
      <c r="W37">
        <f t="shared" si="2"/>
        <v>0</v>
      </c>
      <c r="X37" s="29">
        <f t="shared" si="5"/>
        <v>106970.35490193072</v>
      </c>
      <c r="Y37" s="30">
        <f t="shared" si="6"/>
        <v>9.7962440655057215E-3</v>
      </c>
      <c r="AA37">
        <v>15</v>
      </c>
      <c r="AB37">
        <v>1.0978300000000001</v>
      </c>
      <c r="AC37">
        <v>1.09758</v>
      </c>
      <c r="AD37">
        <v>1.0973999999999999</v>
      </c>
    </row>
    <row r="38" spans="2:33" ht="15">
      <c r="B38" s="31">
        <v>30</v>
      </c>
      <c r="C38" s="37">
        <f t="shared" si="0"/>
        <v>107819.56565480678</v>
      </c>
      <c r="D38" s="37"/>
      <c r="E38" s="31"/>
      <c r="F38" s="5">
        <v>43565</v>
      </c>
      <c r="G38" s="31" t="s">
        <v>44</v>
      </c>
      <c r="H38" s="38">
        <v>1.06671</v>
      </c>
      <c r="I38" s="38"/>
      <c r="J38" s="31">
        <v>9.4</v>
      </c>
      <c r="K38" s="39">
        <f t="shared" si="3"/>
        <v>3234.5869696442032</v>
      </c>
      <c r="L38" s="40"/>
      <c r="M38" s="4">
        <f>IF(J38="","",(K38/J38)/LOOKUP(RIGHT($D$2,3),定数!$A$6:$A$13,定数!$B$6:$B$13))</f>
        <v>2.8675416397554994</v>
      </c>
      <c r="N38" s="31"/>
      <c r="O38" s="5"/>
      <c r="P38" s="38">
        <v>1.0672900000000001</v>
      </c>
      <c r="Q38" s="38"/>
      <c r="R38" s="41">
        <f>IF(P38="","",T38*M38*LOOKUP(RIGHT($D$2,3),定数!$A$6:$A$13,定数!$B$6:$B$13))</f>
        <v>1995.8089812699134</v>
      </c>
      <c r="S38" s="41"/>
      <c r="T38" s="42">
        <f t="shared" si="4"/>
        <v>5.8000000000002494</v>
      </c>
      <c r="U38" s="42"/>
      <c r="V38" t="str">
        <f t="shared" si="7"/>
        <v/>
      </c>
      <c r="W38">
        <f t="shared" si="2"/>
        <v>0</v>
      </c>
      <c r="X38" s="29">
        <f t="shared" si="5"/>
        <v>107819.56565480678</v>
      </c>
      <c r="Y38" s="30">
        <f t="shared" si="6"/>
        <v>0</v>
      </c>
      <c r="AB38">
        <v>1.0672900000000001</v>
      </c>
      <c r="AC38">
        <v>1.06765</v>
      </c>
    </row>
    <row r="39" spans="2:33" ht="15">
      <c r="B39" s="31">
        <v>31</v>
      </c>
      <c r="C39" s="37">
        <f t="shared" si="0"/>
        <v>109815.3746360767</v>
      </c>
      <c r="D39" s="37"/>
      <c r="E39" s="31"/>
      <c r="F39" s="5">
        <v>43571</v>
      </c>
      <c r="G39" s="31" t="s">
        <v>45</v>
      </c>
      <c r="H39" s="38">
        <v>1.0646599999999999</v>
      </c>
      <c r="I39" s="38"/>
      <c r="J39" s="31">
        <v>37.6</v>
      </c>
      <c r="K39" s="39">
        <f t="shared" si="3"/>
        <v>3294.4612390823008</v>
      </c>
      <c r="L39" s="40"/>
      <c r="M39" s="4">
        <f>IF(J39="","",(K39/J39)/LOOKUP(RIGHT($D$2,3),定数!$A$6:$A$13,定数!$B$6:$B$13))</f>
        <v>0.73015541646327586</v>
      </c>
      <c r="N39" s="31"/>
      <c r="O39" s="5"/>
      <c r="P39" s="38">
        <v>1.0684199999999999</v>
      </c>
      <c r="Q39" s="38"/>
      <c r="R39" s="41">
        <f>IF(P39="","",T39*M39*LOOKUP(RIGHT($D$2,3),定数!$A$6:$A$13,定数!$B$6:$B$13))</f>
        <v>-3294.4612390822876</v>
      </c>
      <c r="S39" s="41"/>
      <c r="T39" s="42">
        <f t="shared" si="4"/>
        <v>-37.599999999999852</v>
      </c>
      <c r="U39" s="42"/>
      <c r="V39" t="str">
        <f t="shared" si="7"/>
        <v/>
      </c>
      <c r="W39">
        <f t="shared" si="2"/>
        <v>1</v>
      </c>
      <c r="X39" s="29">
        <f t="shared" si="5"/>
        <v>109815.3746360767</v>
      </c>
      <c r="Y39" s="30">
        <f t="shared" si="6"/>
        <v>0</v>
      </c>
    </row>
    <row r="40" spans="2:33" ht="15">
      <c r="B40" s="31">
        <v>32</v>
      </c>
      <c r="C40" s="37">
        <f t="shared" si="0"/>
        <v>106520.91339699441</v>
      </c>
      <c r="D40" s="37"/>
      <c r="E40" s="31"/>
      <c r="F40" s="5">
        <v>43577</v>
      </c>
      <c r="G40" s="31" t="s">
        <v>44</v>
      </c>
      <c r="H40" s="38">
        <v>1.0752299999999999</v>
      </c>
      <c r="I40" s="38"/>
      <c r="J40" s="31">
        <v>26.2</v>
      </c>
      <c r="K40" s="39">
        <f t="shared" si="3"/>
        <v>3195.6274019098323</v>
      </c>
      <c r="L40" s="40"/>
      <c r="M40" s="4">
        <f>IF(J40="","",(K40/J40)/LOOKUP(RIGHT($D$2,3),定数!$A$6:$A$13,定数!$B$6:$B$13))</f>
        <v>1.0164209293606337</v>
      </c>
      <c r="N40" s="31"/>
      <c r="O40" s="5"/>
      <c r="P40" s="38">
        <v>1.0768500000000001</v>
      </c>
      <c r="Q40" s="38"/>
      <c r="R40" s="41">
        <f>IF(P40="","",T40*M40*LOOKUP(RIGHT($D$2,3),定数!$A$6:$A$13,定数!$B$6:$B$13))</f>
        <v>1975.9222866772877</v>
      </c>
      <c r="S40" s="41"/>
      <c r="T40" s="42">
        <f t="shared" si="4"/>
        <v>16.200000000001769</v>
      </c>
      <c r="U40" s="42"/>
      <c r="V40" t="str">
        <f t="shared" si="7"/>
        <v/>
      </c>
      <c r="W40">
        <f t="shared" si="2"/>
        <v>0</v>
      </c>
      <c r="X40" s="29">
        <f t="shared" si="5"/>
        <v>109815.3746360767</v>
      </c>
      <c r="Y40" s="30">
        <f t="shared" si="6"/>
        <v>2.9999999999999916E-2</v>
      </c>
      <c r="AB40">
        <v>1.0768500000000001</v>
      </c>
    </row>
    <row r="41" spans="2:33" ht="15">
      <c r="B41" s="31">
        <v>33</v>
      </c>
      <c r="C41" s="37">
        <f t="shared" si="0"/>
        <v>108496.8356836717</v>
      </c>
      <c r="D41" s="37"/>
      <c r="E41" s="31"/>
      <c r="F41" s="5">
        <v>43579</v>
      </c>
      <c r="G41" s="31" t="s">
        <v>45</v>
      </c>
      <c r="H41" s="38">
        <v>1.08108</v>
      </c>
      <c r="I41" s="38"/>
      <c r="J41" s="31">
        <v>8.1</v>
      </c>
      <c r="K41" s="39">
        <f t="shared" si="3"/>
        <v>3254.9050705101508</v>
      </c>
      <c r="L41" s="40"/>
      <c r="M41" s="4">
        <f>IF(J41="","",(K41/J41)/LOOKUP(RIGHT($D$2,3),定数!$A$6:$A$13,定数!$B$6:$B$13))</f>
        <v>3.3486677680145585</v>
      </c>
      <c r="N41" s="31"/>
      <c r="O41" s="5"/>
      <c r="P41" s="38">
        <v>1.0805800000000001</v>
      </c>
      <c r="Q41" s="38"/>
      <c r="R41" s="41">
        <f>IF(P41="","",T41*M41*LOOKUP(RIGHT($D$2,3),定数!$A$6:$A$13,定数!$B$6:$B$13))</f>
        <v>2009.2006608085137</v>
      </c>
      <c r="S41" s="41"/>
      <c r="T41" s="42">
        <f t="shared" si="4"/>
        <v>4.9999999999994493</v>
      </c>
      <c r="U41" s="42"/>
      <c r="V41" t="str">
        <f t="shared" si="7"/>
        <v/>
      </c>
      <c r="W41">
        <f t="shared" si="2"/>
        <v>0</v>
      </c>
      <c r="X41" s="29">
        <f t="shared" si="5"/>
        <v>109815.3746360767</v>
      </c>
      <c r="Y41" s="30">
        <f t="shared" si="6"/>
        <v>1.2006870229005484E-2</v>
      </c>
      <c r="AB41">
        <v>1.0805800000000001</v>
      </c>
      <c r="AC41">
        <v>1.0802700000000001</v>
      </c>
      <c r="AD41">
        <v>1.08005</v>
      </c>
      <c r="AE41">
        <v>1.0798700000000001</v>
      </c>
      <c r="AF41">
        <v>1.0794600000000001</v>
      </c>
      <c r="AG41">
        <v>1.0786500000000001</v>
      </c>
    </row>
    <row r="42" spans="2:33" ht="15">
      <c r="B42" s="31">
        <v>34</v>
      </c>
      <c r="C42" s="37">
        <f t="shared" si="0"/>
        <v>110506.03634448021</v>
      </c>
      <c r="D42" s="37"/>
      <c r="E42" s="31"/>
      <c r="F42" s="5">
        <v>43583</v>
      </c>
      <c r="G42" s="31" t="s">
        <v>45</v>
      </c>
      <c r="H42" s="38">
        <v>1.0873999999999999</v>
      </c>
      <c r="I42" s="38"/>
      <c r="J42" s="31">
        <v>5.2</v>
      </c>
      <c r="K42" s="39">
        <f t="shared" si="3"/>
        <v>3315.1810903344062</v>
      </c>
      <c r="L42" s="40"/>
      <c r="M42" s="4">
        <f>IF(J42="","",(K42/J42)/LOOKUP(RIGHT($D$2,3),定数!$A$6:$A$13,定数!$B$6:$B$13))</f>
        <v>5.3127902088692407</v>
      </c>
      <c r="N42" s="31"/>
      <c r="O42" s="5"/>
      <c r="P42" s="38">
        <v>1.08708</v>
      </c>
      <c r="Q42" s="38"/>
      <c r="R42" s="41">
        <f>IF(P42="","",T42*M42*LOOKUP(RIGHT($D$2,3),定数!$A$6:$A$13,定数!$B$6:$B$13))</f>
        <v>2040.1114402049975</v>
      </c>
      <c r="S42" s="41"/>
      <c r="T42" s="42">
        <f t="shared" si="4"/>
        <v>3.1999999999987594</v>
      </c>
      <c r="U42" s="42"/>
      <c r="V42" t="str">
        <f t="shared" si="7"/>
        <v/>
      </c>
      <c r="W42">
        <f t="shared" si="2"/>
        <v>0</v>
      </c>
      <c r="X42" s="29">
        <f t="shared" si="5"/>
        <v>110506.03634448021</v>
      </c>
      <c r="Y42" s="30">
        <f t="shared" si="6"/>
        <v>0</v>
      </c>
      <c r="AA42">
        <v>15</v>
      </c>
      <c r="AB42">
        <v>1.08708</v>
      </c>
    </row>
    <row r="43" spans="2:33" ht="15">
      <c r="B43" s="31">
        <v>35</v>
      </c>
      <c r="C43" s="37">
        <f t="shared" si="0"/>
        <v>112546.14778468521</v>
      </c>
      <c r="D43" s="37"/>
      <c r="E43" s="31"/>
      <c r="F43" s="5">
        <v>43584</v>
      </c>
      <c r="G43" s="31" t="s">
        <v>45</v>
      </c>
      <c r="H43" s="38">
        <v>1.0969</v>
      </c>
      <c r="I43" s="38"/>
      <c r="J43" s="31">
        <v>6.2</v>
      </c>
      <c r="K43" s="39">
        <f t="shared" si="3"/>
        <v>3376.3844335405561</v>
      </c>
      <c r="L43" s="40"/>
      <c r="M43" s="4">
        <f>IF(J43="","",(K43/J43)/LOOKUP(RIGHT($D$2,3),定数!$A$6:$A$13,定数!$B$6:$B$13))</f>
        <v>4.5381511203502098</v>
      </c>
      <c r="N43" s="31"/>
      <c r="O43" s="5"/>
      <c r="P43" s="38">
        <v>1.0975200000000001</v>
      </c>
      <c r="Q43" s="38"/>
      <c r="R43" s="41">
        <f>IF(P43="","",T43*M43*LOOKUP(RIGHT($D$2,3),定数!$A$6:$A$13,定数!$B$6:$B$13))</f>
        <v>-3376.3844335409099</v>
      </c>
      <c r="S43" s="41"/>
      <c r="T43" s="42">
        <f t="shared" si="4"/>
        <v>-6.2000000000006494</v>
      </c>
      <c r="U43" s="42"/>
      <c r="V43" t="str">
        <f t="shared" si="7"/>
        <v/>
      </c>
      <c r="W43">
        <f t="shared" si="2"/>
        <v>1</v>
      </c>
      <c r="X43" s="29">
        <f t="shared" si="5"/>
        <v>112546.14778468521</v>
      </c>
      <c r="Y43" s="30">
        <f t="shared" si="6"/>
        <v>0</v>
      </c>
    </row>
    <row r="44" spans="2:33" ht="15">
      <c r="B44" s="31">
        <v>36</v>
      </c>
      <c r="C44" s="37">
        <f t="shared" si="0"/>
        <v>109169.7633511443</v>
      </c>
      <c r="D44" s="37"/>
      <c r="E44" s="31"/>
      <c r="F44" s="5">
        <v>43586</v>
      </c>
      <c r="G44" s="31" t="s">
        <v>45</v>
      </c>
      <c r="H44" s="38">
        <v>1.12104</v>
      </c>
      <c r="I44" s="38"/>
      <c r="J44" s="31">
        <v>5.4</v>
      </c>
      <c r="K44" s="39">
        <f t="shared" si="3"/>
        <v>3275.0929005343287</v>
      </c>
      <c r="L44" s="40"/>
      <c r="M44" s="4">
        <f>IF(J44="","",(K44/J44)/LOOKUP(RIGHT($D$2,3),定数!$A$6:$A$13,定数!$B$6:$B$13))</f>
        <v>5.0541557107011243</v>
      </c>
      <c r="N44" s="31"/>
      <c r="O44" s="5"/>
      <c r="P44" s="38">
        <v>1.12158</v>
      </c>
      <c r="Q44" s="38"/>
      <c r="R44" s="41">
        <f>IF(P44="","",T44*M44*LOOKUP(RIGHT($D$2,3),定数!$A$6:$A$13,定数!$B$6:$B$13))</f>
        <v>-3275.0929005342373</v>
      </c>
      <c r="S44" s="41"/>
      <c r="T44" s="42">
        <f t="shared" si="4"/>
        <v>-5.3999999999998494</v>
      </c>
      <c r="U44" s="42"/>
      <c r="V44" t="str">
        <f t="shared" si="7"/>
        <v/>
      </c>
      <c r="W44">
        <f t="shared" si="2"/>
        <v>2</v>
      </c>
      <c r="X44" s="29">
        <f t="shared" si="5"/>
        <v>112546.14778468521</v>
      </c>
      <c r="Y44" s="30">
        <f t="shared" si="6"/>
        <v>3.0000000000003135E-2</v>
      </c>
      <c r="AA44">
        <v>15</v>
      </c>
    </row>
    <row r="45" spans="2:33" ht="15">
      <c r="B45" s="31">
        <v>37</v>
      </c>
      <c r="C45" s="37">
        <f t="shared" si="0"/>
        <v>105894.67045061007</v>
      </c>
      <c r="D45" s="37"/>
      <c r="E45" s="31"/>
      <c r="F45" s="5">
        <v>43590</v>
      </c>
      <c r="G45" s="31" t="s">
        <v>45</v>
      </c>
      <c r="H45" s="38">
        <v>1.11253</v>
      </c>
      <c r="I45" s="38"/>
      <c r="J45" s="31">
        <v>9.6999999999999993</v>
      </c>
      <c r="K45" s="39">
        <f t="shared" si="3"/>
        <v>3176.8401135183017</v>
      </c>
      <c r="L45" s="40"/>
      <c r="M45" s="4">
        <f>IF(J45="","",(K45/J45)/LOOKUP(RIGHT($D$2,3),定数!$A$6:$A$13,定数!$B$6:$B$13))</f>
        <v>2.7292440837786098</v>
      </c>
      <c r="N45" s="31"/>
      <c r="O45" s="5"/>
      <c r="P45" s="38">
        <v>1.1134999999999999</v>
      </c>
      <c r="Q45" s="38"/>
      <c r="R45" s="41">
        <f>IF(P45="","",T45*M45*LOOKUP(RIGHT($D$2,3),定数!$A$6:$A$13,定数!$B$6:$B$13))</f>
        <v>-3176.8401135180247</v>
      </c>
      <c r="S45" s="41"/>
      <c r="T45" s="42">
        <f t="shared" si="4"/>
        <v>-9.6999999999991537</v>
      </c>
      <c r="U45" s="42"/>
      <c r="V45" t="str">
        <f t="shared" si="7"/>
        <v/>
      </c>
      <c r="W45">
        <f t="shared" si="2"/>
        <v>3</v>
      </c>
      <c r="X45" s="29">
        <f t="shared" si="5"/>
        <v>112546.14778468521</v>
      </c>
      <c r="Y45" s="30">
        <f t="shared" si="6"/>
        <v>5.9100000000002151E-2</v>
      </c>
      <c r="AA45">
        <v>15</v>
      </c>
    </row>
    <row r="46" spans="2:33" ht="15">
      <c r="B46" s="31">
        <v>38</v>
      </c>
      <c r="C46" s="37">
        <f t="shared" si="0"/>
        <v>102717.83033709205</v>
      </c>
      <c r="D46" s="37"/>
      <c r="E46" s="31"/>
      <c r="F46" s="5">
        <v>43592</v>
      </c>
      <c r="G46" s="31" t="s">
        <v>45</v>
      </c>
      <c r="H46" s="38">
        <v>1.1340600000000001</v>
      </c>
      <c r="I46" s="38"/>
      <c r="J46" s="31">
        <v>6.6</v>
      </c>
      <c r="K46" s="39">
        <f t="shared" si="3"/>
        <v>3081.5349101127613</v>
      </c>
      <c r="L46" s="40"/>
      <c r="M46" s="4">
        <f>IF(J46="","",(K46/J46)/LOOKUP(RIGHT($D$2,3),定数!$A$6:$A$13,定数!$B$6:$B$13))</f>
        <v>3.8908269067080323</v>
      </c>
      <c r="N46" s="31"/>
      <c r="O46" s="5"/>
      <c r="P46" s="38">
        <v>1.13365</v>
      </c>
      <c r="Q46" s="38"/>
      <c r="R46" s="41">
        <f>IF(P46="","",T46*M46*LOOKUP(RIGHT($D$2,3),定数!$A$6:$A$13,定数!$B$6:$B$13))</f>
        <v>1914.2868381004521</v>
      </c>
      <c r="S46" s="41"/>
      <c r="T46" s="42">
        <f t="shared" si="4"/>
        <v>4.1000000000002146</v>
      </c>
      <c r="U46" s="42"/>
      <c r="V46" t="str">
        <f t="shared" si="7"/>
        <v/>
      </c>
      <c r="W46">
        <f t="shared" si="2"/>
        <v>0</v>
      </c>
      <c r="X46" s="29">
        <f t="shared" si="5"/>
        <v>112546.14778468521</v>
      </c>
      <c r="Y46" s="30">
        <f t="shared" si="6"/>
        <v>8.7326999999999599E-2</v>
      </c>
      <c r="AB46">
        <v>1.13365</v>
      </c>
    </row>
    <row r="47" spans="2:33" ht="15">
      <c r="B47" s="31">
        <v>39</v>
      </c>
      <c r="C47" s="37">
        <f t="shared" si="0"/>
        <v>104632.1171751925</v>
      </c>
      <c r="D47" s="37"/>
      <c r="E47" s="31"/>
      <c r="F47" s="5">
        <v>43596</v>
      </c>
      <c r="G47" s="31" t="s">
        <v>45</v>
      </c>
      <c r="H47" s="38">
        <v>1.1164400000000001</v>
      </c>
      <c r="I47" s="38"/>
      <c r="J47" s="31">
        <v>37.200000000000003</v>
      </c>
      <c r="K47" s="39">
        <f t="shared" si="3"/>
        <v>3138.9635152557748</v>
      </c>
      <c r="L47" s="40"/>
      <c r="M47" s="4">
        <f>IF(J47="","",(K47/J47)/LOOKUP(RIGHT($D$2,3),定数!$A$6:$A$13,定数!$B$6:$B$13))</f>
        <v>0.70317283047844414</v>
      </c>
      <c r="N47" s="31"/>
      <c r="O47" s="5"/>
      <c r="P47" s="38">
        <v>1.1141399999999999</v>
      </c>
      <c r="Q47" s="38"/>
      <c r="R47" s="41">
        <f>IF(P47="","",T47*M47*LOOKUP(RIGHT($D$2,3),定数!$A$6:$A$13,定数!$B$6:$B$13))</f>
        <v>1940.7570121206666</v>
      </c>
      <c r="S47" s="41"/>
      <c r="T47" s="42">
        <f t="shared" si="4"/>
        <v>23.000000000001908</v>
      </c>
      <c r="U47" s="42"/>
      <c r="V47" t="str">
        <f t="shared" si="7"/>
        <v/>
      </c>
      <c r="W47">
        <f t="shared" si="2"/>
        <v>0</v>
      </c>
      <c r="X47" s="29">
        <f t="shared" si="5"/>
        <v>112546.14778468521</v>
      </c>
      <c r="Y47" s="30">
        <f t="shared" si="6"/>
        <v>7.0318094090907834E-2</v>
      </c>
      <c r="AB47">
        <v>1.1141399999999999</v>
      </c>
    </row>
    <row r="48" spans="2:33" ht="15">
      <c r="B48" s="31">
        <v>40</v>
      </c>
      <c r="C48" s="37">
        <f t="shared" si="0"/>
        <v>106572.87418731317</v>
      </c>
      <c r="D48" s="37"/>
      <c r="E48" s="31"/>
      <c r="F48" s="5">
        <v>43599</v>
      </c>
      <c r="G48" s="31" t="s">
        <v>45</v>
      </c>
      <c r="H48" s="38">
        <v>1.13453</v>
      </c>
      <c r="I48" s="38"/>
      <c r="J48" s="31">
        <v>9.1999999999999993</v>
      </c>
      <c r="K48" s="39">
        <f t="shared" si="3"/>
        <v>3197.1862256193949</v>
      </c>
      <c r="L48" s="40"/>
      <c r="M48" s="4">
        <f>IF(J48="","",(K48/J48)/LOOKUP(RIGHT($D$2,3),定数!$A$6:$A$13,定数!$B$6:$B$13))</f>
        <v>2.8960020159595969</v>
      </c>
      <c r="N48" s="31"/>
      <c r="O48" s="5"/>
      <c r="P48" s="38">
        <v>1.1354500000000001</v>
      </c>
      <c r="Q48" s="38"/>
      <c r="R48" s="41">
        <f>IF(P48="","",T48*M48*LOOKUP(RIGHT($D$2,3),定数!$A$6:$A$13,定数!$B$6:$B$13))</f>
        <v>-3197.1862256195063</v>
      </c>
      <c r="S48" s="41"/>
      <c r="T48" s="42">
        <f t="shared" si="4"/>
        <v>-9.200000000000319</v>
      </c>
      <c r="U48" s="42"/>
      <c r="V48" t="str">
        <f t="shared" si="7"/>
        <v/>
      </c>
      <c r="W48">
        <f t="shared" si="2"/>
        <v>1</v>
      </c>
      <c r="X48" s="29">
        <f t="shared" si="5"/>
        <v>112546.14778468521</v>
      </c>
      <c r="Y48" s="30">
        <f t="shared" si="6"/>
        <v>5.3073994223237664E-2</v>
      </c>
    </row>
    <row r="49" spans="2:33" ht="15">
      <c r="B49" s="31">
        <v>41</v>
      </c>
      <c r="C49" s="37">
        <f t="shared" si="0"/>
        <v>103375.68796169366</v>
      </c>
      <c r="D49" s="37"/>
      <c r="E49" s="31"/>
      <c r="F49" s="5">
        <v>43604</v>
      </c>
      <c r="G49" s="31" t="s">
        <v>44</v>
      </c>
      <c r="H49" s="38">
        <v>1.1316600000000001</v>
      </c>
      <c r="I49" s="38"/>
      <c r="J49" s="31">
        <v>16</v>
      </c>
      <c r="K49" s="39">
        <f t="shared" si="3"/>
        <v>3101.27063885081</v>
      </c>
      <c r="L49" s="40"/>
      <c r="M49" s="4">
        <f>IF(J49="","",(K49/J49)/LOOKUP(RIGHT($D$2,3),定数!$A$6:$A$13,定数!$B$6:$B$13))</f>
        <v>1.6152451244014636</v>
      </c>
      <c r="N49" s="31"/>
      <c r="O49" s="5"/>
      <c r="P49" s="38">
        <v>1.1300600000000001</v>
      </c>
      <c r="Q49" s="38"/>
      <c r="R49" s="41">
        <f>IF(P49="","",T49*M49*LOOKUP(RIGHT($D$2,3),定数!$A$6:$A$13,定数!$B$6:$B$13))</f>
        <v>-3101.2706388508986</v>
      </c>
      <c r="S49" s="41"/>
      <c r="T49" s="42">
        <f t="shared" si="4"/>
        <v>-16.000000000000458</v>
      </c>
      <c r="U49" s="42"/>
      <c r="V49" t="str">
        <f t="shared" si="7"/>
        <v/>
      </c>
      <c r="W49">
        <f t="shared" si="2"/>
        <v>2</v>
      </c>
      <c r="X49" s="29">
        <f t="shared" si="5"/>
        <v>112546.14778468521</v>
      </c>
      <c r="Y49" s="30">
        <f t="shared" si="6"/>
        <v>8.1481774396541584E-2</v>
      </c>
    </row>
    <row r="50" spans="2:33" ht="15">
      <c r="B50" s="31">
        <v>42</v>
      </c>
      <c r="C50" s="37">
        <f t="shared" si="0"/>
        <v>100274.41732284277</v>
      </c>
      <c r="D50" s="37"/>
      <c r="E50" s="31"/>
      <c r="F50" s="5">
        <v>43607</v>
      </c>
      <c r="G50" s="31" t="s">
        <v>44</v>
      </c>
      <c r="H50" s="38">
        <v>1.11344</v>
      </c>
      <c r="I50" s="38"/>
      <c r="J50" s="31">
        <v>9</v>
      </c>
      <c r="K50" s="39">
        <f t="shared" si="3"/>
        <v>3008.232519685283</v>
      </c>
      <c r="L50" s="40"/>
      <c r="M50" s="4">
        <f>IF(J50="","",(K50/J50)/LOOKUP(RIGHT($D$2,3),定数!$A$6:$A$13,定数!$B$6:$B$13))</f>
        <v>2.7854004811900768</v>
      </c>
      <c r="N50" s="31"/>
      <c r="O50" s="5"/>
      <c r="P50" s="38">
        <v>1.1140000000000001</v>
      </c>
      <c r="Q50" s="38"/>
      <c r="R50" s="41">
        <f>IF(P50="","",T50*M50*LOOKUP(RIGHT($D$2,3),定数!$A$6:$A$13,定数!$B$6:$B$13))</f>
        <v>1871.7891233601192</v>
      </c>
      <c r="S50" s="41"/>
      <c r="T50" s="42">
        <f t="shared" si="4"/>
        <v>5.6000000000011596</v>
      </c>
      <c r="U50" s="42"/>
      <c r="V50" t="str">
        <f t="shared" si="7"/>
        <v/>
      </c>
      <c r="W50">
        <f t="shared" si="2"/>
        <v>0</v>
      </c>
      <c r="X50" s="29">
        <f t="shared" si="5"/>
        <v>112546.14778468521</v>
      </c>
      <c r="Y50" s="30">
        <f t="shared" si="6"/>
        <v>0.10903732116464604</v>
      </c>
      <c r="AA50">
        <v>15</v>
      </c>
      <c r="AB50">
        <v>1.1140000000000001</v>
      </c>
      <c r="AC50">
        <v>1.1143400000000001</v>
      </c>
      <c r="AD50">
        <v>1.1145799999999999</v>
      </c>
      <c r="AE50">
        <v>1.1147899999999999</v>
      </c>
    </row>
    <row r="51" spans="2:33" ht="15">
      <c r="B51" s="31">
        <v>43</v>
      </c>
      <c r="C51" s="37">
        <f t="shared" si="0"/>
        <v>102146.20644620289</v>
      </c>
      <c r="D51" s="37"/>
      <c r="E51" s="31"/>
      <c r="F51" s="5">
        <v>43612</v>
      </c>
      <c r="G51" s="31" t="s">
        <v>44</v>
      </c>
      <c r="H51" s="38">
        <v>1.08829</v>
      </c>
      <c r="I51" s="38"/>
      <c r="J51" s="31">
        <v>4.5</v>
      </c>
      <c r="K51" s="39">
        <f t="shared" si="3"/>
        <v>3064.3861933860867</v>
      </c>
      <c r="L51" s="40"/>
      <c r="M51" s="4">
        <f>IF(J51="","",(K51/J51)/LOOKUP(RIGHT($D$2,3),定数!$A$6:$A$13,定数!$B$6:$B$13))</f>
        <v>5.6747892470112715</v>
      </c>
      <c r="N51" s="31"/>
      <c r="O51" s="5"/>
      <c r="P51" s="38">
        <v>1.08857</v>
      </c>
      <c r="Q51" s="38"/>
      <c r="R51" s="41">
        <f>IF(P51="","",T51*M51*LOOKUP(RIGHT($D$2,3),定数!$A$6:$A$13,定数!$B$6:$B$13))</f>
        <v>1906.7291869961821</v>
      </c>
      <c r="S51" s="41"/>
      <c r="T51" s="42">
        <f t="shared" si="4"/>
        <v>2.8000000000005798</v>
      </c>
      <c r="U51" s="42"/>
      <c r="V51" t="str">
        <f t="shared" si="7"/>
        <v/>
      </c>
      <c r="W51">
        <f t="shared" si="2"/>
        <v>0</v>
      </c>
      <c r="X51" s="29">
        <f t="shared" si="5"/>
        <v>112546.14778468521</v>
      </c>
      <c r="Y51" s="30">
        <f t="shared" si="6"/>
        <v>9.240601782638258E-2</v>
      </c>
      <c r="AA51">
        <v>15</v>
      </c>
      <c r="AB51">
        <v>1.08857</v>
      </c>
      <c r="AC51">
        <v>1.08874</v>
      </c>
      <c r="AD51">
        <v>1.0888599999999999</v>
      </c>
    </row>
    <row r="52" spans="2:33" ht="15">
      <c r="B52" s="31">
        <v>44</v>
      </c>
      <c r="C52" s="37">
        <f t="shared" si="0"/>
        <v>104052.93563319907</v>
      </c>
      <c r="D52" s="37"/>
      <c r="E52" s="31"/>
      <c r="F52" s="5">
        <v>43614</v>
      </c>
      <c r="G52" s="31" t="s">
        <v>45</v>
      </c>
      <c r="H52" s="38">
        <v>1.09433</v>
      </c>
      <c r="I52" s="38"/>
      <c r="J52" s="31">
        <v>22.4</v>
      </c>
      <c r="K52" s="39">
        <f t="shared" si="3"/>
        <v>3121.5880689959722</v>
      </c>
      <c r="L52" s="40"/>
      <c r="M52" s="4">
        <f>IF(J52="","",(K52/J52)/LOOKUP(RIGHT($D$2,3),定数!$A$6:$A$13,定数!$B$6:$B$13))</f>
        <v>1.1613050851919542</v>
      </c>
      <c r="N52" s="31"/>
      <c r="O52" s="5"/>
      <c r="P52" s="38">
        <v>1.0929500000000001</v>
      </c>
      <c r="Q52" s="38"/>
      <c r="R52" s="41">
        <f>IF(P52="","",T52*M52*LOOKUP(RIGHT($D$2,3),定数!$A$6:$A$13,定数!$B$6:$B$13))</f>
        <v>1923.1212210777883</v>
      </c>
      <c r="S52" s="41"/>
      <c r="T52" s="42">
        <f t="shared" si="4"/>
        <v>13.799999999999368</v>
      </c>
      <c r="U52" s="42"/>
      <c r="V52" t="str">
        <f t="shared" si="7"/>
        <v/>
      </c>
      <c r="W52">
        <f t="shared" si="2"/>
        <v>0</v>
      </c>
      <c r="X52" s="29">
        <f t="shared" si="5"/>
        <v>112546.14778468521</v>
      </c>
      <c r="Y52" s="30">
        <f t="shared" si="6"/>
        <v>7.5464263492471595E-2</v>
      </c>
      <c r="AB52">
        <v>1.0929500000000001</v>
      </c>
    </row>
    <row r="53" spans="2:33" ht="15">
      <c r="B53" s="31">
        <v>45</v>
      </c>
      <c r="C53" s="37">
        <f t="shared" si="0"/>
        <v>105976.05685427686</v>
      </c>
      <c r="D53" s="37"/>
      <c r="E53" s="31"/>
      <c r="F53" s="5">
        <v>43619</v>
      </c>
      <c r="G53" s="31" t="s">
        <v>45</v>
      </c>
      <c r="H53" s="38">
        <v>1.11365</v>
      </c>
      <c r="I53" s="38"/>
      <c r="J53" s="31">
        <v>12.6</v>
      </c>
      <c r="K53" s="39">
        <f t="shared" si="3"/>
        <v>3179.2817056283056</v>
      </c>
      <c r="L53" s="40"/>
      <c r="M53" s="4">
        <f>IF(J53="","",(K53/J53)/LOOKUP(RIGHT($D$2,3),定数!$A$6:$A$13,定数!$B$6:$B$13))</f>
        <v>2.1026995407594615</v>
      </c>
      <c r="N53" s="31"/>
      <c r="O53" s="5"/>
      <c r="P53" s="38">
        <v>1.1149100000000001</v>
      </c>
      <c r="Q53" s="38"/>
      <c r="R53" s="41">
        <f>IF(P53="","",T53*M53*LOOKUP(RIGHT($D$2,3),定数!$A$6:$A$13,定数!$B$6:$B$13))</f>
        <v>-3179.2817056284039</v>
      </c>
      <c r="S53" s="41"/>
      <c r="T53" s="42">
        <f t="shared" si="4"/>
        <v>-12.600000000000389</v>
      </c>
      <c r="U53" s="42"/>
      <c r="V53" t="str">
        <f t="shared" si="7"/>
        <v/>
      </c>
      <c r="W53">
        <f t="shared" si="2"/>
        <v>1</v>
      </c>
      <c r="X53" s="29">
        <f t="shared" si="5"/>
        <v>112546.14778468521</v>
      </c>
      <c r="Y53" s="30">
        <f t="shared" si="6"/>
        <v>5.8376861933806423E-2</v>
      </c>
      <c r="AA53">
        <v>15</v>
      </c>
    </row>
    <row r="54" spans="2:33" ht="15">
      <c r="B54" s="31">
        <v>46</v>
      </c>
      <c r="C54" s="37">
        <f t="shared" si="0"/>
        <v>102796.77514864845</v>
      </c>
      <c r="D54" s="37"/>
      <c r="E54" s="31"/>
      <c r="F54" s="5">
        <v>43620</v>
      </c>
      <c r="G54" s="31" t="s">
        <v>45</v>
      </c>
      <c r="H54" s="38">
        <v>1.12575</v>
      </c>
      <c r="I54" s="38"/>
      <c r="J54" s="31">
        <v>6.4</v>
      </c>
      <c r="K54" s="39">
        <f t="shared" si="3"/>
        <v>3083.9032544594534</v>
      </c>
      <c r="L54" s="40"/>
      <c r="M54" s="4">
        <f>IF(J54="","",(K54/J54)/LOOKUP(RIGHT($D$2,3),定数!$A$6:$A$13,定数!$B$6:$B$13))</f>
        <v>4.0154990292440793</v>
      </c>
      <c r="N54" s="31"/>
      <c r="O54" s="5"/>
      <c r="P54" s="38">
        <v>1.12639</v>
      </c>
      <c r="Q54" s="38"/>
      <c r="R54" s="41">
        <f>IF(P54="","",T54*M54*LOOKUP(RIGHT($D$2,3),定数!$A$6:$A$13,定数!$B$6:$B$13))</f>
        <v>-3083.9032544593274</v>
      </c>
      <c r="S54" s="41"/>
      <c r="T54" s="42">
        <f t="shared" si="4"/>
        <v>-6.3999999999997392</v>
      </c>
      <c r="U54" s="42"/>
      <c r="V54" t="str">
        <f t="shared" si="7"/>
        <v/>
      </c>
      <c r="W54">
        <f t="shared" si="2"/>
        <v>2</v>
      </c>
      <c r="X54" s="29">
        <f t="shared" si="5"/>
        <v>112546.14778468521</v>
      </c>
      <c r="Y54" s="30">
        <f t="shared" si="6"/>
        <v>8.6625556075793253E-2</v>
      </c>
    </row>
    <row r="55" spans="2:33" ht="15">
      <c r="B55" s="31">
        <v>47</v>
      </c>
      <c r="C55" s="37">
        <f t="shared" si="0"/>
        <v>99712.871894189127</v>
      </c>
      <c r="D55" s="37"/>
      <c r="E55" s="31"/>
      <c r="F55" s="5">
        <v>43627</v>
      </c>
      <c r="G55" s="31" t="s">
        <v>45</v>
      </c>
      <c r="H55" s="38">
        <v>1.1290800000000001</v>
      </c>
      <c r="I55" s="38"/>
      <c r="J55" s="31">
        <v>13.4</v>
      </c>
      <c r="K55" s="39">
        <f t="shared" si="3"/>
        <v>2991.3861568256739</v>
      </c>
      <c r="L55" s="40"/>
      <c r="M55" s="4">
        <f>IF(J55="","",(K55/J55)/LOOKUP(RIGHT($D$2,3),定数!$A$6:$A$13,定数!$B$6:$B$13))</f>
        <v>1.8603147741453194</v>
      </c>
      <c r="N55" s="31"/>
      <c r="O55" s="5"/>
      <c r="P55" s="38">
        <v>1.12825</v>
      </c>
      <c r="Q55" s="38"/>
      <c r="R55" s="41">
        <f>IF(P55="","",T55*M55*LOOKUP(RIGHT($D$2,3),定数!$A$6:$A$13,定数!$B$6:$B$13))</f>
        <v>1852.8735150489802</v>
      </c>
      <c r="S55" s="41"/>
      <c r="T55" s="42">
        <f t="shared" si="4"/>
        <v>8.3000000000010843</v>
      </c>
      <c r="U55" s="42"/>
      <c r="V55" t="str">
        <f t="shared" si="7"/>
        <v/>
      </c>
      <c r="W55">
        <f t="shared" si="2"/>
        <v>0</v>
      </c>
      <c r="X55" s="29">
        <f t="shared" si="5"/>
        <v>112546.14778468521</v>
      </c>
      <c r="Y55" s="30">
        <f t="shared" si="6"/>
        <v>0.11402678939351829</v>
      </c>
      <c r="AA55">
        <v>15</v>
      </c>
      <c r="AB55">
        <v>1.12825</v>
      </c>
    </row>
    <row r="56" spans="2:33" ht="15">
      <c r="B56" s="31">
        <v>48</v>
      </c>
      <c r="C56" s="37">
        <f t="shared" si="0"/>
        <v>101565.74540923811</v>
      </c>
      <c r="D56" s="37"/>
      <c r="E56" s="31"/>
      <c r="F56" s="5">
        <v>43628</v>
      </c>
      <c r="G56" s="31" t="s">
        <v>45</v>
      </c>
      <c r="H56" s="38">
        <v>1.1217299999999999</v>
      </c>
      <c r="I56" s="38"/>
      <c r="J56" s="31">
        <v>30</v>
      </c>
      <c r="K56" s="39">
        <f t="shared" si="3"/>
        <v>3046.972362277143</v>
      </c>
      <c r="L56" s="40"/>
      <c r="M56" s="4">
        <f>IF(J56="","",(K56/J56)/LOOKUP(RIGHT($D$2,3),定数!$A$6:$A$13,定数!$B$6:$B$13))</f>
        <v>0.84638121174365089</v>
      </c>
      <c r="N56" s="31"/>
      <c r="O56" s="5"/>
      <c r="P56" s="38">
        <v>1.11988</v>
      </c>
      <c r="Q56" s="38"/>
      <c r="R56" s="41">
        <f>IF(P56="","",T56*M56*LOOKUP(RIGHT($D$2,3),定数!$A$6:$A$13,定数!$B$6:$B$13))</f>
        <v>1878.9662900708108</v>
      </c>
      <c r="S56" s="41"/>
      <c r="T56" s="42">
        <f t="shared" si="4"/>
        <v>18.499999999999073</v>
      </c>
      <c r="U56" s="42"/>
      <c r="V56" t="str">
        <f t="shared" si="7"/>
        <v/>
      </c>
      <c r="W56">
        <f t="shared" si="2"/>
        <v>0</v>
      </c>
      <c r="X56" s="29">
        <f t="shared" si="5"/>
        <v>112546.14778468521</v>
      </c>
      <c r="Y56" s="30">
        <f t="shared" si="6"/>
        <v>9.7563555853141914E-2</v>
      </c>
      <c r="Z56">
        <v>1.1217299999999999</v>
      </c>
      <c r="AA56">
        <v>15</v>
      </c>
      <c r="AB56">
        <v>1.11988</v>
      </c>
      <c r="AC56">
        <v>1.11873</v>
      </c>
      <c r="AD56">
        <v>1.11792</v>
      </c>
      <c r="AE56">
        <v>1.1172299999999999</v>
      </c>
      <c r="AF56">
        <v>1.1157300000000001</v>
      </c>
    </row>
    <row r="57" spans="2:33" ht="15">
      <c r="B57" s="31">
        <v>49</v>
      </c>
      <c r="C57" s="37">
        <f t="shared" si="0"/>
        <v>103444.71169930891</v>
      </c>
      <c r="D57" s="37"/>
      <c r="E57" s="31"/>
      <c r="F57" s="5">
        <v>43631</v>
      </c>
      <c r="G57" s="31" t="s">
        <v>45</v>
      </c>
      <c r="H57" s="38">
        <v>1.1214200000000001</v>
      </c>
      <c r="I57" s="38"/>
      <c r="J57" s="31">
        <v>13.3</v>
      </c>
      <c r="K57" s="39">
        <f t="shared" si="3"/>
        <v>3103.3413509792672</v>
      </c>
      <c r="L57" s="40"/>
      <c r="M57" s="4">
        <f>IF(J57="","",(K57/J57)/LOOKUP(RIGHT($D$2,3),定数!$A$6:$A$13,定数!$B$6:$B$13))</f>
        <v>1.9444494680321223</v>
      </c>
      <c r="N57" s="31"/>
      <c r="O57" s="5"/>
      <c r="P57" s="38">
        <v>1.1206</v>
      </c>
      <c r="Q57" s="38"/>
      <c r="R57" s="41">
        <f>IF(P57="","",T57*M57*LOOKUP(RIGHT($D$2,3),定数!$A$6:$A$13,定数!$B$6:$B$13))</f>
        <v>1913.3382765437084</v>
      </c>
      <c r="S57" s="41"/>
      <c r="T57" s="42">
        <f t="shared" si="4"/>
        <v>8.2000000000004292</v>
      </c>
      <c r="U57" s="42"/>
      <c r="V57" t="str">
        <f t="shared" si="7"/>
        <v/>
      </c>
      <c r="W57">
        <f t="shared" si="2"/>
        <v>0</v>
      </c>
      <c r="X57" s="29">
        <f t="shared" si="5"/>
        <v>112546.14778468521</v>
      </c>
      <c r="Y57" s="30">
        <f t="shared" si="6"/>
        <v>8.0868481636425904E-2</v>
      </c>
      <c r="AB57">
        <v>1.1206</v>
      </c>
      <c r="AC57">
        <v>1.12009</v>
      </c>
      <c r="AD57">
        <v>1.1197299999999999</v>
      </c>
      <c r="AE57">
        <v>1.1194299999999999</v>
      </c>
    </row>
    <row r="58" spans="2:33" ht="15">
      <c r="B58" s="31">
        <v>50</v>
      </c>
      <c r="C58" s="37">
        <f t="shared" si="0"/>
        <v>105358.04997585263</v>
      </c>
      <c r="D58" s="37"/>
      <c r="E58" s="31"/>
      <c r="F58" s="5">
        <v>43645</v>
      </c>
      <c r="G58" s="31" t="s">
        <v>44</v>
      </c>
      <c r="H58" s="38">
        <v>1.10764</v>
      </c>
      <c r="I58" s="38"/>
      <c r="J58" s="31">
        <v>18.7</v>
      </c>
      <c r="K58" s="39">
        <f t="shared" si="3"/>
        <v>3160.7414992755789</v>
      </c>
      <c r="L58" s="40"/>
      <c r="M58" s="4">
        <f>IF(J58="","",(K58/J58)/LOOKUP(RIGHT($D$2,3),定数!$A$6:$A$13,定数!$B$6:$B$13))</f>
        <v>1.408530079891078</v>
      </c>
      <c r="N58" s="31"/>
      <c r="O58" s="5"/>
      <c r="P58" s="38">
        <v>1.1088</v>
      </c>
      <c r="Q58" s="38"/>
      <c r="R58" s="41">
        <f>IF(P58="","",T58*M58*LOOKUP(RIGHT($D$2,3),定数!$A$6:$A$13,定数!$B$6:$B$13))</f>
        <v>1960.6738712084648</v>
      </c>
      <c r="S58" s="41"/>
      <c r="T58" s="42">
        <f t="shared" si="4"/>
        <v>11.600000000000499</v>
      </c>
      <c r="U58" s="42"/>
      <c r="V58" t="str">
        <f t="shared" si="7"/>
        <v/>
      </c>
      <c r="W58">
        <f t="shared" si="2"/>
        <v>0</v>
      </c>
      <c r="X58" s="29">
        <f t="shared" si="5"/>
        <v>112546.14778468521</v>
      </c>
      <c r="Y58" s="30">
        <f t="shared" si="6"/>
        <v>6.3868003928346795E-2</v>
      </c>
      <c r="AA58">
        <v>15</v>
      </c>
      <c r="AB58">
        <v>1.1088</v>
      </c>
      <c r="AC58">
        <v>1.10951</v>
      </c>
      <c r="AD58">
        <v>1.1100099999999999</v>
      </c>
      <c r="AE58">
        <v>1.1104400000000001</v>
      </c>
      <c r="AF58">
        <v>1.11138</v>
      </c>
      <c r="AG58">
        <v>1.1132500000000001</v>
      </c>
    </row>
    <row r="59" spans="2:33" ht="15">
      <c r="B59" s="31">
        <v>51</v>
      </c>
      <c r="C59" s="37">
        <f t="shared" si="0"/>
        <v>107318.72384706109</v>
      </c>
      <c r="D59" s="37"/>
      <c r="E59" s="31"/>
      <c r="F59" s="5">
        <v>43646</v>
      </c>
      <c r="G59" s="31" t="s">
        <v>45</v>
      </c>
      <c r="H59" s="38">
        <v>1.1191</v>
      </c>
      <c r="I59" s="38"/>
      <c r="J59" s="31">
        <v>10.9</v>
      </c>
      <c r="K59" s="39">
        <f t="shared" si="3"/>
        <v>3219.5617154118327</v>
      </c>
      <c r="L59" s="40"/>
      <c r="M59" s="4">
        <f>IF(J59="","",(K59/J59)/LOOKUP(RIGHT($D$2,3),定数!$A$6:$A$13,定数!$B$6:$B$13))</f>
        <v>2.4614386203454379</v>
      </c>
      <c r="N59" s="31"/>
      <c r="O59" s="5"/>
      <c r="P59" s="38">
        <v>1.11843</v>
      </c>
      <c r="Q59" s="38"/>
      <c r="R59" s="41">
        <f>IF(P59="","",T59*M59*LOOKUP(RIGHT($D$2,3),定数!$A$6:$A$13,定数!$B$6:$B$13))</f>
        <v>1978.9966507575798</v>
      </c>
      <c r="S59" s="41"/>
      <c r="T59" s="42">
        <f t="shared" si="4"/>
        <v>6.6999999999994841</v>
      </c>
      <c r="U59" s="42"/>
      <c r="V59" t="str">
        <f t="shared" si="7"/>
        <v/>
      </c>
      <c r="W59">
        <f t="shared" si="2"/>
        <v>0</v>
      </c>
      <c r="X59" s="29">
        <f t="shared" si="5"/>
        <v>112546.14778468521</v>
      </c>
      <c r="Y59" s="30">
        <f t="shared" si="6"/>
        <v>4.6446937905194496E-2</v>
      </c>
      <c r="AA59">
        <v>15</v>
      </c>
      <c r="AB59">
        <v>1.11843</v>
      </c>
    </row>
    <row r="60" spans="2:33" ht="15">
      <c r="B60" s="31">
        <v>52</v>
      </c>
      <c r="C60" s="37">
        <f t="shared" si="0"/>
        <v>109297.72049781866</v>
      </c>
      <c r="D60" s="37"/>
      <c r="E60" s="31"/>
      <c r="F60" s="5">
        <v>43648</v>
      </c>
      <c r="G60" s="31" t="s">
        <v>44</v>
      </c>
      <c r="H60" s="38">
        <v>1.10606</v>
      </c>
      <c r="I60" s="38"/>
      <c r="J60" s="31">
        <v>13.9</v>
      </c>
      <c r="K60" s="39">
        <f t="shared" si="3"/>
        <v>3278.93161493456</v>
      </c>
      <c r="L60" s="40"/>
      <c r="M60" s="4">
        <f>IF(J60="","",(K60/J60)/LOOKUP(RIGHT($D$2,3),定数!$A$6:$A$13,定数!$B$6:$B$13))</f>
        <v>1.9657863398888249</v>
      </c>
      <c r="N60" s="31"/>
      <c r="O60" s="5"/>
      <c r="P60" s="38">
        <v>1.1069199999999999</v>
      </c>
      <c r="Q60" s="38"/>
      <c r="R60" s="41">
        <f>IF(P60="","",T60*M60*LOOKUP(RIGHT($D$2,3),定数!$A$6:$A$13,定数!$B$6:$B$13))</f>
        <v>2028.6915027649391</v>
      </c>
      <c r="S60" s="41"/>
      <c r="T60" s="42">
        <f t="shared" si="4"/>
        <v>8.5999999999986088</v>
      </c>
      <c r="U60" s="42"/>
      <c r="V60" t="str">
        <f t="shared" si="7"/>
        <v/>
      </c>
      <c r="W60">
        <f t="shared" si="2"/>
        <v>0</v>
      </c>
      <c r="X60" s="29">
        <f t="shared" si="5"/>
        <v>112546.14778468521</v>
      </c>
      <c r="Y60" s="30">
        <f t="shared" si="6"/>
        <v>2.8863069512438444E-2</v>
      </c>
      <c r="AB60">
        <v>1.1069199999999999</v>
      </c>
      <c r="AC60">
        <v>1.10745</v>
      </c>
    </row>
    <row r="61" spans="2:33" ht="15">
      <c r="B61" s="31">
        <v>53</v>
      </c>
      <c r="C61" s="37">
        <f t="shared" si="0"/>
        <v>111326.4120005836</v>
      </c>
      <c r="D61" s="37"/>
      <c r="E61" s="31"/>
      <c r="F61" s="5">
        <v>43653</v>
      </c>
      <c r="G61" s="31" t="s">
        <v>45</v>
      </c>
      <c r="H61" s="38">
        <v>1.1044099999999999</v>
      </c>
      <c r="I61" s="38"/>
      <c r="J61" s="31">
        <v>3.7</v>
      </c>
      <c r="K61" s="39">
        <f t="shared" si="3"/>
        <v>3339.7923600175077</v>
      </c>
      <c r="L61" s="40"/>
      <c r="M61" s="4">
        <f>IF(J61="","",(K61/J61)/LOOKUP(RIGHT($D$2,3),定数!$A$6:$A$13,定数!$B$6:$B$13))</f>
        <v>7.5220548649042955</v>
      </c>
      <c r="N61" s="31"/>
      <c r="O61" s="5"/>
      <c r="P61" s="38">
        <v>1.1041799999999999</v>
      </c>
      <c r="Q61" s="38"/>
      <c r="R61" s="41">
        <f>IF(P61="","",T61*M61*LOOKUP(RIGHT($D$2,3),定数!$A$6:$A$13,定数!$B$6:$B$13))</f>
        <v>2076.0871427131565</v>
      </c>
      <c r="S61" s="41"/>
      <c r="T61" s="42">
        <f t="shared" si="4"/>
        <v>2.2999999999995246</v>
      </c>
      <c r="U61" s="42"/>
      <c r="V61" t="str">
        <f t="shared" si="7"/>
        <v/>
      </c>
      <c r="W61">
        <f t="shared" si="2"/>
        <v>0</v>
      </c>
      <c r="X61" s="29">
        <f t="shared" si="5"/>
        <v>112546.14778468521</v>
      </c>
      <c r="Y61" s="30">
        <f t="shared" si="6"/>
        <v>1.0837650227132678E-2</v>
      </c>
      <c r="AA61">
        <v>15</v>
      </c>
      <c r="AB61">
        <v>1.1041799999999999</v>
      </c>
      <c r="AC61">
        <v>1.1040399999999999</v>
      </c>
      <c r="AD61">
        <v>1.1039399999999999</v>
      </c>
      <c r="AE61">
        <v>1.1038600000000001</v>
      </c>
      <c r="AF61">
        <v>1.1036699999999999</v>
      </c>
      <c r="AG61">
        <v>1.1032999999999999</v>
      </c>
    </row>
    <row r="62" spans="2:33" ht="15">
      <c r="B62" s="31">
        <v>54</v>
      </c>
      <c r="C62" s="37">
        <f t="shared" si="0"/>
        <v>113402.49914329675</v>
      </c>
      <c r="D62" s="37"/>
      <c r="E62" s="31"/>
      <c r="F62" s="5">
        <v>43656</v>
      </c>
      <c r="G62" s="31" t="s">
        <v>44</v>
      </c>
      <c r="H62" s="38">
        <v>1.10629</v>
      </c>
      <c r="I62" s="38"/>
      <c r="J62" s="31">
        <v>8.6</v>
      </c>
      <c r="K62" s="39">
        <f t="shared" si="3"/>
        <v>3402.0749742989024</v>
      </c>
      <c r="L62" s="40"/>
      <c r="M62" s="4">
        <f>IF(J62="","",(K62/J62)/LOOKUP(RIGHT($D$2,3),定数!$A$6:$A$13,定数!$B$6:$B$13))</f>
        <v>3.2965842774214171</v>
      </c>
      <c r="N62" s="31"/>
      <c r="O62" s="5"/>
      <c r="P62" s="38">
        <v>1.1054299999999999</v>
      </c>
      <c r="Q62" s="38"/>
      <c r="R62" s="41">
        <f>IF(P62="","",T62*M62*LOOKUP(RIGHT($D$2,3),定数!$A$6:$A$13,定数!$B$6:$B$13))</f>
        <v>-3402.0749742992302</v>
      </c>
      <c r="S62" s="41"/>
      <c r="T62" s="42">
        <f t="shared" si="4"/>
        <v>-8.6000000000008292</v>
      </c>
      <c r="U62" s="42"/>
      <c r="V62" t="str">
        <f t="shared" si="7"/>
        <v/>
      </c>
      <c r="W62">
        <f t="shared" si="2"/>
        <v>1</v>
      </c>
      <c r="X62" s="29">
        <f t="shared" si="5"/>
        <v>113402.49914329675</v>
      </c>
      <c r="Y62" s="30">
        <f t="shared" si="6"/>
        <v>0</v>
      </c>
      <c r="AA62">
        <v>15</v>
      </c>
    </row>
    <row r="63" spans="2:33" ht="15">
      <c r="B63" s="31">
        <v>55</v>
      </c>
      <c r="C63" s="37">
        <f t="shared" si="0"/>
        <v>110000.42416899752</v>
      </c>
      <c r="D63" s="37"/>
      <c r="E63" s="31"/>
      <c r="F63" s="5">
        <v>43656</v>
      </c>
      <c r="G63" s="31" t="s">
        <v>44</v>
      </c>
      <c r="H63" s="38">
        <v>1.1072900000000001</v>
      </c>
      <c r="I63" s="38"/>
      <c r="J63" s="31">
        <v>11.3</v>
      </c>
      <c r="K63" s="39">
        <f t="shared" si="3"/>
        <v>3300.0127250699252</v>
      </c>
      <c r="L63" s="40"/>
      <c r="M63" s="4">
        <f>IF(J63="","",(K63/J63)/LOOKUP(RIGHT($D$2,3),定数!$A$6:$A$13,定数!$B$6:$B$13))</f>
        <v>2.4336377028539271</v>
      </c>
      <c r="N63" s="31"/>
      <c r="O63" s="5"/>
      <c r="P63" s="38">
        <v>1.10799</v>
      </c>
      <c r="Q63" s="38"/>
      <c r="R63" s="41">
        <f>IF(P63="","",T63*M63*LOOKUP(RIGHT($D$2,3),定数!$A$6:$A$13,定数!$B$6:$B$13))</f>
        <v>2044.2556703970736</v>
      </c>
      <c r="S63" s="41"/>
      <c r="T63" s="42">
        <f t="shared" si="4"/>
        <v>6.9999999999992291</v>
      </c>
      <c r="U63" s="42"/>
      <c r="V63" t="str">
        <f t="shared" si="7"/>
        <v/>
      </c>
      <c r="W63">
        <f t="shared" si="2"/>
        <v>0</v>
      </c>
      <c r="X63" s="29">
        <f t="shared" si="5"/>
        <v>113402.49914329675</v>
      </c>
      <c r="Y63" s="30">
        <f t="shared" si="6"/>
        <v>3.0000000000002913E-2</v>
      </c>
      <c r="AA63">
        <v>15</v>
      </c>
      <c r="AB63">
        <v>1.10799</v>
      </c>
      <c r="AC63">
        <v>1.10842</v>
      </c>
      <c r="AD63">
        <v>1.10873</v>
      </c>
      <c r="AE63">
        <v>1.1089800000000001</v>
      </c>
      <c r="AF63">
        <v>1.10955</v>
      </c>
      <c r="AG63">
        <v>1.1106799999999999</v>
      </c>
    </row>
    <row r="64" spans="2:33" ht="15">
      <c r="B64" s="31">
        <v>56</v>
      </c>
      <c r="C64" s="37">
        <f t="shared" si="0"/>
        <v>112044.67983939459</v>
      </c>
      <c r="D64" s="37"/>
      <c r="E64" s="31"/>
      <c r="F64" s="5">
        <v>43660</v>
      </c>
      <c r="G64" s="31" t="s">
        <v>44</v>
      </c>
      <c r="H64" s="38">
        <v>1.1005799999999999</v>
      </c>
      <c r="I64" s="38"/>
      <c r="J64" s="31">
        <v>8.5</v>
      </c>
      <c r="K64" s="39">
        <f t="shared" si="3"/>
        <v>3361.3403951818377</v>
      </c>
      <c r="L64" s="40"/>
      <c r="M64" s="4">
        <f>IF(J64="","",(K64/J64)/LOOKUP(RIGHT($D$2,3),定数!$A$6:$A$13,定数!$B$6:$B$13))</f>
        <v>3.2954317599821938</v>
      </c>
      <c r="N64" s="31"/>
      <c r="O64" s="5"/>
      <c r="P64" s="38">
        <v>1.10111</v>
      </c>
      <c r="Q64" s="38"/>
      <c r="R64" s="41">
        <f>IF(P64="","",T64*M64*LOOKUP(RIGHT($D$2,3),定数!$A$6:$A$13,定数!$B$6:$B$13))</f>
        <v>2095.8945993492348</v>
      </c>
      <c r="S64" s="41"/>
      <c r="T64" s="42">
        <f t="shared" si="4"/>
        <v>5.3000000000014147</v>
      </c>
      <c r="U64" s="42"/>
      <c r="V64" t="str">
        <f t="shared" si="7"/>
        <v/>
      </c>
      <c r="W64">
        <f t="shared" si="2"/>
        <v>0</v>
      </c>
      <c r="X64" s="29">
        <f t="shared" si="5"/>
        <v>113402.49914329675</v>
      </c>
      <c r="Y64" s="30">
        <f t="shared" si="6"/>
        <v>1.1973451327438545E-2</v>
      </c>
      <c r="AB64">
        <v>1.10111</v>
      </c>
    </row>
    <row r="65" spans="2:33" ht="15">
      <c r="B65" s="31">
        <v>57</v>
      </c>
      <c r="C65" s="37">
        <f t="shared" si="0"/>
        <v>114140.57443874383</v>
      </c>
      <c r="D65" s="37"/>
      <c r="E65" s="31"/>
      <c r="F65" s="5">
        <v>43666</v>
      </c>
      <c r="G65" s="31" t="s">
        <v>44</v>
      </c>
      <c r="H65" s="38">
        <v>1.0832900000000001</v>
      </c>
      <c r="I65" s="38"/>
      <c r="J65" s="31">
        <v>9.1</v>
      </c>
      <c r="K65" s="39">
        <f t="shared" si="3"/>
        <v>3424.2172331623146</v>
      </c>
      <c r="L65" s="40"/>
      <c r="M65" s="4">
        <f>IF(J65="","",(K65/J65)/LOOKUP(RIGHT($D$2,3),定数!$A$6:$A$13,定数!$B$6:$B$13))</f>
        <v>3.1357300669984567</v>
      </c>
      <c r="N65" s="31"/>
      <c r="O65" s="5"/>
      <c r="P65" s="38">
        <v>1.08385</v>
      </c>
      <c r="Q65" s="38"/>
      <c r="R65" s="41">
        <f>IF(P65="","",T65*M65*LOOKUP(RIGHT($D$2,3),定数!$A$6:$A$13,定数!$B$6:$B$13))</f>
        <v>2107.2106050225639</v>
      </c>
      <c r="S65" s="41"/>
      <c r="T65" s="42">
        <f t="shared" si="4"/>
        <v>5.5999999999989392</v>
      </c>
      <c r="U65" s="42"/>
      <c r="V65" t="str">
        <f t="shared" si="7"/>
        <v/>
      </c>
      <c r="W65">
        <f t="shared" si="2"/>
        <v>0</v>
      </c>
      <c r="X65" s="29">
        <f t="shared" si="5"/>
        <v>114140.57443874383</v>
      </c>
      <c r="Y65" s="30">
        <f t="shared" si="6"/>
        <v>0</v>
      </c>
      <c r="AA65">
        <v>15</v>
      </c>
      <c r="AB65">
        <v>1.08385</v>
      </c>
    </row>
    <row r="66" spans="2:33" ht="15">
      <c r="B66" s="31">
        <v>58</v>
      </c>
      <c r="C66" s="37">
        <f t="shared" si="0"/>
        <v>116247.7850437664</v>
      </c>
      <c r="D66" s="37"/>
      <c r="E66" s="31"/>
      <c r="F66" s="5">
        <v>43681</v>
      </c>
      <c r="G66" s="31" t="s">
        <v>44</v>
      </c>
      <c r="H66" s="38">
        <v>1.0946</v>
      </c>
      <c r="I66" s="38"/>
      <c r="J66" s="31">
        <v>5.5</v>
      </c>
      <c r="K66" s="39">
        <f t="shared" si="3"/>
        <v>3487.4335513129918</v>
      </c>
      <c r="L66" s="40"/>
      <c r="M66" s="4">
        <f>IF(J66="","",(K66/J66)/LOOKUP(RIGHT($D$2,3),定数!$A$6:$A$13,定数!$B$6:$B$13))</f>
        <v>5.2839902292621082</v>
      </c>
      <c r="N66" s="31"/>
      <c r="O66" s="5" t="s">
        <v>47</v>
      </c>
      <c r="P66" s="38">
        <v>1.09494</v>
      </c>
      <c r="Q66" s="38"/>
      <c r="R66" s="41">
        <f>IF(P66="","",T66*M66*LOOKUP(RIGHT($D$2,3),定数!$A$6:$A$13,定数!$B$6:$B$13))</f>
        <v>2155.8680135389841</v>
      </c>
      <c r="S66" s="41"/>
      <c r="T66" s="42">
        <f t="shared" si="4"/>
        <v>3.4000000000000696</v>
      </c>
      <c r="U66" s="42"/>
      <c r="V66" t="str">
        <f t="shared" si="7"/>
        <v/>
      </c>
      <c r="W66">
        <f t="shared" si="2"/>
        <v>0</v>
      </c>
      <c r="X66" s="29">
        <f t="shared" si="5"/>
        <v>116247.7850437664</v>
      </c>
      <c r="Y66" s="30">
        <f t="shared" si="6"/>
        <v>0</v>
      </c>
      <c r="AA66">
        <v>15</v>
      </c>
      <c r="AB66">
        <v>1.09494</v>
      </c>
      <c r="AC66">
        <v>1.0951500000000001</v>
      </c>
      <c r="AD66">
        <v>1.0952999999999999</v>
      </c>
      <c r="AE66">
        <v>1.0954299999999999</v>
      </c>
      <c r="AF66">
        <v>1.0956999999999999</v>
      </c>
      <c r="AG66">
        <v>1.0962499999999999</v>
      </c>
    </row>
    <row r="67" spans="2:33" ht="15">
      <c r="B67" s="31">
        <v>59</v>
      </c>
      <c r="C67" s="37">
        <f t="shared" si="0"/>
        <v>118403.65305730539</v>
      </c>
      <c r="D67" s="37"/>
      <c r="E67" s="31"/>
      <c r="F67" s="5">
        <v>43684</v>
      </c>
      <c r="G67" s="31" t="s">
        <v>45</v>
      </c>
      <c r="H67" s="38">
        <v>1.09223</v>
      </c>
      <c r="I67" s="38"/>
      <c r="J67" s="31">
        <v>4.5999999999999996</v>
      </c>
      <c r="K67" s="39">
        <f t="shared" si="3"/>
        <v>3552.1095917191615</v>
      </c>
      <c r="L67" s="40"/>
      <c r="M67" s="4">
        <f>IF(J67="","",(K67/J67)/LOOKUP(RIGHT($D$2,3),定数!$A$6:$A$13,定数!$B$6:$B$13))</f>
        <v>6.4349811444187717</v>
      </c>
      <c r="N67" s="31"/>
      <c r="O67" s="5"/>
      <c r="P67" s="38">
        <v>1.09195</v>
      </c>
      <c r="Q67" s="38"/>
      <c r="R67" s="41">
        <f>IF(P67="","",T67*M67*LOOKUP(RIGHT($D$2,3),定数!$A$6:$A$13,定数!$B$6:$B$13))</f>
        <v>2162.1536645251549</v>
      </c>
      <c r="S67" s="41"/>
      <c r="T67" s="42">
        <f t="shared" si="4"/>
        <v>2.8000000000005798</v>
      </c>
      <c r="U67" s="42"/>
      <c r="V67" t="str">
        <f t="shared" si="7"/>
        <v/>
      </c>
      <c r="W67">
        <f t="shared" si="2"/>
        <v>0</v>
      </c>
      <c r="X67" s="29">
        <f t="shared" si="5"/>
        <v>118403.65305730539</v>
      </c>
      <c r="Y67" s="30">
        <f t="shared" si="6"/>
        <v>0</v>
      </c>
      <c r="AA67">
        <v>15</v>
      </c>
      <c r="AB67">
        <v>1.09195</v>
      </c>
    </row>
    <row r="68" spans="2:33" ht="15">
      <c r="B68" s="31">
        <v>60</v>
      </c>
      <c r="C68" s="37">
        <f t="shared" si="0"/>
        <v>120565.80672183055</v>
      </c>
      <c r="D68" s="37"/>
      <c r="E68" s="31"/>
      <c r="F68" s="5">
        <v>43689</v>
      </c>
      <c r="G68" s="31" t="s">
        <v>44</v>
      </c>
      <c r="H68" s="38">
        <v>1.10639</v>
      </c>
      <c r="I68" s="38"/>
      <c r="J68" s="31">
        <v>7.9</v>
      </c>
      <c r="K68" s="39">
        <f t="shared" si="3"/>
        <v>3616.9742016549162</v>
      </c>
      <c r="L68" s="40"/>
      <c r="M68" s="4">
        <f>IF(J68="","",(K68/J68)/LOOKUP(RIGHT($D$2,3),定数!$A$6:$A$13,定数!$B$6:$B$13))</f>
        <v>3.8153736304376751</v>
      </c>
      <c r="N68" s="31"/>
      <c r="O68" s="5"/>
      <c r="P68" s="38">
        <v>1.1068800000000001</v>
      </c>
      <c r="Q68" s="38"/>
      <c r="R68" s="41">
        <f>IF(P68="","",T68*M68*LOOKUP(RIGHT($D$2,3),定数!$A$6:$A$13,定数!$B$6:$B$13))</f>
        <v>2243.4396946978172</v>
      </c>
      <c r="S68" s="41"/>
      <c r="T68" s="42">
        <f t="shared" si="4"/>
        <v>4.9000000000010147</v>
      </c>
      <c r="U68" s="42"/>
      <c r="V68" t="str">
        <f t="shared" si="7"/>
        <v/>
      </c>
      <c r="W68">
        <f t="shared" si="2"/>
        <v>0</v>
      </c>
      <c r="X68" s="29">
        <f t="shared" si="5"/>
        <v>120565.80672183055</v>
      </c>
      <c r="Y68" s="30">
        <f t="shared" si="6"/>
        <v>0</v>
      </c>
      <c r="AA68">
        <v>15</v>
      </c>
      <c r="AB68">
        <v>1.1068800000000001</v>
      </c>
      <c r="AC68">
        <v>1.1071800000000001</v>
      </c>
      <c r="AD68">
        <v>1.1073900000000001</v>
      </c>
      <c r="AE68">
        <v>1.10758</v>
      </c>
      <c r="AF68">
        <v>1.1079699999999999</v>
      </c>
      <c r="AG68">
        <v>1.10876</v>
      </c>
    </row>
    <row r="69" spans="2:33" ht="15">
      <c r="B69" s="31">
        <v>61</v>
      </c>
      <c r="C69" s="37">
        <f t="shared" si="0"/>
        <v>122809.24641652837</v>
      </c>
      <c r="D69" s="37"/>
      <c r="E69" s="31"/>
      <c r="F69" s="5">
        <v>43696</v>
      </c>
      <c r="G69" s="31" t="s">
        <v>44</v>
      </c>
      <c r="H69" s="38">
        <v>1.10294</v>
      </c>
      <c r="I69" s="38"/>
      <c r="J69" s="31">
        <v>4.7</v>
      </c>
      <c r="K69" s="39">
        <f t="shared" si="3"/>
        <v>3684.277392495851</v>
      </c>
      <c r="L69" s="40"/>
      <c r="M69" s="4">
        <f>IF(J69="","",(K69/J69)/LOOKUP(RIGHT($D$2,3),定数!$A$6:$A$13,定数!$B$6:$B$13))</f>
        <v>6.5324067242834234</v>
      </c>
      <c r="N69" s="31"/>
      <c r="O69" s="5"/>
      <c r="P69" s="38">
        <v>1.1032299999999999</v>
      </c>
      <c r="Q69" s="38"/>
      <c r="R69" s="41">
        <f>IF(P69="","",T69*M69*LOOKUP(RIGHT($D$2,3),定数!$A$6:$A$13,定数!$B$6:$B$13))</f>
        <v>2273.277540049859</v>
      </c>
      <c r="S69" s="41"/>
      <c r="T69" s="42">
        <f t="shared" si="4"/>
        <v>2.8999999999990145</v>
      </c>
      <c r="U69" s="42"/>
      <c r="V69" t="str">
        <f t="shared" si="7"/>
        <v/>
      </c>
      <c r="W69">
        <f t="shared" si="2"/>
        <v>0</v>
      </c>
      <c r="X69" s="29">
        <f t="shared" si="5"/>
        <v>122809.24641652837</v>
      </c>
      <c r="Y69" s="30">
        <f t="shared" si="6"/>
        <v>0</v>
      </c>
      <c r="AB69">
        <v>1.1032299999999999</v>
      </c>
      <c r="AC69">
        <v>1.10341</v>
      </c>
      <c r="AD69">
        <v>1.10354</v>
      </c>
      <c r="AE69">
        <v>1.10364</v>
      </c>
      <c r="AF69">
        <v>1.10388</v>
      </c>
      <c r="AG69">
        <v>1.1043499999999999</v>
      </c>
    </row>
    <row r="70" spans="2:33" ht="15">
      <c r="B70" s="31">
        <v>62</v>
      </c>
      <c r="C70" s="37">
        <f t="shared" si="0"/>
        <v>125082.52395657824</v>
      </c>
      <c r="D70" s="37"/>
      <c r="E70" s="31"/>
      <c r="F70" s="5">
        <v>43704</v>
      </c>
      <c r="G70" s="31" t="s">
        <v>44</v>
      </c>
      <c r="H70" s="38">
        <v>1.1352199999999999</v>
      </c>
      <c r="I70" s="38"/>
      <c r="J70" s="31">
        <v>5.0999999999999996</v>
      </c>
      <c r="K70" s="39">
        <f t="shared" si="3"/>
        <v>3752.475718697347</v>
      </c>
      <c r="L70" s="40"/>
      <c r="M70" s="4">
        <f>IF(J70="","",(K70/J70)/LOOKUP(RIGHT($D$2,3),定数!$A$6:$A$13,定数!$B$6:$B$13))</f>
        <v>6.1314962723812867</v>
      </c>
      <c r="N70" s="31"/>
      <c r="O70" s="5"/>
      <c r="P70" s="38">
        <v>1.1347100000000001</v>
      </c>
      <c r="Q70" s="38"/>
      <c r="R70" s="41">
        <f>IF(P70="","",T70*M70*LOOKUP(RIGHT($D$2,3),定数!$A$6:$A$13,定数!$B$6:$B$13))</f>
        <v>-3752.4757186957909</v>
      </c>
      <c r="S70" s="41"/>
      <c r="T70" s="42">
        <f t="shared" si="4"/>
        <v>-5.099999999997884</v>
      </c>
      <c r="U70" s="42"/>
      <c r="V70" t="str">
        <f t="shared" si="7"/>
        <v/>
      </c>
      <c r="W70">
        <f t="shared" si="2"/>
        <v>1</v>
      </c>
      <c r="X70" s="29">
        <f t="shared" si="5"/>
        <v>125082.52395657824</v>
      </c>
      <c r="Y70" s="30">
        <f t="shared" si="6"/>
        <v>0</v>
      </c>
      <c r="AA70">
        <v>15</v>
      </c>
    </row>
    <row r="71" spans="2:33" ht="15">
      <c r="B71" s="31">
        <v>63</v>
      </c>
      <c r="C71" s="37">
        <f t="shared" si="0"/>
        <v>121330.04823788245</v>
      </c>
      <c r="D71" s="37"/>
      <c r="E71" s="31" t="s">
        <v>47</v>
      </c>
      <c r="F71" s="5">
        <v>43708</v>
      </c>
      <c r="G71" s="31" t="s">
        <v>44</v>
      </c>
      <c r="H71" s="38">
        <v>1.12405</v>
      </c>
      <c r="I71" s="38"/>
      <c r="J71" s="31">
        <v>7</v>
      </c>
      <c r="K71" s="39">
        <f t="shared" si="3"/>
        <v>3639.9014471364735</v>
      </c>
      <c r="L71" s="40"/>
      <c r="M71" s="4">
        <f>IF(J71="","",(K71/J71)/LOOKUP(RIGHT($D$2,3),定数!$A$6:$A$13,定数!$B$6:$B$13))</f>
        <v>4.3332160084958016</v>
      </c>
      <c r="N71" s="31"/>
      <c r="O71" s="5"/>
      <c r="P71" s="38">
        <v>1.1244799999999999</v>
      </c>
      <c r="Q71" s="38"/>
      <c r="R71" s="41">
        <f>IF(P71="","",T71*M71*LOOKUP(RIGHT($D$2,3),定数!$A$6:$A$13,定数!$B$6:$B$13))</f>
        <v>2235.9394603834721</v>
      </c>
      <c r="S71" s="41"/>
      <c r="T71" s="42">
        <f t="shared" si="4"/>
        <v>4.2999999999993044</v>
      </c>
      <c r="U71" s="42"/>
      <c r="V71" t="str">
        <f t="shared" si="7"/>
        <v/>
      </c>
      <c r="W71">
        <f t="shared" si="2"/>
        <v>0</v>
      </c>
      <c r="X71" s="29">
        <f t="shared" si="5"/>
        <v>125082.52395657824</v>
      </c>
      <c r="Y71" s="30">
        <f t="shared" si="6"/>
        <v>2.9999999999987481E-2</v>
      </c>
      <c r="AA71">
        <v>15</v>
      </c>
      <c r="AB71">
        <v>1.1244799999999999</v>
      </c>
      <c r="AC71">
        <v>1.1247499999999999</v>
      </c>
      <c r="AD71">
        <v>1.1249400000000001</v>
      </c>
      <c r="AE71">
        <v>1.1251</v>
      </c>
      <c r="AF71">
        <v>1.1254500000000001</v>
      </c>
      <c r="AG71">
        <v>1.12615</v>
      </c>
    </row>
    <row r="72" spans="2:33" ht="15">
      <c r="B72" s="31">
        <v>64</v>
      </c>
      <c r="C72" s="37">
        <f t="shared" si="0"/>
        <v>123565.98769826592</v>
      </c>
      <c r="D72" s="37"/>
      <c r="E72" s="31"/>
      <c r="F72" s="5">
        <v>43710</v>
      </c>
      <c r="G72" s="31" t="s">
        <v>45</v>
      </c>
      <c r="H72" s="38">
        <v>1.12713</v>
      </c>
      <c r="I72" s="38"/>
      <c r="J72" s="31">
        <v>8.5</v>
      </c>
      <c r="K72" s="39">
        <f t="shared" si="3"/>
        <v>3706.9796309479775</v>
      </c>
      <c r="L72" s="40"/>
      <c r="M72" s="4">
        <f>IF(J72="","",(K72/J72)/LOOKUP(RIGHT($D$2,3),定数!$A$6:$A$13,定数!$B$6:$B$13))</f>
        <v>3.6342937558313504</v>
      </c>
      <c r="N72" s="31"/>
      <c r="O72" s="5"/>
      <c r="P72" s="38">
        <v>1.1266</v>
      </c>
      <c r="Q72" s="38"/>
      <c r="R72" s="41">
        <f>IF(P72="","",T72*M72*LOOKUP(RIGHT($D$2,3),定数!$A$6:$A$13,定数!$B$6:$B$13))</f>
        <v>2311.4108287083877</v>
      </c>
      <c r="S72" s="41"/>
      <c r="T72" s="42">
        <f t="shared" si="4"/>
        <v>5.2999999999991942</v>
      </c>
      <c r="U72" s="42"/>
      <c r="V72" t="str">
        <f t="shared" si="7"/>
        <v/>
      </c>
      <c r="W72">
        <f t="shared" si="2"/>
        <v>0</v>
      </c>
      <c r="X72" s="29">
        <f t="shared" si="5"/>
        <v>125082.52395657824</v>
      </c>
      <c r="Y72" s="30">
        <f t="shared" si="6"/>
        <v>1.2124285714275929E-2</v>
      </c>
      <c r="AA72">
        <v>15</v>
      </c>
      <c r="AB72">
        <v>1.1266</v>
      </c>
      <c r="AC72">
        <v>1.1262799999999999</v>
      </c>
    </row>
    <row r="73" spans="2:33" ht="15">
      <c r="B73" s="31">
        <v>65</v>
      </c>
      <c r="C73" s="37">
        <f t="shared" si="0"/>
        <v>125877.39852697431</v>
      </c>
      <c r="D73" s="37"/>
      <c r="E73" s="31"/>
      <c r="F73" s="5">
        <v>43711</v>
      </c>
      <c r="G73" s="31" t="s">
        <v>44</v>
      </c>
      <c r="H73" s="38">
        <v>1.1226400000000001</v>
      </c>
      <c r="I73" s="38"/>
      <c r="J73" s="31">
        <v>6.2</v>
      </c>
      <c r="K73" s="39">
        <f t="shared" si="3"/>
        <v>3776.3219558092292</v>
      </c>
      <c r="L73" s="40"/>
      <c r="M73" s="4">
        <f>IF(J73="","",(K73/J73)/LOOKUP(RIGHT($D$2,3),定数!$A$6:$A$13,定数!$B$6:$B$13))</f>
        <v>5.0757015535070282</v>
      </c>
      <c r="N73" s="31"/>
      <c r="O73" s="5"/>
      <c r="P73" s="38">
        <v>1.1230199999999999</v>
      </c>
      <c r="Q73" s="38"/>
      <c r="R73" s="41">
        <f>IF(P73="","",T73*M73*LOOKUP(RIGHT($D$2,3),定数!$A$6:$A$13,定数!$B$6:$B$13))</f>
        <v>2314.5199083981383</v>
      </c>
      <c r="S73" s="41"/>
      <c r="T73" s="42">
        <f t="shared" si="4"/>
        <v>3.7999999999982492</v>
      </c>
      <c r="U73" s="42"/>
      <c r="V73" t="str">
        <f t="shared" si="7"/>
        <v/>
      </c>
      <c r="W73">
        <f t="shared" si="2"/>
        <v>0</v>
      </c>
      <c r="X73" s="29">
        <f t="shared" si="5"/>
        <v>125877.39852697431</v>
      </c>
      <c r="Y73" s="30">
        <f t="shared" si="6"/>
        <v>0</v>
      </c>
      <c r="AA73">
        <v>15</v>
      </c>
      <c r="AB73">
        <v>1.1230199999999999</v>
      </c>
      <c r="AC73">
        <v>1.1232599999999999</v>
      </c>
    </row>
    <row r="74" spans="2:33" ht="15">
      <c r="B74" s="31">
        <v>66</v>
      </c>
      <c r="C74" s="37">
        <f t="shared" ref="C74:C108" si="8">IF(R73="","",C73+R73)</f>
        <v>128191.91843537246</v>
      </c>
      <c r="D74" s="37"/>
      <c r="E74" s="31"/>
      <c r="F74" s="5">
        <v>43716</v>
      </c>
      <c r="G74" s="31" t="s">
        <v>45</v>
      </c>
      <c r="H74" s="38">
        <v>1.11612</v>
      </c>
      <c r="I74" s="38"/>
      <c r="J74" s="31">
        <v>7.2</v>
      </c>
      <c r="K74" s="39">
        <f t="shared" si="3"/>
        <v>3845.7575530611734</v>
      </c>
      <c r="L74" s="40"/>
      <c r="M74" s="4">
        <f>IF(J74="","",(K74/J74)/LOOKUP(RIGHT($D$2,3),定数!$A$6:$A$13,定数!$B$6:$B$13))</f>
        <v>4.4511082790059877</v>
      </c>
      <c r="N74" s="31"/>
      <c r="O74" s="5"/>
      <c r="P74" s="38">
        <v>1.1168400000000001</v>
      </c>
      <c r="Q74" s="38"/>
      <c r="R74" s="41">
        <f>IF(P74="","",T74*M74*LOOKUP(RIGHT($D$2,3),定数!$A$6:$A$13,定数!$B$6:$B$13))</f>
        <v>-3845.7575530614613</v>
      </c>
      <c r="S74" s="41"/>
      <c r="T74" s="42">
        <f t="shared" si="4"/>
        <v>-7.2000000000005393</v>
      </c>
      <c r="U74" s="42"/>
      <c r="V74" t="str">
        <f t="shared" si="7"/>
        <v/>
      </c>
      <c r="W74">
        <f t="shared" si="7"/>
        <v>1</v>
      </c>
      <c r="X74" s="29">
        <f t="shared" si="5"/>
        <v>128191.91843537246</v>
      </c>
      <c r="Y74" s="30">
        <f t="shared" si="6"/>
        <v>0</v>
      </c>
      <c r="AA74">
        <v>15</v>
      </c>
    </row>
    <row r="75" spans="2:33" ht="15">
      <c r="B75" s="31">
        <v>67</v>
      </c>
      <c r="C75" s="37">
        <f t="shared" si="8"/>
        <v>124346.160882311</v>
      </c>
      <c r="D75" s="37"/>
      <c r="E75" s="31"/>
      <c r="F75" s="5">
        <v>43717</v>
      </c>
      <c r="G75" s="31" t="s">
        <v>45</v>
      </c>
      <c r="H75" s="38">
        <v>1.11788</v>
      </c>
      <c r="I75" s="38"/>
      <c r="J75" s="31">
        <v>27.5</v>
      </c>
      <c r="K75" s="39">
        <f t="shared" ref="K75:K108" si="9">IF(J75="","",C75*0.03)</f>
        <v>3730.3848264693297</v>
      </c>
      <c r="L75" s="40"/>
      <c r="M75" s="4">
        <f>IF(J75="","",(K75/J75)/LOOKUP(RIGHT($D$2,3),定数!$A$6:$A$13,定数!$B$6:$B$13))</f>
        <v>1.1304196443846453</v>
      </c>
      <c r="N75" s="31"/>
      <c r="O75" s="5"/>
      <c r="P75" s="38">
        <v>1.1161799999999999</v>
      </c>
      <c r="Q75" s="38"/>
      <c r="R75" s="41">
        <f>IF(P75="","",T75*M75*LOOKUP(RIGHT($D$2,3),定数!$A$6:$A$13,定数!$B$6:$B$13))</f>
        <v>2306.0560745447237</v>
      </c>
      <c r="S75" s="41"/>
      <c r="T75" s="42">
        <f t="shared" si="4"/>
        <v>17.000000000000348</v>
      </c>
      <c r="U75" s="42"/>
      <c r="V75" t="str">
        <f t="shared" ref="V75:W90" si="10">IF(S75&lt;&gt;"",IF(S75&lt;0,1+V74,0),"")</f>
        <v/>
      </c>
      <c r="W75">
        <f t="shared" si="10"/>
        <v>0</v>
      </c>
      <c r="X75" s="29">
        <f t="shared" si="5"/>
        <v>128191.91843537246</v>
      </c>
      <c r="Y75" s="30">
        <f t="shared" si="6"/>
        <v>3.0000000000002247E-2</v>
      </c>
      <c r="AB75">
        <v>1.1161799999999999</v>
      </c>
      <c r="AC75">
        <v>1.11513</v>
      </c>
    </row>
    <row r="76" spans="2:33" ht="15">
      <c r="B76" s="31">
        <v>68</v>
      </c>
      <c r="C76" s="37">
        <f t="shared" si="8"/>
        <v>126652.21695685573</v>
      </c>
      <c r="D76" s="37"/>
      <c r="E76" s="31"/>
      <c r="F76" s="5">
        <v>43722</v>
      </c>
      <c r="G76" s="31" t="s">
        <v>45</v>
      </c>
      <c r="H76" s="38">
        <v>1.1339699999999999</v>
      </c>
      <c r="I76" s="38"/>
      <c r="J76" s="31">
        <v>3.8</v>
      </c>
      <c r="K76" s="39">
        <f t="shared" si="9"/>
        <v>3799.5665087056718</v>
      </c>
      <c r="L76" s="40"/>
      <c r="M76" s="4">
        <f>IF(J76="","",(K76/J76)/LOOKUP(RIGHT($D$2,3),定数!$A$6:$A$13,定数!$B$6:$B$13))</f>
        <v>8.3323826945299828</v>
      </c>
      <c r="N76" s="31"/>
      <c r="O76" s="5"/>
      <c r="P76" s="38">
        <v>1.13374</v>
      </c>
      <c r="Q76" s="38"/>
      <c r="R76" s="41">
        <f>IF(P76="","",T76*M76*LOOKUP(RIGHT($D$2,3),定数!$A$6:$A$13,定数!$B$6:$B$13))</f>
        <v>2299.7376236897999</v>
      </c>
      <c r="S76" s="41"/>
      <c r="T76" s="42">
        <f t="shared" ref="T76:T108" si="11">IF(P76="","",IF(G76="買",(P76-H76),(H76-P76))*IF(RIGHT($D$2,3)="JPY",100,10000))</f>
        <v>2.2999999999995246</v>
      </c>
      <c r="U76" s="42"/>
      <c r="V76" t="str">
        <f t="shared" si="10"/>
        <v/>
      </c>
      <c r="W76">
        <f t="shared" si="10"/>
        <v>0</v>
      </c>
      <c r="X76" s="29">
        <f t="shared" ref="X76:X108" si="12">IF(C76&lt;&gt;"",MAX(X75,C76),"")</f>
        <v>128191.91843537246</v>
      </c>
      <c r="Y76" s="30">
        <f t="shared" ref="Y76:Y108" si="13">IF(X76&lt;&gt;"",1-(C76/X76),"")</f>
        <v>1.2010909090910959E-2</v>
      </c>
      <c r="AA76">
        <v>15</v>
      </c>
      <c r="AB76">
        <v>1.13374</v>
      </c>
      <c r="AC76">
        <v>1.1335900000000001</v>
      </c>
      <c r="AD76">
        <v>1.1334900000000001</v>
      </c>
      <c r="AE76">
        <v>1.1334</v>
      </c>
    </row>
    <row r="77" spans="2:33">
      <c r="B77" s="31">
        <v>69</v>
      </c>
      <c r="C77" s="37">
        <f t="shared" si="8"/>
        <v>128951.95458054553</v>
      </c>
      <c r="D77" s="37"/>
      <c r="E77" s="31"/>
      <c r="F77" s="5">
        <v>43724</v>
      </c>
      <c r="G77" s="31" t="s">
        <v>44</v>
      </c>
      <c r="H77" s="38">
        <v>1.1285799999999999</v>
      </c>
      <c r="I77" s="38"/>
      <c r="J77" s="31">
        <v>5.2</v>
      </c>
      <c r="K77" s="39">
        <f t="shared" si="9"/>
        <v>3868.5586374163659</v>
      </c>
      <c r="L77" s="40"/>
      <c r="M77" s="4">
        <f>IF(J77="","",(K77/J77)/LOOKUP(RIGHT($D$2,3),定数!$A$6:$A$13,定数!$B$6:$B$13))</f>
        <v>6.1996132009877662</v>
      </c>
      <c r="N77" s="31"/>
      <c r="O77" s="5"/>
      <c r="P77" s="38">
        <v>1.1288</v>
      </c>
      <c r="Q77" s="38"/>
      <c r="R77" s="41">
        <f>IF(P77="","",T77*M77*LOOKUP(RIGHT($D$2,3),定数!$A$6:$A$13,定数!$B$6:$B$13))</f>
        <v>1636.6978850615812</v>
      </c>
      <c r="S77" s="41"/>
      <c r="T77" s="42">
        <f t="shared" si="11"/>
        <v>2.20000000000109</v>
      </c>
      <c r="U77" s="42"/>
      <c r="V77" t="str">
        <f t="shared" si="10"/>
        <v/>
      </c>
      <c r="W77">
        <f t="shared" si="10"/>
        <v>0</v>
      </c>
      <c r="X77" s="29">
        <f t="shared" si="12"/>
        <v>128951.95458054553</v>
      </c>
      <c r="Y77" s="30">
        <f t="shared" si="13"/>
        <v>0</v>
      </c>
      <c r="AA77">
        <v>15</v>
      </c>
      <c r="AB77">
        <v>1.1288</v>
      </c>
      <c r="AC77">
        <v>1.12893</v>
      </c>
      <c r="AD77">
        <v>1.1290199999999999</v>
      </c>
      <c r="AE77">
        <v>1.1291</v>
      </c>
      <c r="AF77">
        <v>1.1292800000000001</v>
      </c>
      <c r="AG77">
        <v>1.1296299999999999</v>
      </c>
    </row>
    <row r="78" spans="2:33">
      <c r="B78" s="31">
        <v>70</v>
      </c>
      <c r="C78" s="37">
        <f t="shared" si="8"/>
        <v>130588.65246560711</v>
      </c>
      <c r="D78" s="37"/>
      <c r="E78" s="31"/>
      <c r="F78" s="5">
        <v>43731</v>
      </c>
      <c r="G78" s="31" t="s">
        <v>44</v>
      </c>
      <c r="H78" s="38">
        <v>1.1131599999999999</v>
      </c>
      <c r="I78" s="38"/>
      <c r="J78" s="31">
        <v>4</v>
      </c>
      <c r="K78" s="39">
        <f t="shared" si="9"/>
        <v>3917.6595739682134</v>
      </c>
      <c r="L78" s="40"/>
      <c r="M78" s="4">
        <f>IF(J78="","",(K78/J78)/LOOKUP(RIGHT($D$2,3),定数!$A$6:$A$13,定数!$B$6:$B$13))</f>
        <v>8.1617907791004445</v>
      </c>
      <c r="N78" s="31"/>
      <c r="O78" s="5"/>
      <c r="P78" s="38">
        <v>1.11276</v>
      </c>
      <c r="Q78" s="38"/>
      <c r="R78" s="41">
        <f>IF(P78="","",T78*M78*LOOKUP(RIGHT($D$2,3),定数!$A$6:$A$13,定数!$B$6:$B$13))</f>
        <v>-3917.6595739677819</v>
      </c>
      <c r="S78" s="41"/>
      <c r="T78" s="42">
        <f t="shared" si="11"/>
        <v>-3.9999999999995595</v>
      </c>
      <c r="U78" s="42"/>
      <c r="V78" t="str">
        <f t="shared" si="10"/>
        <v/>
      </c>
      <c r="W78">
        <f t="shared" si="10"/>
        <v>1</v>
      </c>
      <c r="X78" s="29">
        <f t="shared" si="12"/>
        <v>130588.65246560711</v>
      </c>
      <c r="Y78" s="30">
        <f t="shared" si="13"/>
        <v>0</v>
      </c>
    </row>
    <row r="79" spans="2:33">
      <c r="B79" s="31">
        <v>71</v>
      </c>
      <c r="C79" s="37">
        <f t="shared" si="8"/>
        <v>126670.99289163933</v>
      </c>
      <c r="D79" s="37"/>
      <c r="E79" s="31"/>
      <c r="F79" s="5">
        <v>43736</v>
      </c>
      <c r="G79" s="31" t="s">
        <v>45</v>
      </c>
      <c r="H79" s="38">
        <v>1.11677</v>
      </c>
      <c r="I79" s="38"/>
      <c r="J79" s="31">
        <v>9.1999999999999993</v>
      </c>
      <c r="K79" s="39">
        <f t="shared" si="9"/>
        <v>3800.1297867491794</v>
      </c>
      <c r="L79" s="40"/>
      <c r="M79" s="4">
        <f>IF(J79="","",(K79/J79)/LOOKUP(RIGHT($D$2,3),定数!$A$6:$A$13,定数!$B$6:$B$13))</f>
        <v>3.4421465459684599</v>
      </c>
      <c r="N79" s="31"/>
      <c r="O79" s="5"/>
      <c r="P79" s="38">
        <v>1.1176900000000001</v>
      </c>
      <c r="Q79" s="38"/>
      <c r="R79" s="41">
        <f>IF(P79="","",T79*M79*LOOKUP(RIGHT($D$2,3),定数!$A$6:$A$13,定数!$B$6:$B$13))</f>
        <v>-3800.1297867493117</v>
      </c>
      <c r="S79" s="41"/>
      <c r="T79" s="42">
        <f t="shared" si="11"/>
        <v>-9.200000000000319</v>
      </c>
      <c r="U79" s="42"/>
      <c r="V79" t="str">
        <f t="shared" si="10"/>
        <v/>
      </c>
      <c r="W79">
        <f t="shared" si="10"/>
        <v>2</v>
      </c>
      <c r="X79" s="29">
        <f t="shared" si="12"/>
        <v>130588.65246560711</v>
      </c>
      <c r="Y79" s="30">
        <f t="shared" si="13"/>
        <v>2.9999999999996696E-2</v>
      </c>
    </row>
    <row r="80" spans="2:33">
      <c r="B80" s="31">
        <v>72</v>
      </c>
      <c r="C80" s="37">
        <f t="shared" si="8"/>
        <v>122870.86310489001</v>
      </c>
      <c r="D80" s="37"/>
      <c r="E80" s="31"/>
      <c r="F80" s="5">
        <v>43738</v>
      </c>
      <c r="G80" s="31" t="s">
        <v>45</v>
      </c>
      <c r="H80" s="38">
        <v>1.12503</v>
      </c>
      <c r="I80" s="38"/>
      <c r="J80" s="31">
        <v>2.2000000000000002</v>
      </c>
      <c r="K80" s="39">
        <f t="shared" si="9"/>
        <v>3686.1258931467</v>
      </c>
      <c r="L80" s="40"/>
      <c r="M80" s="4">
        <f>IF(J80="","",(K80/J80)/LOOKUP(RIGHT($D$2,3),定数!$A$6:$A$13,定数!$B$6:$B$13))</f>
        <v>13.962598080101136</v>
      </c>
      <c r="N80" s="31"/>
      <c r="O80" s="5"/>
      <c r="P80" s="38">
        <v>1.1252500000000001</v>
      </c>
      <c r="Q80" s="38"/>
      <c r="R80" s="41">
        <f>IF(P80="","",T80*M80*LOOKUP(RIGHT($D$2,3),定数!$A$6:$A$13,定数!$B$6:$B$13))</f>
        <v>-3686.1258931485263</v>
      </c>
      <c r="S80" s="41"/>
      <c r="T80" s="42">
        <f t="shared" si="11"/>
        <v>-2.20000000000109</v>
      </c>
      <c r="U80" s="42"/>
      <c r="V80" t="str">
        <f t="shared" si="10"/>
        <v/>
      </c>
      <c r="W80">
        <f t="shared" si="10"/>
        <v>3</v>
      </c>
      <c r="X80" s="29">
        <f t="shared" si="12"/>
        <v>130588.65246560711</v>
      </c>
      <c r="Y80" s="30">
        <f t="shared" si="13"/>
        <v>5.9099999999997821E-2</v>
      </c>
      <c r="AA80">
        <v>15</v>
      </c>
    </row>
    <row r="81" spans="2:33">
      <c r="B81" s="31">
        <v>73</v>
      </c>
      <c r="C81" s="37">
        <f t="shared" si="8"/>
        <v>119184.73721174149</v>
      </c>
      <c r="D81" s="37"/>
      <c r="E81" s="31" t="s">
        <v>47</v>
      </c>
      <c r="F81" s="5">
        <v>43739</v>
      </c>
      <c r="G81" s="31" t="s">
        <v>45</v>
      </c>
      <c r="H81" s="38">
        <v>1.11398</v>
      </c>
      <c r="I81" s="38"/>
      <c r="J81" s="31">
        <v>11.4</v>
      </c>
      <c r="K81" s="39">
        <f t="shared" si="9"/>
        <v>3575.5421163522446</v>
      </c>
      <c r="L81" s="40"/>
      <c r="M81" s="4">
        <f>IF(J81="","",(K81/J81)/LOOKUP(RIGHT($D$2,3),定数!$A$6:$A$13,定数!$B$6:$B$13))</f>
        <v>2.613700377450471</v>
      </c>
      <c r="N81" s="31"/>
      <c r="O81" s="5"/>
      <c r="P81" s="38">
        <v>1.1151199999999999</v>
      </c>
      <c r="Q81" s="38"/>
      <c r="R81" s="41">
        <f>IF(P81="","",T81*M81*LOOKUP(RIGHT($D$2,3),定数!$A$6:$A$13,定数!$B$6:$B$13))</f>
        <v>-3575.54211635199</v>
      </c>
      <c r="S81" s="41"/>
      <c r="T81" s="42">
        <f t="shared" si="11"/>
        <v>-11.399999999999189</v>
      </c>
      <c r="U81" s="42"/>
      <c r="V81" t="str">
        <f t="shared" si="10"/>
        <v/>
      </c>
      <c r="W81">
        <f t="shared" si="10"/>
        <v>4</v>
      </c>
      <c r="X81" s="29">
        <f t="shared" si="12"/>
        <v>130588.65246560711</v>
      </c>
      <c r="Y81" s="30">
        <f t="shared" si="13"/>
        <v>8.7327000000011812E-2</v>
      </c>
      <c r="AA81">
        <v>15</v>
      </c>
    </row>
    <row r="82" spans="2:33" ht="15">
      <c r="B82" s="31">
        <v>74</v>
      </c>
      <c r="C82" s="37">
        <f t="shared" si="8"/>
        <v>115609.1950953895</v>
      </c>
      <c r="D82" s="37"/>
      <c r="E82" s="31"/>
      <c r="F82" s="5">
        <v>43740</v>
      </c>
      <c r="G82" s="31" t="s">
        <v>45</v>
      </c>
      <c r="H82" s="38">
        <v>1.1176900000000001</v>
      </c>
      <c r="I82" s="38"/>
      <c r="J82" s="31">
        <v>6.3</v>
      </c>
      <c r="K82" s="39">
        <f t="shared" si="9"/>
        <v>3468.2758528616851</v>
      </c>
      <c r="L82" s="40"/>
      <c r="M82" s="4">
        <f>IF(J82="","",(K82/J82)/LOOKUP(RIGHT($D$2,3),定数!$A$6:$A$13,定数!$B$6:$B$13))</f>
        <v>4.5876664720392659</v>
      </c>
      <c r="N82" s="31"/>
      <c r="O82" s="5"/>
      <c r="P82" s="38">
        <v>1.1173</v>
      </c>
      <c r="Q82" s="38"/>
      <c r="R82" s="41">
        <f>IF(P82="","",T82*M82*LOOKUP(RIGHT($D$2,3),定数!$A$6:$A$13,定数!$B$6:$B$13))</f>
        <v>2147.0279089149954</v>
      </c>
      <c r="S82" s="41"/>
      <c r="T82" s="42">
        <f t="shared" si="11"/>
        <v>3.9000000000011248</v>
      </c>
      <c r="U82" s="42"/>
      <c r="V82" t="str">
        <f t="shared" si="10"/>
        <v/>
      </c>
      <c r="W82">
        <f t="shared" si="10"/>
        <v>0</v>
      </c>
      <c r="X82" s="29">
        <f t="shared" si="12"/>
        <v>130588.65246560711</v>
      </c>
      <c r="Y82" s="30">
        <f t="shared" si="13"/>
        <v>0.11470719000000962</v>
      </c>
      <c r="AA82">
        <v>15</v>
      </c>
      <c r="AB82">
        <v>1.1173</v>
      </c>
    </row>
    <row r="83" spans="2:33" ht="15">
      <c r="B83" s="31">
        <v>75</v>
      </c>
      <c r="C83" s="37">
        <f t="shared" si="8"/>
        <v>117756.2230043045</v>
      </c>
      <c r="D83" s="37"/>
      <c r="E83" s="31"/>
      <c r="F83" s="5">
        <v>43746</v>
      </c>
      <c r="G83" s="31" t="s">
        <v>44</v>
      </c>
      <c r="H83" s="38">
        <v>1.12514</v>
      </c>
      <c r="I83" s="38"/>
      <c r="J83" s="31">
        <v>4.2</v>
      </c>
      <c r="K83" s="39">
        <f t="shared" si="9"/>
        <v>3532.6866901291346</v>
      </c>
      <c r="L83" s="40"/>
      <c r="M83" s="4">
        <f>IF(J83="","",(K83/J83)/LOOKUP(RIGHT($D$2,3),定数!$A$6:$A$13,定数!$B$6:$B$13))</f>
        <v>7.0092989883514578</v>
      </c>
      <c r="N83" s="31"/>
      <c r="O83" s="5"/>
      <c r="P83" s="38">
        <v>1.1254</v>
      </c>
      <c r="Q83" s="38"/>
      <c r="R83" s="41">
        <f>IF(P83="","",T83*M83*LOOKUP(RIGHT($D$2,3),定数!$A$6:$A$13,定数!$B$6:$B$13))</f>
        <v>2186.9012843650403</v>
      </c>
      <c r="S83" s="41"/>
      <c r="T83" s="42">
        <f t="shared" si="11"/>
        <v>2.5999999999992696</v>
      </c>
      <c r="U83" s="42"/>
      <c r="V83" t="str">
        <f t="shared" si="10"/>
        <v/>
      </c>
      <c r="W83">
        <f t="shared" si="10"/>
        <v>0</v>
      </c>
      <c r="X83" s="29">
        <f t="shared" si="12"/>
        <v>130588.65246560711</v>
      </c>
      <c r="Y83" s="30">
        <f t="shared" si="13"/>
        <v>9.8266037814290663E-2</v>
      </c>
      <c r="AA83">
        <v>15</v>
      </c>
      <c r="AB83">
        <v>1.1254</v>
      </c>
    </row>
    <row r="84" spans="2:33" ht="15">
      <c r="B84" s="31">
        <v>76</v>
      </c>
      <c r="C84" s="37">
        <f t="shared" si="8"/>
        <v>119943.12428866954</v>
      </c>
      <c r="D84" s="37"/>
      <c r="E84" s="31"/>
      <c r="F84" s="5">
        <v>43751</v>
      </c>
      <c r="G84" s="31" t="s">
        <v>44</v>
      </c>
      <c r="H84" s="38">
        <v>1.13686</v>
      </c>
      <c r="I84" s="38"/>
      <c r="J84" s="31">
        <v>6.5</v>
      </c>
      <c r="K84" s="39">
        <f t="shared" si="9"/>
        <v>3598.2937286600859</v>
      </c>
      <c r="L84" s="40"/>
      <c r="M84" s="4">
        <f>IF(J84="","",(K84/J84)/LOOKUP(RIGHT($D$2,3),定数!$A$6:$A$13,定数!$B$6:$B$13))</f>
        <v>4.6131970880257516</v>
      </c>
      <c r="N84" s="31"/>
      <c r="O84" s="5"/>
      <c r="P84" s="38">
        <v>1.1372599999999999</v>
      </c>
      <c r="Q84" s="38"/>
      <c r="R84" s="41">
        <f>IF(P84="","",T84*M84*LOOKUP(RIGHT($D$2,3),定数!$A$6:$A$13,定数!$B$6:$B$13))</f>
        <v>2214.3346022521168</v>
      </c>
      <c r="S84" s="41"/>
      <c r="T84" s="42">
        <f t="shared" si="11"/>
        <v>3.9999999999995595</v>
      </c>
      <c r="U84" s="42"/>
      <c r="V84" t="str">
        <f t="shared" si="10"/>
        <v/>
      </c>
      <c r="W84">
        <f t="shared" si="10"/>
        <v>0</v>
      </c>
      <c r="X84" s="29">
        <f t="shared" si="12"/>
        <v>130588.65246560711</v>
      </c>
      <c r="Y84" s="30">
        <f t="shared" si="13"/>
        <v>8.1519549945132219E-2</v>
      </c>
      <c r="AA84">
        <v>15</v>
      </c>
      <c r="AB84">
        <v>1.1372599999999999</v>
      </c>
      <c r="AC84">
        <v>1.13751</v>
      </c>
      <c r="AD84">
        <v>1.1376900000000001</v>
      </c>
      <c r="AE84">
        <v>1.1378299999999999</v>
      </c>
      <c r="AF84">
        <v>1.1381600000000001</v>
      </c>
    </row>
    <row r="85" spans="2:33" ht="15">
      <c r="B85" s="31">
        <v>77</v>
      </c>
      <c r="C85" s="37">
        <f t="shared" si="8"/>
        <v>122157.45889092165</v>
      </c>
      <c r="D85" s="37"/>
      <c r="E85" s="31"/>
      <c r="F85" s="5">
        <v>43752</v>
      </c>
      <c r="G85" s="31" t="s">
        <v>44</v>
      </c>
      <c r="H85" s="38">
        <v>1.13947</v>
      </c>
      <c r="I85" s="38"/>
      <c r="J85" s="31">
        <v>8.6</v>
      </c>
      <c r="K85" s="39">
        <f t="shared" si="9"/>
        <v>3664.7237667276495</v>
      </c>
      <c r="L85" s="40"/>
      <c r="M85" s="4">
        <f>IF(J85="","",(K85/J85)/LOOKUP(RIGHT($D$2,3),定数!$A$6:$A$13,定数!$B$6:$B$13))</f>
        <v>3.5510889212477226</v>
      </c>
      <c r="N85" s="31"/>
      <c r="O85" s="5"/>
      <c r="P85" s="38">
        <v>1.1386099999999999</v>
      </c>
      <c r="Q85" s="38"/>
      <c r="R85" s="41">
        <f>IF(P85="","",T85*M85*LOOKUP(RIGHT($D$2,3),定数!$A$6:$A$13,定数!$B$6:$B$13))</f>
        <v>-3664.7237667280033</v>
      </c>
      <c r="S85" s="41"/>
      <c r="T85" s="42">
        <f t="shared" si="11"/>
        <v>-8.6000000000008292</v>
      </c>
      <c r="U85" s="42"/>
      <c r="V85" t="str">
        <f t="shared" si="10"/>
        <v/>
      </c>
      <c r="W85">
        <f t="shared" si="10"/>
        <v>1</v>
      </c>
      <c r="X85" s="29">
        <f t="shared" si="12"/>
        <v>130588.65246560711</v>
      </c>
      <c r="Y85" s="30">
        <f t="shared" si="13"/>
        <v>6.4562987790275028E-2</v>
      </c>
    </row>
    <row r="86" spans="2:33" ht="15">
      <c r="B86" s="31">
        <v>78</v>
      </c>
      <c r="C86" s="37">
        <f t="shared" si="8"/>
        <v>118492.73512419366</v>
      </c>
      <c r="D86" s="37"/>
      <c r="E86" s="31"/>
      <c r="F86" s="5">
        <v>43754</v>
      </c>
      <c r="G86" s="31" t="s">
        <v>44</v>
      </c>
      <c r="H86" s="38">
        <v>1.13818</v>
      </c>
      <c r="I86" s="38"/>
      <c r="J86" s="31">
        <v>6.5</v>
      </c>
      <c r="K86" s="39">
        <f t="shared" si="9"/>
        <v>3554.7820537258094</v>
      </c>
      <c r="L86" s="40"/>
      <c r="M86" s="4">
        <f>IF(J86="","",(K86/J86)/LOOKUP(RIGHT($D$2,3),定数!$A$6:$A$13,定数!$B$6:$B$13))</f>
        <v>4.5574128893920633</v>
      </c>
      <c r="N86" s="31"/>
      <c r="O86" s="5"/>
      <c r="P86" s="38">
        <v>1.1385799999999999</v>
      </c>
      <c r="Q86" s="38"/>
      <c r="R86" s="41">
        <f>IF(P86="","",T86*M86*LOOKUP(RIGHT($D$2,3),定数!$A$6:$A$13,定数!$B$6:$B$13))</f>
        <v>2187.5581869079497</v>
      </c>
      <c r="S86" s="41"/>
      <c r="T86" s="42">
        <f t="shared" si="11"/>
        <v>3.9999999999995595</v>
      </c>
      <c r="U86" s="42"/>
      <c r="V86" t="str">
        <f t="shared" si="10"/>
        <v/>
      </c>
      <c r="W86">
        <f t="shared" si="10"/>
        <v>0</v>
      </c>
      <c r="X86" s="29">
        <f t="shared" si="12"/>
        <v>130588.65246560711</v>
      </c>
      <c r="Y86" s="30">
        <f t="shared" si="13"/>
        <v>9.2626098156569414E-2</v>
      </c>
      <c r="AB86">
        <v>1.1385799999999999</v>
      </c>
    </row>
    <row r="87" spans="2:33" ht="15">
      <c r="B87" s="31">
        <v>79</v>
      </c>
      <c r="C87" s="37">
        <f t="shared" si="8"/>
        <v>120680.2933111016</v>
      </c>
      <c r="D87" s="37"/>
      <c r="E87" s="31"/>
      <c r="F87" s="5">
        <v>43759</v>
      </c>
      <c r="G87" s="31" t="s">
        <v>44</v>
      </c>
      <c r="H87" s="38">
        <v>1.13622</v>
      </c>
      <c r="I87" s="38"/>
      <c r="J87" s="31">
        <v>6.4</v>
      </c>
      <c r="K87" s="39">
        <f t="shared" si="9"/>
        <v>3620.4087993330481</v>
      </c>
      <c r="L87" s="40"/>
      <c r="M87" s="4">
        <f>IF(J87="","",(K87/J87)/LOOKUP(RIGHT($D$2,3),定数!$A$6:$A$13,定数!$B$6:$B$13))</f>
        <v>4.7140739574649064</v>
      </c>
      <c r="N87" s="31"/>
      <c r="O87" s="5"/>
      <c r="P87" s="38">
        <v>1.13558</v>
      </c>
      <c r="Q87" s="38"/>
      <c r="R87" s="41">
        <f>IF(P87="","",T87*M87*LOOKUP(RIGHT($D$2,3),定数!$A$6:$A$13,定数!$B$6:$B$13))</f>
        <v>-3620.4087993329008</v>
      </c>
      <c r="S87" s="41"/>
      <c r="T87" s="42">
        <f t="shared" si="11"/>
        <v>-6.3999999999997392</v>
      </c>
      <c r="U87" s="42"/>
      <c r="V87" t="str">
        <f t="shared" si="10"/>
        <v/>
      </c>
      <c r="W87">
        <f t="shared" si="10"/>
        <v>1</v>
      </c>
      <c r="X87" s="29">
        <f t="shared" si="12"/>
        <v>130588.65246560711</v>
      </c>
      <c r="Y87" s="30">
        <f t="shared" si="13"/>
        <v>7.5874579968692624E-2</v>
      </c>
      <c r="AA87">
        <v>15</v>
      </c>
    </row>
    <row r="88" spans="2:33" ht="15">
      <c r="B88" s="31">
        <v>80</v>
      </c>
      <c r="C88" s="37">
        <f t="shared" si="8"/>
        <v>117059.8845117687</v>
      </c>
      <c r="D88" s="37"/>
      <c r="E88" s="31"/>
      <c r="F88" s="5">
        <v>43760</v>
      </c>
      <c r="G88" s="31" t="s">
        <v>44</v>
      </c>
      <c r="H88" s="38">
        <v>1.1344000000000001</v>
      </c>
      <c r="I88" s="38"/>
      <c r="J88" s="31">
        <v>3.8</v>
      </c>
      <c r="K88" s="39">
        <f t="shared" si="9"/>
        <v>3511.7965353530608</v>
      </c>
      <c r="L88" s="40"/>
      <c r="M88" s="4">
        <f>IF(J88="","",(K88/J88)/LOOKUP(RIGHT($D$2,3),定数!$A$6:$A$13,定数!$B$6:$B$13))</f>
        <v>7.7013081915637303</v>
      </c>
      <c r="N88" s="31"/>
      <c r="O88" s="5"/>
      <c r="P88" s="38">
        <v>1.13463</v>
      </c>
      <c r="Q88" s="38"/>
      <c r="R88" s="41">
        <f>IF(P88="","",T88*M88*LOOKUP(RIGHT($D$2,3),定数!$A$6:$A$13,定数!$B$6:$B$13))</f>
        <v>2125.5610608711504</v>
      </c>
      <c r="S88" s="41"/>
      <c r="T88" s="42">
        <f t="shared" si="11"/>
        <v>2.2999999999995246</v>
      </c>
      <c r="U88" s="42"/>
      <c r="V88" t="str">
        <f t="shared" si="10"/>
        <v/>
      </c>
      <c r="W88">
        <f t="shared" si="10"/>
        <v>0</v>
      </c>
      <c r="X88" s="29">
        <f t="shared" si="12"/>
        <v>130588.65246560711</v>
      </c>
      <c r="Y88" s="30">
        <f t="shared" si="13"/>
        <v>0.10359834256963063</v>
      </c>
      <c r="AA88">
        <v>15</v>
      </c>
      <c r="AB88">
        <v>1.13463</v>
      </c>
      <c r="AC88">
        <v>1.1347799999999999</v>
      </c>
    </row>
    <row r="89" spans="2:33" ht="15">
      <c r="B89" s="31">
        <v>81</v>
      </c>
      <c r="C89" s="37">
        <f t="shared" si="8"/>
        <v>119185.44557263984</v>
      </c>
      <c r="D89" s="37"/>
      <c r="E89" s="31"/>
      <c r="F89" s="5">
        <v>43764</v>
      </c>
      <c r="G89" s="31" t="s">
        <v>44</v>
      </c>
      <c r="H89" s="38">
        <v>1.10283</v>
      </c>
      <c r="I89" s="38"/>
      <c r="J89" s="31">
        <v>13.3</v>
      </c>
      <c r="K89" s="39">
        <f t="shared" si="9"/>
        <v>3575.5633671791952</v>
      </c>
      <c r="L89" s="40"/>
      <c r="M89" s="4">
        <f>IF(J89="","",(K89/J89)/LOOKUP(RIGHT($D$2,3),定数!$A$6:$A$13,定数!$B$6:$B$13))</f>
        <v>2.2403279242977416</v>
      </c>
      <c r="N89" s="31"/>
      <c r="O89" s="5"/>
      <c r="P89" s="38">
        <v>1.1014999999999999</v>
      </c>
      <c r="Q89" s="38"/>
      <c r="R89" s="41">
        <f>IF(P89="","",T89*M89*LOOKUP(RIGHT($D$2,3),定数!$A$6:$A$13,定数!$B$6:$B$13))</f>
        <v>-3575.5633671793394</v>
      </c>
      <c r="S89" s="41"/>
      <c r="T89" s="42">
        <f t="shared" si="11"/>
        <v>-13.300000000000534</v>
      </c>
      <c r="U89" s="42"/>
      <c r="V89" t="str">
        <f t="shared" si="10"/>
        <v/>
      </c>
      <c r="W89">
        <f t="shared" si="10"/>
        <v>1</v>
      </c>
      <c r="X89" s="29">
        <f t="shared" si="12"/>
        <v>130588.65246560711</v>
      </c>
      <c r="Y89" s="30">
        <f t="shared" si="13"/>
        <v>8.7321575632082649E-2</v>
      </c>
      <c r="AA89">
        <v>15</v>
      </c>
    </row>
    <row r="90" spans="2:33" ht="15">
      <c r="B90" s="31">
        <v>82</v>
      </c>
      <c r="C90" s="37">
        <f t="shared" si="8"/>
        <v>115609.88220546051</v>
      </c>
      <c r="D90" s="37"/>
      <c r="E90" s="31"/>
      <c r="F90" s="5">
        <v>43767</v>
      </c>
      <c r="G90" s="31" t="s">
        <v>44</v>
      </c>
      <c r="H90" s="38">
        <v>1.0939300000000001</v>
      </c>
      <c r="I90" s="38"/>
      <c r="J90" s="31">
        <v>12.7</v>
      </c>
      <c r="K90" s="39">
        <f t="shared" si="9"/>
        <v>3468.2964661638152</v>
      </c>
      <c r="L90" s="40"/>
      <c r="M90" s="4">
        <f>IF(J90="","",(K90/J90)/LOOKUP(RIGHT($D$2,3),定数!$A$6:$A$13,定数!$B$6:$B$13))</f>
        <v>2.275785082784656</v>
      </c>
      <c r="N90" s="31"/>
      <c r="O90" s="5"/>
      <c r="P90" s="38">
        <v>1.09266</v>
      </c>
      <c r="Q90" s="38"/>
      <c r="R90" s="41">
        <f>IF(P90="","",T90*M90*LOOKUP(RIGHT($D$2,3),定数!$A$6:$A$13,定数!$B$6:$B$13))</f>
        <v>-3468.2964661641008</v>
      </c>
      <c r="S90" s="41"/>
      <c r="T90" s="42">
        <f t="shared" si="11"/>
        <v>-12.700000000001044</v>
      </c>
      <c r="U90" s="42"/>
      <c r="V90" t="str">
        <f t="shared" si="10"/>
        <v/>
      </c>
      <c r="W90">
        <f t="shared" si="10"/>
        <v>2</v>
      </c>
      <c r="X90" s="29">
        <f t="shared" si="12"/>
        <v>130588.65246560711</v>
      </c>
      <c r="Y90" s="30">
        <f t="shared" si="13"/>
        <v>0.11470192836312121</v>
      </c>
      <c r="AA90">
        <v>15</v>
      </c>
    </row>
    <row r="91" spans="2:33" ht="15">
      <c r="B91" s="31">
        <v>83</v>
      </c>
      <c r="C91" s="37">
        <f t="shared" si="8"/>
        <v>112141.58573929641</v>
      </c>
      <c r="D91" s="37"/>
      <c r="E91" s="31"/>
      <c r="F91" s="5">
        <v>43772</v>
      </c>
      <c r="G91" s="31" t="s">
        <v>44</v>
      </c>
      <c r="H91" s="38">
        <v>1.1022000000000001</v>
      </c>
      <c r="I91" s="38"/>
      <c r="J91" s="31">
        <v>5.9</v>
      </c>
      <c r="K91" s="39">
        <f t="shared" si="9"/>
        <v>3364.2475721788924</v>
      </c>
      <c r="L91" s="40"/>
      <c r="M91" s="4">
        <f>IF(J91="","",(K91/J91)/LOOKUP(RIGHT($D$2,3),定数!$A$6:$A$13,定数!$B$6:$B$13))</f>
        <v>4.7517621075973047</v>
      </c>
      <c r="N91" s="31"/>
      <c r="O91" s="5"/>
      <c r="P91" s="38">
        <v>1.10256</v>
      </c>
      <c r="Q91" s="38"/>
      <c r="R91" s="41">
        <f>IF(P91="","",T91*M91*LOOKUP(RIGHT($D$2,3),定数!$A$6:$A$13,定数!$B$6:$B$13))</f>
        <v>2052.7612304815561</v>
      </c>
      <c r="S91" s="41"/>
      <c r="T91" s="42">
        <f t="shared" si="11"/>
        <v>3.5999999999991594</v>
      </c>
      <c r="U91" s="42"/>
      <c r="V91" t="str">
        <f t="shared" ref="V91:W106" si="14">IF(S91&lt;&gt;"",IF(S91&lt;0,1+V90,0),"")</f>
        <v/>
      </c>
      <c r="W91">
        <f t="shared" si="14"/>
        <v>0</v>
      </c>
      <c r="X91" s="29">
        <f t="shared" si="12"/>
        <v>130588.65246560711</v>
      </c>
      <c r="Y91" s="30">
        <f t="shared" si="13"/>
        <v>0.1412608705122298</v>
      </c>
      <c r="AA91">
        <v>15</v>
      </c>
      <c r="AB91">
        <v>1.10256</v>
      </c>
      <c r="AC91">
        <v>1.1027899999999999</v>
      </c>
    </row>
    <row r="92" spans="2:33" ht="15">
      <c r="B92" s="31">
        <v>84</v>
      </c>
      <c r="C92" s="37">
        <f t="shared" si="8"/>
        <v>114194.34696977797</v>
      </c>
      <c r="D92" s="37"/>
      <c r="E92" s="31"/>
      <c r="F92" s="5">
        <v>43774</v>
      </c>
      <c r="G92" s="31" t="s">
        <v>44</v>
      </c>
      <c r="H92" s="38">
        <v>1.08657</v>
      </c>
      <c r="I92" s="38"/>
      <c r="J92" s="31">
        <v>9.6</v>
      </c>
      <c r="K92" s="39">
        <f t="shared" si="9"/>
        <v>3425.8304090933389</v>
      </c>
      <c r="L92" s="40"/>
      <c r="M92" s="4">
        <f>IF(J92="","",(K92/J92)/LOOKUP(RIGHT($D$2,3),定数!$A$6:$A$13,定数!$B$6:$B$13))</f>
        <v>2.9738111190046346</v>
      </c>
      <c r="N92" s="31"/>
      <c r="O92" s="5"/>
      <c r="P92" s="38">
        <v>1.0871599999999999</v>
      </c>
      <c r="Q92" s="38"/>
      <c r="R92" s="41">
        <f>IF(P92="","",T92*M92*LOOKUP(RIGHT($D$2,3),定数!$A$6:$A$13,定数!$B$6:$B$13))</f>
        <v>2105.4582722548116</v>
      </c>
      <c r="S92" s="41"/>
      <c r="T92" s="42">
        <f t="shared" si="11"/>
        <v>5.8999999999986841</v>
      </c>
      <c r="U92" s="42"/>
      <c r="V92" t="str">
        <f t="shared" si="14"/>
        <v/>
      </c>
      <c r="W92">
        <f t="shared" si="14"/>
        <v>0</v>
      </c>
      <c r="X92" s="29">
        <f t="shared" si="12"/>
        <v>130588.65246560711</v>
      </c>
      <c r="Y92" s="30">
        <f t="shared" si="13"/>
        <v>0.12554157797245735</v>
      </c>
      <c r="AB92">
        <v>1.0871599999999999</v>
      </c>
    </row>
    <row r="93" spans="2:33" ht="15">
      <c r="B93" s="31">
        <v>85</v>
      </c>
      <c r="C93" s="37">
        <f t="shared" si="8"/>
        <v>116299.80524203277</v>
      </c>
      <c r="D93" s="37"/>
      <c r="E93" s="31"/>
      <c r="F93" s="5">
        <v>43782</v>
      </c>
      <c r="G93" s="31" t="s">
        <v>45</v>
      </c>
      <c r="H93" s="38">
        <v>1.0789200000000001</v>
      </c>
      <c r="I93" s="38"/>
      <c r="J93" s="31">
        <v>5.0999999999999996</v>
      </c>
      <c r="K93" s="39">
        <f t="shared" si="9"/>
        <v>3488.9941572609832</v>
      </c>
      <c r="L93" s="40"/>
      <c r="M93" s="4">
        <f>IF(J93="","",(K93/J93)/LOOKUP(RIGHT($D$2,3),定数!$A$6:$A$13,定数!$B$6:$B$13))</f>
        <v>5.7009708451976859</v>
      </c>
      <c r="N93" s="31"/>
      <c r="O93" s="5"/>
      <c r="P93" s="38">
        <v>1.0785899999999999</v>
      </c>
      <c r="Q93" s="38"/>
      <c r="R93" s="41">
        <f>IF(P93="","",T93*M93*LOOKUP(RIGHT($D$2,3),定数!$A$6:$A$13,定数!$B$6:$B$13))</f>
        <v>2257.5844546994022</v>
      </c>
      <c r="S93" s="41"/>
      <c r="T93" s="42">
        <f t="shared" si="11"/>
        <v>3.300000000001635</v>
      </c>
      <c r="U93" s="42"/>
      <c r="V93" t="str">
        <f t="shared" si="14"/>
        <v/>
      </c>
      <c r="W93">
        <f t="shared" si="14"/>
        <v>0</v>
      </c>
      <c r="X93" s="29">
        <f t="shared" si="12"/>
        <v>130588.65246560711</v>
      </c>
      <c r="Y93" s="30">
        <f t="shared" si="13"/>
        <v>0.10941875081632813</v>
      </c>
      <c r="AB93">
        <v>1.0785899999999999</v>
      </c>
      <c r="AC93">
        <v>1.0783799999999999</v>
      </c>
      <c r="AD93">
        <v>1.07823</v>
      </c>
      <c r="AE93">
        <v>1.0781099999999999</v>
      </c>
      <c r="AF93">
        <v>1.0778399999999999</v>
      </c>
      <c r="AG93">
        <v>1.0772999999999999</v>
      </c>
    </row>
    <row r="94" spans="2:33" ht="15">
      <c r="B94" s="31">
        <v>86</v>
      </c>
      <c r="C94" s="37">
        <f t="shared" si="8"/>
        <v>118557.38969673218</v>
      </c>
      <c r="D94" s="37"/>
      <c r="E94" s="31"/>
      <c r="F94" s="5">
        <v>43785</v>
      </c>
      <c r="G94" s="31" t="s">
        <v>44</v>
      </c>
      <c r="H94" s="38">
        <v>1.07422</v>
      </c>
      <c r="I94" s="38"/>
      <c r="J94" s="31">
        <v>17.3</v>
      </c>
      <c r="K94" s="39">
        <f t="shared" si="9"/>
        <v>3556.7216909019653</v>
      </c>
      <c r="L94" s="40"/>
      <c r="M94" s="4">
        <f>IF(J94="","",(K94/J94)/LOOKUP(RIGHT($D$2,3),定数!$A$6:$A$13,定数!$B$6:$B$13))</f>
        <v>1.7132570765423725</v>
      </c>
      <c r="N94" s="31"/>
      <c r="O94" s="5"/>
      <c r="P94" s="38">
        <v>1.0752900000000001</v>
      </c>
      <c r="Q94" s="38"/>
      <c r="R94" s="41">
        <f>IF(P94="","",T94*M94*LOOKUP(RIGHT($D$2,3),定数!$A$6:$A$13,定数!$B$6:$B$13))</f>
        <v>2199.8220862806661</v>
      </c>
      <c r="S94" s="41"/>
      <c r="T94" s="42">
        <f t="shared" si="11"/>
        <v>10.700000000001264</v>
      </c>
      <c r="U94" s="42"/>
      <c r="V94" t="str">
        <f t="shared" si="14"/>
        <v/>
      </c>
      <c r="W94">
        <f t="shared" si="14"/>
        <v>0</v>
      </c>
      <c r="X94" s="29">
        <f t="shared" si="12"/>
        <v>130588.65246560711</v>
      </c>
      <c r="Y94" s="30">
        <f t="shared" si="13"/>
        <v>9.2130997155695282E-2</v>
      </c>
      <c r="AA94">
        <v>15</v>
      </c>
      <c r="AB94">
        <v>1.0752900000000001</v>
      </c>
    </row>
    <row r="95" spans="2:33" ht="15">
      <c r="B95" s="31">
        <v>87</v>
      </c>
      <c r="C95" s="37">
        <f t="shared" si="8"/>
        <v>120757.21178301284</v>
      </c>
      <c r="D95" s="37"/>
      <c r="E95" s="31"/>
      <c r="F95" s="5">
        <v>43799</v>
      </c>
      <c r="G95" s="31" t="s">
        <v>45</v>
      </c>
      <c r="H95" s="38">
        <v>1.05806</v>
      </c>
      <c r="I95" s="38"/>
      <c r="J95" s="31">
        <v>7.6</v>
      </c>
      <c r="K95" s="39">
        <f t="shared" si="9"/>
        <v>3622.7163534903852</v>
      </c>
      <c r="L95" s="40"/>
      <c r="M95" s="4">
        <f>IF(J95="","",(K95/J95)/LOOKUP(RIGHT($D$2,3),定数!$A$6:$A$13,定数!$B$6:$B$13))</f>
        <v>3.9722767033885806</v>
      </c>
      <c r="N95" s="31"/>
      <c r="O95" s="5"/>
      <c r="P95" s="38">
        <v>1.05759</v>
      </c>
      <c r="Q95" s="38"/>
      <c r="R95" s="41">
        <f>IF(P95="","",T95*M95*LOOKUP(RIGHT($D$2,3),定数!$A$6:$A$13,定数!$B$6:$B$13))</f>
        <v>2240.3640607110183</v>
      </c>
      <c r="S95" s="41"/>
      <c r="T95" s="42">
        <f t="shared" si="11"/>
        <v>4.6999999999997044</v>
      </c>
      <c r="U95" s="42"/>
      <c r="V95" t="str">
        <f t="shared" si="14"/>
        <v/>
      </c>
      <c r="W95">
        <f t="shared" si="14"/>
        <v>0</v>
      </c>
      <c r="X95" s="29">
        <f t="shared" si="12"/>
        <v>130588.65246560711</v>
      </c>
      <c r="Y95" s="30">
        <f t="shared" si="13"/>
        <v>7.528556652488283E-2</v>
      </c>
      <c r="AA95">
        <v>15</v>
      </c>
      <c r="AB95">
        <v>1.05759</v>
      </c>
      <c r="AC95">
        <v>1.0572999999999999</v>
      </c>
      <c r="AD95">
        <v>1.0570900000000001</v>
      </c>
    </row>
    <row r="96" spans="2:33" ht="15">
      <c r="B96" s="31">
        <v>88</v>
      </c>
      <c r="C96" s="37">
        <f t="shared" si="8"/>
        <v>122997.57584372385</v>
      </c>
      <c r="D96" s="37"/>
      <c r="E96" s="31"/>
      <c r="F96" s="5">
        <v>43799</v>
      </c>
      <c r="G96" s="31" t="s">
        <v>44</v>
      </c>
      <c r="H96" s="38">
        <v>1.0588500000000001</v>
      </c>
      <c r="I96" s="38"/>
      <c r="J96" s="31">
        <v>5</v>
      </c>
      <c r="K96" s="39">
        <f t="shared" si="9"/>
        <v>3689.9272753117157</v>
      </c>
      <c r="L96" s="40"/>
      <c r="M96" s="4">
        <f>IF(J96="","",(K96/J96)/LOOKUP(RIGHT($D$2,3),定数!$A$6:$A$13,定数!$B$6:$B$13))</f>
        <v>6.1498787921861924</v>
      </c>
      <c r="N96" s="31"/>
      <c r="O96" s="5"/>
      <c r="P96" s="38">
        <v>1.0583499999999999</v>
      </c>
      <c r="Q96" s="38"/>
      <c r="R96" s="41">
        <f>IF(P96="","",T96*M96*LOOKUP(RIGHT($D$2,3),定数!$A$6:$A$13,定数!$B$6:$B$13))</f>
        <v>-3689.9272753129476</v>
      </c>
      <c r="S96" s="41"/>
      <c r="T96" s="42">
        <f t="shared" si="11"/>
        <v>-5.0000000000016698</v>
      </c>
      <c r="U96" s="42"/>
      <c r="V96" t="str">
        <f t="shared" si="14"/>
        <v/>
      </c>
      <c r="W96">
        <f t="shared" si="14"/>
        <v>1</v>
      </c>
      <c r="X96" s="29">
        <f t="shared" si="12"/>
        <v>130588.65246560711</v>
      </c>
      <c r="Y96" s="30">
        <f t="shared" si="13"/>
        <v>5.812968032488508E-2</v>
      </c>
      <c r="AA96">
        <v>15</v>
      </c>
    </row>
    <row r="97" spans="2:33" ht="15">
      <c r="B97" s="31">
        <v>89</v>
      </c>
      <c r="C97" s="37">
        <f t="shared" si="8"/>
        <v>119307.64856841091</v>
      </c>
      <c r="D97" s="37"/>
      <c r="E97" s="31"/>
      <c r="F97" s="5">
        <v>43801</v>
      </c>
      <c r="G97" s="31" t="s">
        <v>45</v>
      </c>
      <c r="H97" s="38">
        <v>1.06199</v>
      </c>
      <c r="I97" s="38"/>
      <c r="J97" s="31">
        <v>3.6</v>
      </c>
      <c r="K97" s="39">
        <f t="shared" si="9"/>
        <v>3579.2294570523272</v>
      </c>
      <c r="L97" s="40"/>
      <c r="M97" s="4">
        <f>IF(J97="","",(K97/J97)/LOOKUP(RIGHT($D$2,3),定数!$A$6:$A$13,定数!$B$6:$B$13))</f>
        <v>8.2852533728063129</v>
      </c>
      <c r="N97" s="31"/>
      <c r="O97" s="5"/>
      <c r="P97" s="38">
        <v>1.0617700000000001</v>
      </c>
      <c r="Q97" s="38"/>
      <c r="R97" s="41">
        <f>IF(P97="","",T97*M97*LOOKUP(RIGHT($D$2,3),定数!$A$6:$A$13,定数!$B$6:$B$13))</f>
        <v>2187.3068904197426</v>
      </c>
      <c r="S97" s="41"/>
      <c r="T97" s="42">
        <f t="shared" si="11"/>
        <v>2.1999999999988695</v>
      </c>
      <c r="U97" s="42"/>
      <c r="V97" t="str">
        <f t="shared" si="14"/>
        <v/>
      </c>
      <c r="W97">
        <f t="shared" si="14"/>
        <v>0</v>
      </c>
      <c r="X97" s="29">
        <f t="shared" si="12"/>
        <v>130588.65246560711</v>
      </c>
      <c r="Y97" s="30">
        <f t="shared" si="13"/>
        <v>8.6385789915148004E-2</v>
      </c>
      <c r="AA97">
        <v>15</v>
      </c>
      <c r="AB97">
        <v>1.0617700000000001</v>
      </c>
    </row>
    <row r="98" spans="2:33" ht="15">
      <c r="B98" s="31">
        <v>90</v>
      </c>
      <c r="C98" s="37">
        <f t="shared" si="8"/>
        <v>121494.95545883065</v>
      </c>
      <c r="D98" s="37"/>
      <c r="E98" s="31"/>
      <c r="F98" s="5">
        <v>43802</v>
      </c>
      <c r="G98" s="31" t="s">
        <v>45</v>
      </c>
      <c r="H98" s="38">
        <v>1.05924</v>
      </c>
      <c r="I98" s="38"/>
      <c r="J98" s="31">
        <v>2.6</v>
      </c>
      <c r="K98" s="39">
        <f t="shared" si="9"/>
        <v>3644.8486637649194</v>
      </c>
      <c r="L98" s="40"/>
      <c r="M98" s="4">
        <f>IF(J98="","",(K98/J98)/LOOKUP(RIGHT($D$2,3),定数!$A$6:$A$13,定数!$B$6:$B$13))</f>
        <v>11.682207255656794</v>
      </c>
      <c r="N98" s="31"/>
      <c r="O98" s="5"/>
      <c r="P98" s="38">
        <v>1.05908</v>
      </c>
      <c r="Q98" s="38"/>
      <c r="R98" s="41">
        <f>IF(P98="","",T98*M98*LOOKUP(RIGHT($D$2,3),定数!$A$6:$A$13,定数!$B$6:$B$13))</f>
        <v>2242.9837930852345</v>
      </c>
      <c r="S98" s="41"/>
      <c r="T98" s="42">
        <f t="shared" si="11"/>
        <v>1.5999999999993797</v>
      </c>
      <c r="U98" s="42"/>
      <c r="V98" t="str">
        <f t="shared" si="14"/>
        <v/>
      </c>
      <c r="W98">
        <f t="shared" si="14"/>
        <v>0</v>
      </c>
      <c r="X98" s="29">
        <f t="shared" si="12"/>
        <v>130588.65246560711</v>
      </c>
      <c r="Y98" s="30">
        <f t="shared" si="13"/>
        <v>6.9636196063600941E-2</v>
      </c>
      <c r="AA98">
        <v>15</v>
      </c>
      <c r="AB98">
        <v>1.05908</v>
      </c>
    </row>
    <row r="99" spans="2:33" ht="15">
      <c r="B99" s="31">
        <v>91</v>
      </c>
      <c r="C99" s="37">
        <f t="shared" si="8"/>
        <v>123737.93925191589</v>
      </c>
      <c r="D99" s="37"/>
      <c r="E99" s="31"/>
      <c r="F99" s="5">
        <v>43809</v>
      </c>
      <c r="G99" s="31" t="s">
        <v>45</v>
      </c>
      <c r="H99" s="38">
        <v>1.1008599999999999</v>
      </c>
      <c r="I99" s="38"/>
      <c r="J99" s="31">
        <v>7.7</v>
      </c>
      <c r="K99" s="39">
        <f t="shared" si="9"/>
        <v>3712.1381775574764</v>
      </c>
      <c r="L99" s="40"/>
      <c r="M99" s="4">
        <f>IF(J99="","",(K99/J99)/LOOKUP(RIGHT($D$2,3),定数!$A$6:$A$13,定数!$B$6:$B$13))</f>
        <v>4.017465560127139</v>
      </c>
      <c r="N99" s="31"/>
      <c r="O99" s="5"/>
      <c r="P99" s="38">
        <v>1.1003799999999999</v>
      </c>
      <c r="Q99" s="38"/>
      <c r="R99" s="41">
        <f>IF(P99="","",T99*M99*LOOKUP(RIGHT($D$2,3),定数!$A$6:$A$13,定数!$B$6:$B$13))</f>
        <v>2314.0601626334055</v>
      </c>
      <c r="S99" s="41"/>
      <c r="T99" s="42">
        <f t="shared" si="11"/>
        <v>4.8000000000003595</v>
      </c>
      <c r="U99" s="42"/>
      <c r="V99" t="str">
        <f t="shared" si="14"/>
        <v/>
      </c>
      <c r="W99">
        <f t="shared" si="14"/>
        <v>0</v>
      </c>
      <c r="X99" s="29">
        <f t="shared" si="12"/>
        <v>130588.65246560711</v>
      </c>
      <c r="Y99" s="30">
        <f t="shared" si="13"/>
        <v>5.2460248914012575E-2</v>
      </c>
      <c r="AA99">
        <v>15</v>
      </c>
      <c r="AB99">
        <v>1.1003799999999999</v>
      </c>
    </row>
    <row r="100" spans="2:33" ht="15">
      <c r="B100" s="31">
        <v>92</v>
      </c>
      <c r="C100" s="37">
        <f t="shared" si="8"/>
        <v>126051.9994145493</v>
      </c>
      <c r="D100" s="37"/>
      <c r="E100" s="31"/>
      <c r="F100" s="5">
        <v>43810</v>
      </c>
      <c r="G100" s="31" t="s">
        <v>44</v>
      </c>
      <c r="H100" s="38">
        <v>1.09449</v>
      </c>
      <c r="I100" s="38"/>
      <c r="J100" s="31">
        <v>8.6</v>
      </c>
      <c r="K100" s="39">
        <f t="shared" si="9"/>
        <v>3781.5599824364785</v>
      </c>
      <c r="L100" s="40"/>
      <c r="M100" s="4">
        <f>IF(J100="","",(K100/J100)/LOOKUP(RIGHT($D$2,3),定数!$A$6:$A$13,定数!$B$6:$B$13))</f>
        <v>3.6643023085624793</v>
      </c>
      <c r="N100" s="31"/>
      <c r="O100" s="5"/>
      <c r="P100" s="38">
        <v>1.0950200000000001</v>
      </c>
      <c r="Q100" s="38"/>
      <c r="R100" s="41">
        <f>IF(P100="","",T100*M100*LOOKUP(RIGHT($D$2,3),定数!$A$6:$A$13,定数!$B$6:$B$13))</f>
        <v>2330.4962682463593</v>
      </c>
      <c r="S100" s="41"/>
      <c r="T100" s="42">
        <f t="shared" si="11"/>
        <v>5.3000000000014147</v>
      </c>
      <c r="U100" s="42"/>
      <c r="V100" t="str">
        <f t="shared" si="14"/>
        <v/>
      </c>
      <c r="W100">
        <f t="shared" si="14"/>
        <v>0</v>
      </c>
      <c r="X100" s="29">
        <f t="shared" si="12"/>
        <v>130588.65246560711</v>
      </c>
      <c r="Y100" s="30">
        <f t="shared" si="13"/>
        <v>3.4740024997597874E-2</v>
      </c>
      <c r="AA100">
        <v>15</v>
      </c>
      <c r="AB100">
        <v>1.0950200000000001</v>
      </c>
      <c r="AC100">
        <v>1.09535</v>
      </c>
      <c r="AD100">
        <v>1.09558</v>
      </c>
      <c r="AE100">
        <v>1.09578</v>
      </c>
      <c r="AF100">
        <v>1.0962099999999999</v>
      </c>
    </row>
    <row r="101" spans="2:33" ht="15">
      <c r="B101" s="31">
        <v>93</v>
      </c>
      <c r="C101" s="37">
        <f t="shared" si="8"/>
        <v>128382.49568279565</v>
      </c>
      <c r="D101" s="37"/>
      <c r="E101" s="31"/>
      <c r="F101" s="5">
        <v>43813</v>
      </c>
      <c r="G101" s="31" t="s">
        <v>45</v>
      </c>
      <c r="H101" s="38">
        <v>1.0969199999999999</v>
      </c>
      <c r="I101" s="38"/>
      <c r="J101" s="31">
        <v>8.6999999999999993</v>
      </c>
      <c r="K101" s="39">
        <f t="shared" si="9"/>
        <v>3851.4748704838694</v>
      </c>
      <c r="L101" s="40"/>
      <c r="M101" s="4">
        <f>IF(J101="","",(K101/J101)/LOOKUP(RIGHT($D$2,3),定数!$A$6:$A$13,定数!$B$6:$B$13))</f>
        <v>3.6891521747929787</v>
      </c>
      <c r="N101" s="31"/>
      <c r="O101" s="5"/>
      <c r="P101" s="38">
        <v>1.0963799999999999</v>
      </c>
      <c r="Q101" s="38"/>
      <c r="R101" s="41">
        <f>IF(P101="","",T101*M101*LOOKUP(RIGHT($D$2,3),定数!$A$6:$A$13,定数!$B$6:$B$13))</f>
        <v>2390.5706092657838</v>
      </c>
      <c r="S101" s="41"/>
      <c r="T101" s="42">
        <f t="shared" si="11"/>
        <v>5.3999999999998494</v>
      </c>
      <c r="U101" s="42"/>
      <c r="V101" t="str">
        <f t="shared" si="14"/>
        <v/>
      </c>
      <c r="W101">
        <f t="shared" si="14"/>
        <v>0</v>
      </c>
      <c r="X101" s="29">
        <f t="shared" si="12"/>
        <v>130588.65246560711</v>
      </c>
      <c r="Y101" s="30">
        <f t="shared" si="13"/>
        <v>1.6893939413246462E-2</v>
      </c>
      <c r="AA101">
        <v>15</v>
      </c>
      <c r="AB101">
        <v>1.0963799999999999</v>
      </c>
    </row>
    <row r="102" spans="2:33" ht="15">
      <c r="B102" s="31">
        <v>94</v>
      </c>
      <c r="C102" s="37">
        <f t="shared" si="8"/>
        <v>130773.06629206143</v>
      </c>
      <c r="D102" s="37"/>
      <c r="E102" s="31"/>
      <c r="F102" s="5">
        <v>43821</v>
      </c>
      <c r="G102" s="31" t="s">
        <v>45</v>
      </c>
      <c r="H102" s="38">
        <v>1.09056</v>
      </c>
      <c r="I102" s="38"/>
      <c r="J102" s="31">
        <v>7.6</v>
      </c>
      <c r="K102" s="39">
        <f t="shared" si="9"/>
        <v>3923.1919887618428</v>
      </c>
      <c r="L102" s="40"/>
      <c r="M102" s="4">
        <f>IF(J102="","",(K102/J102)/LOOKUP(RIGHT($D$2,3),定数!$A$6:$A$13,定数!$B$6:$B$13))</f>
        <v>4.3017456017125477</v>
      </c>
      <c r="N102" s="31"/>
      <c r="O102" s="5"/>
      <c r="P102" s="38">
        <v>1.0913200000000001</v>
      </c>
      <c r="Q102" s="38"/>
      <c r="R102" s="41">
        <f>IF(P102="","",T102*M102*LOOKUP(RIGHT($D$2,3),定数!$A$6:$A$13,定数!$B$6:$B$13))</f>
        <v>-3923.191988762328</v>
      </c>
      <c r="S102" s="41"/>
      <c r="T102" s="42">
        <f t="shared" si="11"/>
        <v>-7.6000000000009393</v>
      </c>
      <c r="U102" s="42"/>
      <c r="V102" t="str">
        <f t="shared" si="14"/>
        <v/>
      </c>
      <c r="W102">
        <f t="shared" si="14"/>
        <v>1</v>
      </c>
      <c r="X102" s="29">
        <f t="shared" si="12"/>
        <v>130773.06629206143</v>
      </c>
      <c r="Y102" s="30">
        <f t="shared" si="13"/>
        <v>0</v>
      </c>
      <c r="AA102">
        <v>15</v>
      </c>
    </row>
    <row r="103" spans="2:33" ht="15">
      <c r="B103" s="31">
        <v>95</v>
      </c>
      <c r="C103" s="37">
        <f t="shared" si="8"/>
        <v>126849.8743032991</v>
      </c>
      <c r="D103" s="37"/>
      <c r="E103" s="31">
        <v>2016</v>
      </c>
      <c r="F103" s="5">
        <v>43469</v>
      </c>
      <c r="G103" s="31" t="s">
        <v>44</v>
      </c>
      <c r="H103" s="38">
        <v>1.0878099999999999</v>
      </c>
      <c r="I103" s="38"/>
      <c r="J103" s="31">
        <v>9.6</v>
      </c>
      <c r="K103" s="39">
        <f t="shared" si="9"/>
        <v>3805.4962290989729</v>
      </c>
      <c r="L103" s="40"/>
      <c r="M103" s="4">
        <f>IF(J103="","",(K103/J103)/LOOKUP(RIGHT($D$2,3),定数!$A$6:$A$13,定数!$B$6:$B$13))</f>
        <v>3.3033821433150807</v>
      </c>
      <c r="N103" s="31"/>
      <c r="O103" s="5"/>
      <c r="P103" s="38">
        <v>1.0884</v>
      </c>
      <c r="Q103" s="38"/>
      <c r="R103" s="41">
        <f>IF(P103="","",T103*M103*LOOKUP(RIGHT($D$2,3),定数!$A$6:$A$13,定数!$B$6:$B$13))</f>
        <v>2338.7945574674359</v>
      </c>
      <c r="S103" s="41"/>
      <c r="T103" s="42">
        <f t="shared" si="11"/>
        <v>5.9000000000009045</v>
      </c>
      <c r="U103" s="42"/>
      <c r="V103" t="str">
        <f t="shared" si="14"/>
        <v/>
      </c>
      <c r="W103">
        <f t="shared" si="14"/>
        <v>0</v>
      </c>
      <c r="X103" s="29">
        <f t="shared" si="12"/>
        <v>130773.06629206143</v>
      </c>
      <c r="Y103" s="30">
        <f t="shared" si="13"/>
        <v>3.000000000000369E-2</v>
      </c>
      <c r="AA103">
        <v>15</v>
      </c>
      <c r="AB103">
        <v>1.0884</v>
      </c>
      <c r="AC103">
        <v>1.08877</v>
      </c>
      <c r="AD103">
        <v>1.0890299999999999</v>
      </c>
      <c r="AE103">
        <v>1.0892500000000001</v>
      </c>
      <c r="AF103">
        <v>1.0897300000000001</v>
      </c>
      <c r="AG103">
        <v>1.0906899999999999</v>
      </c>
    </row>
    <row r="104" spans="2:33" ht="15">
      <c r="B104" s="31">
        <v>96</v>
      </c>
      <c r="C104" s="37">
        <f t="shared" si="8"/>
        <v>129188.66886076654</v>
      </c>
      <c r="D104" s="37"/>
      <c r="E104" s="31"/>
      <c r="F104" s="5">
        <v>43473</v>
      </c>
      <c r="G104" s="31" t="s">
        <v>45</v>
      </c>
      <c r="H104" s="38">
        <v>1.08816</v>
      </c>
      <c r="I104" s="38"/>
      <c r="J104" s="31">
        <v>6.7</v>
      </c>
      <c r="K104" s="39">
        <f t="shared" si="9"/>
        <v>3875.6600658229963</v>
      </c>
      <c r="L104" s="40"/>
      <c r="M104" s="4">
        <f>IF(J104="","",(K104/J104)/LOOKUP(RIGHT($D$2,3),定数!$A$6:$A$13,定数!$B$6:$B$13))</f>
        <v>4.8204727186853189</v>
      </c>
      <c r="N104" s="31"/>
      <c r="O104" s="5"/>
      <c r="P104" s="38">
        <v>1.08775</v>
      </c>
      <c r="Q104" s="38"/>
      <c r="R104" s="41">
        <f>IF(P104="","",T104*M104*LOOKUP(RIGHT($D$2,3),定数!$A$6:$A$13,定数!$B$6:$B$13))</f>
        <v>2371.672577593301</v>
      </c>
      <c r="S104" s="41"/>
      <c r="T104" s="42">
        <f t="shared" si="11"/>
        <v>4.1000000000002146</v>
      </c>
      <c r="U104" s="42"/>
      <c r="V104" t="str">
        <f t="shared" si="14"/>
        <v/>
      </c>
      <c r="W104">
        <f t="shared" si="14"/>
        <v>0</v>
      </c>
      <c r="X104" s="29">
        <f t="shared" si="12"/>
        <v>130773.06629206143</v>
      </c>
      <c r="Y104" s="30">
        <f t="shared" si="13"/>
        <v>1.2115625000000962E-2</v>
      </c>
      <c r="AA104">
        <v>15</v>
      </c>
      <c r="AB104">
        <v>1.08775</v>
      </c>
      <c r="AC104">
        <v>1.0874900000000001</v>
      </c>
      <c r="AD104">
        <v>1.08731</v>
      </c>
      <c r="AE104">
        <v>1.0871599999999999</v>
      </c>
    </row>
    <row r="105" spans="2:33" ht="15">
      <c r="B105" s="31">
        <v>97</v>
      </c>
      <c r="C105" s="37">
        <f t="shared" si="8"/>
        <v>131560.34143835984</v>
      </c>
      <c r="D105" s="37"/>
      <c r="E105" s="31"/>
      <c r="F105" s="5">
        <v>43480</v>
      </c>
      <c r="G105" s="31" t="s">
        <v>44</v>
      </c>
      <c r="H105" s="38">
        <v>1.08822</v>
      </c>
      <c r="I105" s="38"/>
      <c r="J105" s="31">
        <v>7.8</v>
      </c>
      <c r="K105" s="39">
        <f t="shared" si="9"/>
        <v>3946.810243150795</v>
      </c>
      <c r="L105" s="40"/>
      <c r="M105" s="4">
        <f>IF(J105="","",(K105/J105)/LOOKUP(RIGHT($D$2,3),定数!$A$6:$A$13,定数!$B$6:$B$13))</f>
        <v>4.216677610203841</v>
      </c>
      <c r="N105" s="31"/>
      <c r="O105" s="5"/>
      <c r="P105" s="38">
        <v>1.0887</v>
      </c>
      <c r="Q105" s="38"/>
      <c r="R105" s="41">
        <f>IF(P105="","",T105*M105*LOOKUP(RIGHT($D$2,3),定数!$A$6:$A$13,定数!$B$6:$B$13))</f>
        <v>2428.8063034775942</v>
      </c>
      <c r="S105" s="41"/>
      <c r="T105" s="42">
        <f t="shared" si="11"/>
        <v>4.8000000000003595</v>
      </c>
      <c r="U105" s="42"/>
      <c r="V105" t="str">
        <f t="shared" si="14"/>
        <v/>
      </c>
      <c r="W105">
        <f t="shared" si="14"/>
        <v>0</v>
      </c>
      <c r="X105" s="29">
        <f t="shared" si="12"/>
        <v>131560.34143835984</v>
      </c>
      <c r="Y105" s="30">
        <f t="shared" si="13"/>
        <v>0</v>
      </c>
      <c r="AA105">
        <v>15</v>
      </c>
      <c r="AB105">
        <v>1.0887</v>
      </c>
    </row>
    <row r="106" spans="2:33" ht="15">
      <c r="B106" s="31">
        <v>98</v>
      </c>
      <c r="C106" s="37">
        <f t="shared" si="8"/>
        <v>133989.14774183743</v>
      </c>
      <c r="D106" s="37"/>
      <c r="E106" s="31"/>
      <c r="F106" s="5">
        <v>43484</v>
      </c>
      <c r="G106" s="31" t="s">
        <v>45</v>
      </c>
      <c r="H106" s="38">
        <v>1.0876999999999999</v>
      </c>
      <c r="I106" s="38"/>
      <c r="J106" s="31">
        <v>5.6</v>
      </c>
      <c r="K106" s="39">
        <f t="shared" si="9"/>
        <v>4019.6744322551226</v>
      </c>
      <c r="L106" s="40"/>
      <c r="M106" s="4">
        <f>IF(J106="","",(K106/J106)/LOOKUP(RIGHT($D$2,3),定数!$A$6:$A$13,定数!$B$6:$B$13))</f>
        <v>5.9816583813320277</v>
      </c>
      <c r="N106" s="31"/>
      <c r="O106" s="5"/>
      <c r="P106" s="38">
        <v>1.08735</v>
      </c>
      <c r="Q106" s="38"/>
      <c r="R106" s="41">
        <f>IF(P106="","",T106*M106*LOOKUP(RIGHT($D$2,3),定数!$A$6:$A$13,定数!$B$6:$B$13))</f>
        <v>2512.2965201583779</v>
      </c>
      <c r="S106" s="41"/>
      <c r="T106" s="42">
        <f t="shared" si="11"/>
        <v>3.4999999999985043</v>
      </c>
      <c r="U106" s="42"/>
      <c r="V106" t="str">
        <f t="shared" si="14"/>
        <v/>
      </c>
      <c r="W106">
        <f t="shared" si="14"/>
        <v>0</v>
      </c>
      <c r="X106" s="29">
        <f t="shared" si="12"/>
        <v>133989.14774183743</v>
      </c>
      <c r="Y106" s="30">
        <f t="shared" si="13"/>
        <v>0</v>
      </c>
      <c r="AA106">
        <v>15</v>
      </c>
      <c r="AB106">
        <v>1.08735</v>
      </c>
      <c r="AC106">
        <v>1.08714</v>
      </c>
      <c r="AD106">
        <v>1.0869899999999999</v>
      </c>
      <c r="AE106">
        <v>1.0868599999999999</v>
      </c>
      <c r="AF106">
        <v>1.0865800000000001</v>
      </c>
      <c r="AG106">
        <v>1.08602</v>
      </c>
    </row>
    <row r="107" spans="2:33" ht="15">
      <c r="B107" s="31">
        <v>99</v>
      </c>
      <c r="C107" s="37">
        <f t="shared" si="8"/>
        <v>136501.44426199581</v>
      </c>
      <c r="D107" s="37"/>
      <c r="E107" s="31"/>
      <c r="F107" s="5">
        <v>43486</v>
      </c>
      <c r="G107" s="31" t="s">
        <v>44</v>
      </c>
      <c r="H107" s="38">
        <v>1.08988</v>
      </c>
      <c r="I107" s="38"/>
      <c r="J107" s="31">
        <v>7.9</v>
      </c>
      <c r="K107" s="39">
        <f t="shared" si="9"/>
        <v>4095.0433278598744</v>
      </c>
      <c r="L107" s="40"/>
      <c r="M107" s="4">
        <f>IF(J107="","",(K107/J107)/LOOKUP(RIGHT($D$2,3),定数!$A$6:$A$13,定数!$B$6:$B$13))</f>
        <v>4.3196659576580947</v>
      </c>
      <c r="N107" s="31"/>
      <c r="O107" s="5"/>
      <c r="P107" s="38">
        <v>1.0903700000000001</v>
      </c>
      <c r="Q107" s="38"/>
      <c r="R107" s="41">
        <f>IF(P107="","",T107*M107*LOOKUP(RIGHT($D$2,3),定数!$A$6:$A$13,定数!$B$6:$B$13))</f>
        <v>2539.9635831034857</v>
      </c>
      <c r="S107" s="41"/>
      <c r="T107" s="42">
        <f t="shared" si="11"/>
        <v>4.9000000000010147</v>
      </c>
      <c r="U107" s="42"/>
      <c r="V107" t="str">
        <f>IF(S107&lt;&gt;"",IF(S107&lt;0,1+V106,0),"")</f>
        <v/>
      </c>
      <c r="W107">
        <f>IF(T107&lt;&gt;"",IF(T107&lt;0,1+W106,0),"")</f>
        <v>0</v>
      </c>
      <c r="X107" s="29">
        <f t="shared" si="12"/>
        <v>136501.44426199581</v>
      </c>
      <c r="Y107" s="30">
        <f t="shared" si="13"/>
        <v>0</v>
      </c>
      <c r="AA107">
        <v>15</v>
      </c>
      <c r="AB107">
        <v>1.0903700000000001</v>
      </c>
    </row>
    <row r="108" spans="2:33" ht="15">
      <c r="B108" s="31">
        <v>100</v>
      </c>
      <c r="C108" s="37">
        <f t="shared" si="8"/>
        <v>139041.40784509931</v>
      </c>
      <c r="D108" s="37"/>
      <c r="E108" s="31"/>
      <c r="F108" s="5">
        <v>43487</v>
      </c>
      <c r="G108" s="31" t="s">
        <v>45</v>
      </c>
      <c r="H108" s="38">
        <v>1.0839700000000001</v>
      </c>
      <c r="I108" s="38"/>
      <c r="J108" s="31">
        <v>6.2</v>
      </c>
      <c r="K108" s="39">
        <f t="shared" si="9"/>
        <v>4171.2422353529792</v>
      </c>
      <c r="L108" s="40"/>
      <c r="M108" s="4">
        <f>IF(J108="","",(K108/J108)/LOOKUP(RIGHT($D$2,3),定数!$A$6:$A$13,定数!$B$6:$B$13))</f>
        <v>5.6065083808507783</v>
      </c>
      <c r="N108" s="31"/>
      <c r="O108" s="5"/>
      <c r="P108" s="38">
        <v>1.0835900000000001</v>
      </c>
      <c r="Q108" s="38"/>
      <c r="R108" s="41">
        <f>IF(P108="","",T108*M108*LOOKUP(RIGHT($D$2,3),定数!$A$6:$A$13,定数!$B$6:$B$13))</f>
        <v>2556.5678216682709</v>
      </c>
      <c r="S108" s="41"/>
      <c r="T108" s="42">
        <f t="shared" si="11"/>
        <v>3.8000000000004697</v>
      </c>
      <c r="U108" s="42"/>
      <c r="V108" t="str">
        <f>IF(S108&lt;&gt;"",IF(S108&lt;0,1+V107,0),"")</f>
        <v/>
      </c>
      <c r="W108">
        <f>IF(T108&lt;&gt;"",IF(T108&lt;0,1+W107,0),"")</f>
        <v>0</v>
      </c>
      <c r="X108" s="29">
        <f t="shared" si="12"/>
        <v>139041.40784509931</v>
      </c>
      <c r="Y108" s="30">
        <f t="shared" si="13"/>
        <v>0</v>
      </c>
      <c r="AA108">
        <v>15</v>
      </c>
      <c r="AB108">
        <v>1.0835900000000001</v>
      </c>
      <c r="AC108">
        <v>1.08335</v>
      </c>
      <c r="AD108">
        <v>1.08318</v>
      </c>
      <c r="AE108">
        <v>1.08304</v>
      </c>
      <c r="AF108">
        <v>1.08273</v>
      </c>
    </row>
    <row r="109" spans="2:33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AF1FA403-DA8C-4723-919D-B6A8202C702C}">
      <formula1>"買,売"</formula1>
    </dataValidation>
  </dataValidations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topLeftCell="Z476" workbookViewId="0" xr3:uid="{F9CF3CF3-643B-5BE6-8B46-32C596A47465}">
      <selection activeCell="AC487" sqref="AC487"/>
    </sheetView>
  </sheetViews>
  <sheetFormatPr defaultRowHeight="14.25"/>
  <cols>
    <col min="1" max="1" width="7.375" style="28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opLeftCell="A12" zoomScale="145" zoomScaleNormal="145" zoomScaleSheetLayoutView="100" workbookViewId="0" xr3:uid="{78B4E459-6924-5F8B-B7BA-2DD04133E49E}">
      <selection activeCell="A30" sqref="A30"/>
    </sheetView>
  </sheetViews>
  <sheetFormatPr defaultColWidth="9" defaultRowHeight="13.5"/>
  <sheetData>
    <row r="1" spans="1:10">
      <c r="A1" t="s">
        <v>53</v>
      </c>
    </row>
    <row r="2" spans="1:10">
      <c r="A2" s="78" t="s">
        <v>54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/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79"/>
      <c r="B4" s="79"/>
      <c r="C4" s="79"/>
      <c r="D4" s="79"/>
      <c r="E4" s="79"/>
      <c r="F4" s="79"/>
      <c r="G4" s="79"/>
      <c r="H4" s="79"/>
      <c r="I4" s="79"/>
      <c r="J4" s="79"/>
    </row>
    <row r="5" spans="1:10">
      <c r="A5" s="79"/>
      <c r="B5" s="79"/>
      <c r="C5" s="79"/>
      <c r="D5" s="79"/>
      <c r="E5" s="79"/>
      <c r="F5" s="79"/>
      <c r="G5" s="79"/>
      <c r="H5" s="79"/>
      <c r="I5" s="79"/>
      <c r="J5" s="79"/>
    </row>
    <row r="6" spans="1:10">
      <c r="A6" s="79"/>
      <c r="B6" s="79"/>
      <c r="C6" s="79"/>
      <c r="D6" s="79"/>
      <c r="E6" s="79"/>
      <c r="F6" s="79"/>
      <c r="G6" s="79"/>
      <c r="H6" s="79"/>
      <c r="I6" s="79"/>
      <c r="J6" s="79"/>
    </row>
    <row r="7" spans="1:10">
      <c r="A7" s="79"/>
      <c r="B7" s="79"/>
      <c r="C7" s="79"/>
      <c r="D7" s="79"/>
      <c r="E7" s="79"/>
      <c r="F7" s="79"/>
      <c r="G7" s="79"/>
      <c r="H7" s="79"/>
      <c r="I7" s="79"/>
      <c r="J7" s="79"/>
    </row>
    <row r="8" spans="1:10">
      <c r="A8" s="79"/>
      <c r="B8" s="79"/>
      <c r="C8" s="79"/>
      <c r="D8" s="79"/>
      <c r="E8" s="79"/>
      <c r="F8" s="79"/>
      <c r="G8" s="79"/>
      <c r="H8" s="79"/>
      <c r="I8" s="79"/>
      <c r="J8" s="79"/>
    </row>
    <row r="9" spans="1:10">
      <c r="A9" s="79"/>
      <c r="B9" s="79"/>
      <c r="C9" s="79"/>
      <c r="D9" s="79"/>
      <c r="E9" s="79"/>
      <c r="F9" s="79"/>
      <c r="G9" s="79"/>
      <c r="H9" s="79"/>
      <c r="I9" s="79"/>
      <c r="J9" s="79"/>
    </row>
    <row r="11" spans="1:10">
      <c r="A11" t="s">
        <v>55</v>
      </c>
    </row>
    <row r="12" spans="1:10">
      <c r="A12" s="80" t="s">
        <v>56</v>
      </c>
      <c r="B12" s="81"/>
      <c r="C12" s="81"/>
      <c r="D12" s="81"/>
      <c r="E12" s="81"/>
      <c r="F12" s="81"/>
      <c r="G12" s="81"/>
      <c r="H12" s="81"/>
      <c r="I12" s="81"/>
      <c r="J12" s="81"/>
    </row>
    <row r="13" spans="1:10">
      <c r="A13" s="81"/>
      <c r="B13" s="81"/>
      <c r="C13" s="81"/>
      <c r="D13" s="81"/>
      <c r="E13" s="81"/>
      <c r="F13" s="81"/>
      <c r="G13" s="81"/>
      <c r="H13" s="81"/>
      <c r="I13" s="81"/>
      <c r="J13" s="81"/>
    </row>
    <row r="14" spans="1:10">
      <c r="A14" s="81"/>
      <c r="B14" s="81"/>
      <c r="C14" s="81"/>
      <c r="D14" s="81"/>
      <c r="E14" s="81"/>
      <c r="F14" s="81"/>
      <c r="G14" s="81"/>
      <c r="H14" s="81"/>
      <c r="I14" s="81"/>
      <c r="J14" s="81"/>
    </row>
    <row r="15" spans="1:10">
      <c r="A15" s="81"/>
      <c r="B15" s="81"/>
      <c r="C15" s="81"/>
      <c r="D15" s="81"/>
      <c r="E15" s="81"/>
      <c r="F15" s="81"/>
      <c r="G15" s="81"/>
      <c r="H15" s="81"/>
      <c r="I15" s="81"/>
      <c r="J15" s="81"/>
    </row>
    <row r="16" spans="1:10">
      <c r="A16" s="81"/>
      <c r="B16" s="81"/>
      <c r="C16" s="81"/>
      <c r="D16" s="81"/>
      <c r="E16" s="81"/>
      <c r="F16" s="81"/>
      <c r="G16" s="81"/>
      <c r="H16" s="81"/>
      <c r="I16" s="81"/>
      <c r="J16" s="81"/>
    </row>
    <row r="17" spans="1:10">
      <c r="A17" s="81"/>
      <c r="B17" s="81"/>
      <c r="C17" s="81"/>
      <c r="D17" s="81"/>
      <c r="E17" s="81"/>
      <c r="F17" s="81"/>
      <c r="G17" s="81"/>
      <c r="H17" s="81"/>
      <c r="I17" s="81"/>
      <c r="J17" s="81"/>
    </row>
    <row r="18" spans="1:10">
      <c r="A18" s="81"/>
      <c r="B18" s="81"/>
      <c r="C18" s="81"/>
      <c r="D18" s="81"/>
      <c r="E18" s="81"/>
      <c r="F18" s="81"/>
      <c r="G18" s="81"/>
      <c r="H18" s="81"/>
      <c r="I18" s="81"/>
      <c r="J18" s="81"/>
    </row>
    <row r="19" spans="1:10">
      <c r="A19" s="81"/>
      <c r="B19" s="81"/>
      <c r="C19" s="81"/>
      <c r="D19" s="81"/>
      <c r="E19" s="81"/>
      <c r="F19" s="81"/>
      <c r="G19" s="81"/>
      <c r="H19" s="81"/>
      <c r="I19" s="81"/>
      <c r="J19" s="81"/>
    </row>
    <row r="21" spans="1:10">
      <c r="A21" t="s">
        <v>57</v>
      </c>
    </row>
    <row r="22" spans="1:10">
      <c r="A22" s="80"/>
      <c r="B22" s="80"/>
      <c r="C22" s="80"/>
      <c r="D22" s="80"/>
      <c r="E22" s="80"/>
      <c r="F22" s="80"/>
      <c r="G22" s="80"/>
      <c r="H22" s="80"/>
      <c r="I22" s="80"/>
      <c r="J22" s="80"/>
    </row>
    <row r="23" spans="1:10">
      <c r="A23" s="80"/>
      <c r="B23" s="80"/>
      <c r="C23" s="80"/>
      <c r="D23" s="80"/>
      <c r="E23" s="80"/>
      <c r="F23" s="80"/>
      <c r="G23" s="80"/>
      <c r="H23" s="80"/>
      <c r="I23" s="80"/>
      <c r="J23" s="80"/>
    </row>
    <row r="24" spans="1:10">
      <c r="A24" s="80"/>
      <c r="B24" s="80"/>
      <c r="C24" s="80"/>
      <c r="D24" s="80"/>
      <c r="E24" s="80"/>
      <c r="F24" s="80"/>
      <c r="G24" s="80"/>
      <c r="H24" s="80"/>
      <c r="I24" s="80"/>
      <c r="J24" s="80"/>
    </row>
    <row r="25" spans="1:10">
      <c r="A25" s="80"/>
      <c r="B25" s="80"/>
      <c r="C25" s="80"/>
      <c r="D25" s="80"/>
      <c r="E25" s="80"/>
      <c r="F25" s="80"/>
      <c r="G25" s="80"/>
      <c r="H25" s="80"/>
      <c r="I25" s="80"/>
      <c r="J25" s="80"/>
    </row>
    <row r="26" spans="1:10">
      <c r="A26" s="80"/>
      <c r="B26" s="80"/>
      <c r="C26" s="80"/>
      <c r="D26" s="80"/>
      <c r="E26" s="80"/>
      <c r="F26" s="80"/>
      <c r="G26" s="80"/>
      <c r="H26" s="80"/>
      <c r="I26" s="80"/>
      <c r="J26" s="80"/>
    </row>
    <row r="27" spans="1:10">
      <c r="A27" s="80"/>
      <c r="B27" s="80"/>
      <c r="C27" s="80"/>
      <c r="D27" s="80"/>
      <c r="E27" s="80"/>
      <c r="F27" s="80"/>
      <c r="G27" s="80"/>
      <c r="H27" s="80"/>
      <c r="I27" s="80"/>
      <c r="J27" s="80"/>
    </row>
    <row r="28" spans="1:10">
      <c r="A28" s="80"/>
      <c r="B28" s="80"/>
      <c r="C28" s="80"/>
      <c r="D28" s="80"/>
      <c r="E28" s="80"/>
      <c r="F28" s="80"/>
      <c r="G28" s="80"/>
      <c r="H28" s="80"/>
      <c r="I28" s="80"/>
      <c r="J28" s="80"/>
    </row>
    <row r="29" spans="1:10">
      <c r="A29" s="80"/>
      <c r="B29" s="80"/>
      <c r="C29" s="80"/>
      <c r="D29" s="80"/>
      <c r="E29" s="80"/>
      <c r="F29" s="80"/>
      <c r="G29" s="80"/>
      <c r="H29" s="80"/>
      <c r="I29" s="80"/>
      <c r="J29" s="80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コング キング</cp:lastModifiedBy>
  <cp:revision/>
  <dcterms:created xsi:type="dcterms:W3CDTF">2013-10-09T23:04:08Z</dcterms:created>
  <dcterms:modified xsi:type="dcterms:W3CDTF">2019-05-26T03:24:11Z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