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上辻剛\OneDrive\CMA トレード記録\"/>
    </mc:Choice>
  </mc:AlternateContent>
  <xr:revisionPtr revIDLastSave="0" documentId="8_{89BA4D30-C1B5-49EC-A929-9A1D3828F312}" xr6:coauthVersionLast="47" xr6:coauthVersionMax="47" xr10:uidLastSave="{00000000-0000-0000-0000-000000000000}"/>
  <bookViews>
    <workbookView xWindow="8745" yWindow="-12615" windowWidth="10065" windowHeight="1089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<sst xmlns="http://schemas.openxmlformats.org/spreadsheetml/2006/main" count="76" uniqueCount="64">
  <si>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</si>
  <si>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</si>
  <si>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</si>
  <si>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</si>
  <si>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</si>
  <si>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</si>
  <si>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</si>
  <si>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</si>
  <si>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</si>
  <si>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</si>
  <si>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</si>
  <si>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</si>
  <si>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</si>
  <si>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</si>
  <si>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</si>
  <si>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</si>
  <si>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</si>
  <si>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</si>
  <si>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</si>
  <si>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</si>
  <si>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</si>
  <si>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</si>
  <si>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</si>
  <si>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</si>
  <si>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</si>
  <si>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</si>
  <si>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</si>
  <si>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</si>
  <si>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</si>
  <si>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</si>
  <si>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</si>
  <si>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</si>
  <si>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</si>
  <si>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</si>
  <si>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</si>
  <si>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</si>
  <si>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</si>
  <si>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陰線のヒゲ成立せず。計算シートでは1.28</t>
    <rPh sb="0" eb="2">
      <t>インセン</t>
    </rPh>
    <rPh sb="5" eb="7">
      <t>セイリツ</t>
    </rPh>
    <rPh sb="10" eb="12">
      <t>ケイサン</t>
    </rPh>
    <phoneticPr fontId="1"/>
  </si>
  <si>
    <t>再度見直しましたので検証確認お願いします。</t>
    <rPh sb="0" eb="2">
      <t>サイド</t>
    </rPh>
    <rPh sb="2" eb="4">
      <t>ミナオ</t>
    </rPh>
    <rPh sb="10" eb="12">
      <t>ケンショウ</t>
    </rPh>
    <rPh sb="12" eb="14">
      <t>カクニン</t>
    </rPh>
    <rPh sb="15" eb="16">
      <t>ネガ</t>
    </rPh>
    <phoneticPr fontId="1"/>
  </si>
  <si>
    <t>No.1は陰線でMAの2本下にありヒゲがタッチしたのでエントリーしました。しかしヒゲ計算シートでは1.28と短くルールの３．０に至らず不成立でした。</t>
    <rPh sb="5" eb="7">
      <t>インセン</t>
    </rPh>
    <rPh sb="12" eb="13">
      <t>ホン</t>
    </rPh>
    <rPh sb="13" eb="14">
      <t>シタ</t>
    </rPh>
    <rPh sb="42" eb="44">
      <t>ケイサン</t>
    </rPh>
    <rPh sb="54" eb="55">
      <t>ミジカ</t>
    </rPh>
    <rPh sb="64" eb="65">
      <t>イタ</t>
    </rPh>
    <rPh sb="67" eb="70">
      <t>フセイリツ</t>
    </rPh>
    <phoneticPr fontId="1"/>
  </si>
  <si>
    <t>Fiboの引き方を見直しました。不成立ですが売りの場合なので高値から安値に併せました。このやり方でよろしいでしょうか？</t>
    <rPh sb="5" eb="6">
      <t>ヒ</t>
    </rPh>
    <rPh sb="7" eb="8">
      <t>カタ</t>
    </rPh>
    <rPh sb="9" eb="11">
      <t>ミナオ</t>
    </rPh>
    <rPh sb="16" eb="19">
      <t>フセイリツ</t>
    </rPh>
    <rPh sb="22" eb="23">
      <t>ウ</t>
    </rPh>
    <rPh sb="25" eb="27">
      <t>バアイ</t>
    </rPh>
    <rPh sb="30" eb="32">
      <t>タカネ</t>
    </rPh>
    <rPh sb="34" eb="36">
      <t>ヤスネ</t>
    </rPh>
    <rPh sb="37" eb="38">
      <t>アワ</t>
    </rPh>
    <rPh sb="47" eb="48">
      <t>カタ</t>
    </rPh>
    <phoneticPr fontId="1"/>
  </si>
  <si>
    <t>No.2はヒゲ長く利益につながらなかった様に思います。</t>
    <rPh sb="7" eb="8">
      <t>ナガ</t>
    </rPh>
    <rPh sb="9" eb="11">
      <t>リエキ</t>
    </rPh>
    <rPh sb="20" eb="21">
      <t>ヨウ</t>
    </rPh>
    <rPh sb="22" eb="23">
      <t>オモ</t>
    </rPh>
    <phoneticPr fontId="1"/>
  </si>
  <si>
    <t>No.3はﾙｰﾙ通りにエントリー出来たと思います。</t>
    <rPh sb="8" eb="9">
      <t>トオ</t>
    </rPh>
    <rPh sb="16" eb="18">
      <t>デキ</t>
    </rPh>
    <rPh sb="20" eb="21">
      <t>オモ</t>
    </rPh>
    <phoneticPr fontId="1"/>
  </si>
  <si>
    <t>MA2本の下でヒゲタッチしているので売りエントリー</t>
    <rPh sb="3" eb="4">
      <t>ホン</t>
    </rPh>
    <rPh sb="5" eb="6">
      <t>シタ</t>
    </rPh>
    <rPh sb="18" eb="19">
      <t>ウ</t>
    </rPh>
    <phoneticPr fontId="1"/>
  </si>
  <si>
    <t>PB 陰線実体よりMA2本の上,ヒゲタッチしてエントリー</t>
    <rPh sb="3" eb="5">
      <t>インセン</t>
    </rPh>
    <rPh sb="5" eb="7">
      <t>ジッタイ</t>
    </rPh>
    <rPh sb="12" eb="13">
      <t>ホン</t>
    </rPh>
    <rPh sb="14" eb="15">
      <t>ウエ</t>
    </rPh>
    <phoneticPr fontId="1"/>
  </si>
  <si>
    <t>PB　陰線実体MA２本の上も交差、レンジ相場で逆行</t>
    <rPh sb="3" eb="5">
      <t>インセン</t>
    </rPh>
    <rPh sb="5" eb="7">
      <t>ジッタイ</t>
    </rPh>
    <rPh sb="10" eb="11">
      <t>ホン</t>
    </rPh>
    <rPh sb="12" eb="13">
      <t>ウエ</t>
    </rPh>
    <rPh sb="14" eb="16">
      <t>コウサ</t>
    </rPh>
    <rPh sb="20" eb="22">
      <t>ソウバ</t>
    </rPh>
    <rPh sb="23" eb="25">
      <t>ギャッコウ</t>
    </rPh>
    <phoneticPr fontId="1"/>
  </si>
  <si>
    <t>兎に角も身に付くように検証繰り返したいと思います。</t>
    <rPh sb="0" eb="1">
      <t>ト</t>
    </rPh>
    <rPh sb="2" eb="3">
      <t>カク</t>
    </rPh>
    <rPh sb="4" eb="5">
      <t>ミ</t>
    </rPh>
    <rPh sb="6" eb="7">
      <t>ツ</t>
    </rPh>
    <rPh sb="11" eb="13">
      <t>ケンショウ</t>
    </rPh>
    <rPh sb="13" eb="14">
      <t>ク</t>
    </rPh>
    <rPh sb="15" eb="16">
      <t>カエ</t>
    </rPh>
    <rPh sb="20" eb="21">
      <t>オモ</t>
    </rPh>
    <phoneticPr fontId="1"/>
  </si>
  <si>
    <t>日足もやり直したいと考えています。</t>
    <rPh sb="0" eb="2">
      <t>ヒアシ</t>
    </rPh>
    <rPh sb="5" eb="6">
      <t>ナオ</t>
    </rPh>
    <rPh sb="10" eb="11">
      <t>カンガ</t>
    </rPh>
    <phoneticPr fontId="1"/>
  </si>
  <si>
    <t>NO,4</t>
    <phoneticPr fontId="1"/>
  </si>
  <si>
    <t>MA２本クロスのところで思惑と逆行する。</t>
    <rPh sb="3" eb="4">
      <t>ホン</t>
    </rPh>
    <rPh sb="12" eb="14">
      <t>オモワク</t>
    </rPh>
    <rPh sb="15" eb="17">
      <t>ギャッコウ</t>
    </rPh>
    <phoneticPr fontId="1"/>
  </si>
  <si>
    <t>NO,5</t>
    <phoneticPr fontId="1"/>
  </si>
  <si>
    <t>PB 陽線終値20SMAの上</t>
    <rPh sb="3" eb="5">
      <t>ヨウセン</t>
    </rPh>
    <rPh sb="5" eb="7">
      <t>オワリネ</t>
    </rPh>
    <rPh sb="13" eb="14">
      <t>ウエ</t>
    </rPh>
    <phoneticPr fontId="1"/>
  </si>
  <si>
    <t>NO,４　MA２本クロスのところのPBは逆行することも有ると思いました。〈損切りの必要性〉、NO,5　実体が20SMAに被さっているも終値がMAの上にある。この場合もルール外になりますでしょうか？</t>
    <rPh sb="8" eb="9">
      <t>ホン</t>
    </rPh>
    <rPh sb="20" eb="22">
      <t>ギャッコウ</t>
    </rPh>
    <rPh sb="27" eb="28">
      <t>ア</t>
    </rPh>
    <rPh sb="30" eb="31">
      <t>オモ</t>
    </rPh>
    <rPh sb="37" eb="39">
      <t>ソンギ</t>
    </rPh>
    <rPh sb="41" eb="44">
      <t>ヒツヨウセイ</t>
    </rPh>
    <rPh sb="51" eb="53">
      <t>ジッタイ</t>
    </rPh>
    <rPh sb="60" eb="61">
      <t>カブ</t>
    </rPh>
    <rPh sb="67" eb="69">
      <t>オワリネ</t>
    </rPh>
    <rPh sb="73" eb="74">
      <t>ウエ</t>
    </rPh>
    <rPh sb="80" eb="82">
      <t>バアイ</t>
    </rPh>
    <rPh sb="86" eb="87">
      <t>ガイ</t>
    </rPh>
    <phoneticPr fontId="1"/>
  </si>
  <si>
    <t>PB 陰線</t>
    <rPh sb="3" eb="5">
      <t>インセン</t>
    </rPh>
    <phoneticPr fontId="1"/>
  </si>
  <si>
    <t>NO,6</t>
    <phoneticPr fontId="1"/>
  </si>
  <si>
    <t>GBP/JPY　</t>
    <phoneticPr fontId="5"/>
  </si>
  <si>
    <t>〇</t>
    <phoneticPr fontId="1"/>
  </si>
  <si>
    <t>PB上ヒゲMAにタッチ</t>
    <rPh sb="2" eb="3">
      <t>ウエ</t>
    </rPh>
    <phoneticPr fontId="1"/>
  </si>
  <si>
    <t>NO,7</t>
    <phoneticPr fontId="1"/>
  </si>
  <si>
    <t>NO,8</t>
    <phoneticPr fontId="1"/>
  </si>
  <si>
    <t>PB陰線</t>
    <rPh sb="2" eb="4">
      <t>インセン</t>
    </rPh>
    <phoneticPr fontId="1"/>
  </si>
  <si>
    <t>NO,9</t>
    <phoneticPr fontId="1"/>
  </si>
  <si>
    <t>NO,10</t>
    <phoneticPr fontId="1"/>
  </si>
  <si>
    <t>PB陽線</t>
    <rPh sb="2" eb="4">
      <t>ヨウセン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</si>
</sst>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1" fillId="0" borderId="0" xfId="2" applyFont="1" applyAlignment="1">
      <alignment vertical="center"/>
    </xf>
    <xf numFmtId="49" fontId="11" fillId="0" borderId="0" xfId="2" applyNumberFormat="1" applyFont="1" applyAlignment="1">
      <alignment horizontal="left" vertical="center" indent="1"/>
    </xf>
    <xf numFmtId="0" fontId="11" fillId="0" borderId="0" xfId="2" applyFont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 indent="1"/>
    </xf>
    <xf numFmtId="0" fontId="10" fillId="0" borderId="0" xfId="2" applyAlignment="1">
      <alignment horizontal="left" vertical="top" indent="1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4</xdr:row>
      <xdr:rowOff>0</xdr:rowOff>
    </xdr:from>
    <xdr:to>
      <xdr:col>15</xdr:col>
      <xdr:colOff>46482</xdr:colOff>
      <xdr:row>45</xdr:row>
      <xdr:rowOff>163370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955C906-11C4-4204-9546-9AB475BD67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14375"/>
          <a:ext cx="9142857" cy="74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14</xdr:col>
      <xdr:colOff>608464</xdr:colOff>
      <xdr:row>90</xdr:row>
      <xdr:rowOff>115751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2F092924-8984-4D41-92B6-8D4E952F1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751094"/>
          <a:ext cx="9085714" cy="74380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14</xdr:col>
      <xdr:colOff>579953</xdr:colOff>
      <xdr:row>141</xdr:row>
      <xdr:rowOff>10559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16A8309-026C-4489-8C07-B85FCCA92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6430625"/>
          <a:ext cx="9057203" cy="87616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143</xdr:row>
      <xdr:rowOff>0</xdr:rowOff>
    </xdr:from>
    <xdr:to>
      <xdr:col>14</xdr:col>
      <xdr:colOff>596618</xdr:colOff>
      <xdr:row>192</xdr:row>
      <xdr:rowOff>74959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B82A112C-FBBB-47E5-AD68-9AE02C6AF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5538906"/>
          <a:ext cx="9073868" cy="88260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194</xdr:row>
      <xdr:rowOff>0</xdr:rowOff>
    </xdr:from>
    <xdr:to>
      <xdr:col>14</xdr:col>
      <xdr:colOff>606150</xdr:colOff>
      <xdr:row>243</xdr:row>
      <xdr:rowOff>94022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12B29259-484F-43DE-9A93-93567344E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4647188"/>
          <a:ext cx="9083400" cy="88451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245</xdr:row>
      <xdr:rowOff>0</xdr:rowOff>
    </xdr:from>
    <xdr:to>
      <xdr:col>14</xdr:col>
      <xdr:colOff>587087</xdr:colOff>
      <xdr:row>294</xdr:row>
      <xdr:rowOff>65427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56948FA7-1716-42E2-8820-14A2A8785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43755469"/>
          <a:ext cx="9064337" cy="88165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296</xdr:row>
      <xdr:rowOff>0</xdr:rowOff>
    </xdr:from>
    <xdr:to>
      <xdr:col>14</xdr:col>
      <xdr:colOff>587087</xdr:colOff>
      <xdr:row>345</xdr:row>
      <xdr:rowOff>27302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9EB4F294-7775-403F-B793-9D0216A85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52863750"/>
          <a:ext cx="9064337" cy="877839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347</xdr:row>
      <xdr:rowOff>0</xdr:rowOff>
    </xdr:from>
    <xdr:to>
      <xdr:col>14</xdr:col>
      <xdr:colOff>606150</xdr:colOff>
      <xdr:row>396</xdr:row>
      <xdr:rowOff>94021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C78E0075-59F3-4668-B44C-AA3E1ADBF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61972031"/>
          <a:ext cx="9083400" cy="8845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D9" activePane="bottomRight" state="frozen"/>
      <selection pane="topRight" activeCell="B1" sqref="B1"/>
      <selection pane="bottomLeft" activeCell="A9" sqref="A9"/>
      <selection pane="bottomRight" activeCell="P18" sqref="P1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ht="19.5" thickBot="1" x14ac:dyDescent="0.45">
      <c r="A5" s="1" t="s">
        <v>13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26</v>
      </c>
      <c r="E6" s="25"/>
      <c r="F6" s="26"/>
      <c r="G6" s="87" t="s">
        <v>3</v>
      </c>
      <c r="H6" s="88"/>
      <c r="I6" s="94"/>
      <c r="J6" s="87" t="s">
        <v>24</v>
      </c>
      <c r="K6" s="88"/>
      <c r="L6" s="94"/>
      <c r="M6" s="87" t="s">
        <v>25</v>
      </c>
      <c r="N6" s="88"/>
      <c r="O6" s="94"/>
    </row>
    <row r="7" spans="1:18" ht="19.5" thickBot="1" x14ac:dyDescent="0.45">
      <c r="A7" s="27"/>
      <c r="B7" s="27" t="s">
        <v>2</v>
      </c>
      <c r="C7" s="64" t="s">
        <v>30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1" t="s">
        <v>24</v>
      </c>
      <c r="K8" s="92"/>
      <c r="L8" s="93"/>
      <c r="M8" s="91"/>
      <c r="N8" s="92"/>
      <c r="O8" s="93"/>
    </row>
    <row r="9" spans="1:18" x14ac:dyDescent="0.4">
      <c r="A9" s="9">
        <v>1</v>
      </c>
      <c r="B9" s="23">
        <v>44449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37</v>
      </c>
      <c r="Q9" s="40"/>
      <c r="R9" s="40"/>
    </row>
    <row r="10" spans="1:18" x14ac:dyDescent="0.4">
      <c r="A10" s="9">
        <v>2</v>
      </c>
      <c r="B10" s="5">
        <v>44427</v>
      </c>
      <c r="C10" s="47">
        <v>2</v>
      </c>
      <c r="D10" s="57">
        <v>-1</v>
      </c>
      <c r="E10" s="58">
        <v>-1</v>
      </c>
      <c r="F10" s="59">
        <v>-1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-3114.2999999999997</v>
      </c>
      <c r="N10" s="45">
        <f t="shared" ref="N10:N12" si="9">IF(E10="","",K10*E10)</f>
        <v>-3135</v>
      </c>
      <c r="O10" s="46">
        <f t="shared" ref="O10:O12" si="10">IF(F10="","",L10*F10)</f>
        <v>-3180</v>
      </c>
      <c r="P10" s="40" t="s">
        <v>43</v>
      </c>
      <c r="Q10" s="40"/>
      <c r="R10" s="40"/>
    </row>
    <row r="11" spans="1:18" x14ac:dyDescent="0.4">
      <c r="A11" s="9">
        <v>3</v>
      </c>
      <c r="B11" s="5">
        <v>44420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104532.20616999999</v>
      </c>
      <c r="H11" s="22">
        <f t="shared" si="3"/>
        <v>105926.425</v>
      </c>
      <c r="I11" s="22">
        <f t="shared" si="4"/>
        <v>108989.2</v>
      </c>
      <c r="J11" s="44">
        <f t="shared" si="5"/>
        <v>3020.8709999999996</v>
      </c>
      <c r="K11" s="45">
        <f t="shared" si="6"/>
        <v>3040.95</v>
      </c>
      <c r="L11" s="46">
        <f t="shared" si="7"/>
        <v>3084.6</v>
      </c>
      <c r="M11" s="44">
        <f t="shared" si="8"/>
        <v>3836.5061699999997</v>
      </c>
      <c r="N11" s="45">
        <f t="shared" si="9"/>
        <v>4561.4249999999993</v>
      </c>
      <c r="O11" s="46">
        <f t="shared" si="10"/>
        <v>6169.2</v>
      </c>
      <c r="P11" s="40" t="s">
        <v>44</v>
      </c>
      <c r="Q11" s="40"/>
      <c r="R11" s="40"/>
    </row>
    <row r="12" spans="1:18" x14ac:dyDescent="0.4">
      <c r="A12" s="9">
        <v>4</v>
      </c>
      <c r="B12" s="5">
        <v>44510</v>
      </c>
      <c r="C12" s="47">
        <v>1</v>
      </c>
      <c r="D12" s="57">
        <v>-1</v>
      </c>
      <c r="E12" s="58">
        <v>-1</v>
      </c>
      <c r="F12" s="59">
        <v>-1</v>
      </c>
      <c r="G12" s="22">
        <f t="shared" si="2"/>
        <v>101396.23998489999</v>
      </c>
      <c r="H12" s="22">
        <f t="shared" si="3"/>
        <v>102748.63225000001</v>
      </c>
      <c r="I12" s="22">
        <f t="shared" si="4"/>
        <v>105719.52399999999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-3135.9661850999996</v>
      </c>
      <c r="N12" s="45">
        <f t="shared" si="9"/>
        <v>-3177.7927500000001</v>
      </c>
      <c r="O12" s="46">
        <f t="shared" si="10"/>
        <v>-3269.6759999999999</v>
      </c>
      <c r="P12" s="40" t="s">
        <v>45</v>
      </c>
      <c r="Q12" s="40"/>
      <c r="R12" s="40"/>
    </row>
    <row r="13" spans="1:18" x14ac:dyDescent="0.4">
      <c r="A13" s="9">
        <v>5</v>
      </c>
      <c r="B13" s="5">
        <v>44498</v>
      </c>
      <c r="C13" s="47">
        <v>2</v>
      </c>
      <c r="D13" s="57">
        <v>1.27</v>
      </c>
      <c r="E13" s="58">
        <v>1.5</v>
      </c>
      <c r="F13" s="80">
        <v>2</v>
      </c>
      <c r="G13" s="22">
        <f t="shared" si="2"/>
        <v>105259.43672832468</v>
      </c>
      <c r="H13" s="22">
        <f t="shared" si="3"/>
        <v>107372.32070125001</v>
      </c>
      <c r="I13" s="22">
        <f t="shared" si="4"/>
        <v>112062.69544</v>
      </c>
      <c r="J13" s="44">
        <f t="shared" ref="J13:J58" si="11">IF(G12="","",G12*0.03)</f>
        <v>3041.8871995469995</v>
      </c>
      <c r="K13" s="45">
        <f t="shared" ref="K13:K58" si="12">IF(H12="","",H12*0.03)</f>
        <v>3082.4589675000002</v>
      </c>
      <c r="L13" s="46">
        <f t="shared" ref="L13:L58" si="13">IF(I12="","",I12*0.03)</f>
        <v>3171.5857199999996</v>
      </c>
      <c r="M13" s="44">
        <f t="shared" ref="M13:M58" si="14">IF(D13="","",J13*D13)</f>
        <v>3863.1967434246894</v>
      </c>
      <c r="N13" s="45">
        <f t="shared" ref="N13:N58" si="15">IF(E13="","",K13*E13)</f>
        <v>4623.6884512500001</v>
      </c>
      <c r="O13" s="46">
        <f t="shared" ref="O13:O58" si="16">IF(F13="","",L13*F13)</f>
        <v>6343.1714399999992</v>
      </c>
      <c r="P13" s="40" t="s">
        <v>51</v>
      </c>
      <c r="Q13" s="40"/>
      <c r="R13" s="40"/>
    </row>
    <row r="14" spans="1:18" x14ac:dyDescent="0.4">
      <c r="A14" s="9">
        <v>6</v>
      </c>
      <c r="B14" s="5">
        <v>44494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109269.82126767385</v>
      </c>
      <c r="H14" s="22">
        <f t="shared" si="3"/>
        <v>112204.07513280626</v>
      </c>
      <c r="I14" s="22">
        <f t="shared" si="4"/>
        <v>118786.4571664</v>
      </c>
      <c r="J14" s="44">
        <f t="shared" si="11"/>
        <v>3157.7831018497404</v>
      </c>
      <c r="K14" s="45">
        <f t="shared" si="12"/>
        <v>3221.1696210374998</v>
      </c>
      <c r="L14" s="46">
        <f t="shared" si="13"/>
        <v>3361.8808631999996</v>
      </c>
      <c r="M14" s="44">
        <f t="shared" si="14"/>
        <v>4010.3845393491706</v>
      </c>
      <c r="N14" s="45">
        <f t="shared" si="15"/>
        <v>4831.75443155625</v>
      </c>
      <c r="O14" s="46">
        <f t="shared" si="16"/>
        <v>6723.7617263999991</v>
      </c>
      <c r="P14" s="40" t="s">
        <v>53</v>
      </c>
      <c r="Q14" s="40"/>
      <c r="R14" s="40"/>
    </row>
    <row r="15" spans="1:18" x14ac:dyDescent="0.4">
      <c r="A15" s="9">
        <v>7</v>
      </c>
      <c r="B15" s="5">
        <v>44491</v>
      </c>
      <c r="C15" s="47">
        <v>2</v>
      </c>
      <c r="D15" s="57">
        <v>1.27</v>
      </c>
      <c r="E15" s="58">
        <v>1.5</v>
      </c>
      <c r="F15" s="59">
        <v>2</v>
      </c>
      <c r="G15" s="22">
        <f t="shared" si="2"/>
        <v>113433.00145797222</v>
      </c>
      <c r="H15" s="22">
        <f t="shared" si="3"/>
        <v>117253.25851378254</v>
      </c>
      <c r="I15" s="22">
        <f t="shared" si="4"/>
        <v>125913.64459638399</v>
      </c>
      <c r="J15" s="44">
        <f t="shared" si="11"/>
        <v>3278.0946380302153</v>
      </c>
      <c r="K15" s="45">
        <f t="shared" si="12"/>
        <v>3366.1222539841879</v>
      </c>
      <c r="L15" s="46">
        <f t="shared" si="13"/>
        <v>3563.5937149919996</v>
      </c>
      <c r="M15" s="44">
        <f t="shared" si="14"/>
        <v>4163.1801902983734</v>
      </c>
      <c r="N15" s="45">
        <f t="shared" si="15"/>
        <v>5049.183380976282</v>
      </c>
      <c r="O15" s="46">
        <f t="shared" si="16"/>
        <v>7127.1874299839992</v>
      </c>
      <c r="P15" s="40" t="s">
        <v>57</v>
      </c>
      <c r="Q15" s="40"/>
      <c r="R15" s="40"/>
    </row>
    <row r="16" spans="1:18" x14ac:dyDescent="0.4">
      <c r="A16" s="9">
        <v>8</v>
      </c>
      <c r="B16" s="5">
        <v>44488</v>
      </c>
      <c r="C16" s="47">
        <v>1</v>
      </c>
      <c r="D16" s="57">
        <v>1.27</v>
      </c>
      <c r="E16" s="58">
        <v>1.5</v>
      </c>
      <c r="F16" s="59">
        <v>2</v>
      </c>
      <c r="G16" s="22">
        <f t="shared" si="2"/>
        <v>117754.79881352096</v>
      </c>
      <c r="H16" s="22">
        <f t="shared" si="3"/>
        <v>122529.65514690275</v>
      </c>
      <c r="I16" s="22">
        <f t="shared" si="4"/>
        <v>133468.46327216702</v>
      </c>
      <c r="J16" s="44">
        <f t="shared" si="11"/>
        <v>3402.9900437391666</v>
      </c>
      <c r="K16" s="45">
        <f t="shared" si="12"/>
        <v>3517.5977554134761</v>
      </c>
      <c r="L16" s="46">
        <f t="shared" si="13"/>
        <v>3777.4093378915195</v>
      </c>
      <c r="M16" s="44">
        <f t="shared" si="14"/>
        <v>4321.7973555487415</v>
      </c>
      <c r="N16" s="45">
        <f t="shared" si="15"/>
        <v>5276.3966331202137</v>
      </c>
      <c r="O16" s="46">
        <f t="shared" si="16"/>
        <v>7554.818675783039</v>
      </c>
      <c r="P16" s="40" t="s">
        <v>60</v>
      </c>
      <c r="Q16" s="40"/>
      <c r="R16" s="40"/>
    </row>
    <row r="17" spans="1:18" x14ac:dyDescent="0.4">
      <c r="A17" s="9">
        <v>9</v>
      </c>
      <c r="B17" s="5">
        <v>44481</v>
      </c>
      <c r="C17" s="47">
        <v>1</v>
      </c>
      <c r="D17" s="57">
        <v>1.27</v>
      </c>
      <c r="E17" s="58">
        <v>1.5</v>
      </c>
      <c r="F17" s="59">
        <v>2</v>
      </c>
      <c r="G17" s="22">
        <f t="shared" si="2"/>
        <v>122241.25664831611</v>
      </c>
      <c r="H17" s="22">
        <f t="shared" si="3"/>
        <v>128043.48962851337</v>
      </c>
      <c r="I17" s="22">
        <f t="shared" si="4"/>
        <v>141476.57106849705</v>
      </c>
      <c r="J17" s="44">
        <f t="shared" si="11"/>
        <v>3532.6439644056286</v>
      </c>
      <c r="K17" s="45">
        <f t="shared" si="12"/>
        <v>3675.8896544070822</v>
      </c>
      <c r="L17" s="46">
        <f t="shared" si="13"/>
        <v>4004.0538981650107</v>
      </c>
      <c r="M17" s="44">
        <f t="shared" si="14"/>
        <v>4486.4578347951483</v>
      </c>
      <c r="N17" s="45">
        <f t="shared" si="15"/>
        <v>5513.8344816106237</v>
      </c>
      <c r="O17" s="46">
        <f t="shared" si="16"/>
        <v>8008.1077963300213</v>
      </c>
      <c r="P17" s="40" t="s">
        <v>63</v>
      </c>
      <c r="Q17" s="40"/>
      <c r="R17" s="40"/>
    </row>
    <row r="18" spans="1:18" x14ac:dyDescent="0.4">
      <c r="A18" s="9">
        <v>10</v>
      </c>
      <c r="B18" s="5">
        <v>44391</v>
      </c>
      <c r="C18" s="47">
        <v>2</v>
      </c>
      <c r="D18" s="57">
        <v>1.27</v>
      </c>
      <c r="E18" s="58">
        <v>1.5</v>
      </c>
      <c r="F18" s="59">
        <v>2</v>
      </c>
      <c r="G18" s="22">
        <f t="shared" si="2"/>
        <v>126898.64852661695</v>
      </c>
      <c r="H18" s="22">
        <f t="shared" si="3"/>
        <v>133805.44666179648</v>
      </c>
      <c r="I18" s="22">
        <f t="shared" si="4"/>
        <v>149965.16533260688</v>
      </c>
      <c r="J18" s="44">
        <f t="shared" si="11"/>
        <v>3667.237699449483</v>
      </c>
      <c r="K18" s="45">
        <f t="shared" si="12"/>
        <v>3841.3046888554009</v>
      </c>
      <c r="L18" s="46">
        <f t="shared" si="13"/>
        <v>4244.2971320549113</v>
      </c>
      <c r="M18" s="44">
        <f t="shared" si="14"/>
        <v>4657.391878300843</v>
      </c>
      <c r="N18" s="45">
        <f t="shared" si="15"/>
        <v>5761.9570332831008</v>
      </c>
      <c r="O18" s="46">
        <f t="shared" si="16"/>
        <v>8488.5942641098227</v>
      </c>
      <c r="P18" s="40" t="s">
        <v>60</v>
      </c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3806.9594557985083</v>
      </c>
      <c r="K19" s="45">
        <f t="shared" si="12"/>
        <v>4014.1633998538941</v>
      </c>
      <c r="L19" s="46">
        <f t="shared" si="13"/>
        <v>4498.9549599782058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5" t="s">
        <v>5</v>
      </c>
      <c r="C59" s="96"/>
      <c r="D59" s="7">
        <f>COUNTIF(D9:D58,1.27)</f>
        <v>8</v>
      </c>
      <c r="E59" s="7">
        <f>COUNTIF(E9:E58,1.5)</f>
        <v>8</v>
      </c>
      <c r="F59" s="8">
        <f>COUNTIF(F9:F58,2)</f>
        <v>8</v>
      </c>
      <c r="G59" s="70">
        <f>M59+G8</f>
        <v>126898.64852661696</v>
      </c>
      <c r="H59" s="71">
        <f>N59+H8</f>
        <v>133805.44666179648</v>
      </c>
      <c r="I59" s="72">
        <f>O59+I8</f>
        <v>149965.16533260688</v>
      </c>
      <c r="J59" s="67" t="s">
        <v>32</v>
      </c>
      <c r="K59" s="68">
        <f>B58-B9</f>
        <v>-44449</v>
      </c>
      <c r="L59" s="69" t="s">
        <v>33</v>
      </c>
      <c r="M59" s="81">
        <f>SUM(M9:M58)</f>
        <v>26898.648526616962</v>
      </c>
      <c r="N59" s="82">
        <f>SUM(N9:N58)</f>
        <v>33805.446661796464</v>
      </c>
      <c r="O59" s="83">
        <f>SUM(O9:O58)</f>
        <v>49965.165332606877</v>
      </c>
    </row>
    <row r="60" spans="1:15" ht="19.5" thickBot="1" x14ac:dyDescent="0.45">
      <c r="A60" s="9"/>
      <c r="B60" s="89" t="s">
        <v>6</v>
      </c>
      <c r="C60" s="90"/>
      <c r="D60" s="7">
        <f>COUNTIF(D9:D58,-1)</f>
        <v>2</v>
      </c>
      <c r="E60" s="7">
        <f>COUNTIF(E9:E58,-1)</f>
        <v>2</v>
      </c>
      <c r="F60" s="8">
        <f>COUNTIF(F9:F58,-1)</f>
        <v>2</v>
      </c>
      <c r="G60" s="87" t="s">
        <v>31</v>
      </c>
      <c r="H60" s="88"/>
      <c r="I60" s="94"/>
      <c r="J60" s="87" t="s">
        <v>34</v>
      </c>
      <c r="K60" s="88"/>
      <c r="L60" s="94"/>
      <c r="M60" s="9"/>
      <c r="N60" s="3"/>
      <c r="O60" s="4"/>
    </row>
    <row r="61" spans="1:15" ht="19.5" thickBot="1" x14ac:dyDescent="0.45">
      <c r="A61" s="9"/>
      <c r="B61" s="89" t="s">
        <v>36</v>
      </c>
      <c r="C61" s="90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1.2689864852661696</v>
      </c>
      <c r="H61" s="77">
        <f t="shared" ref="H61" si="21">H59/H8</f>
        <v>1.3380544666179648</v>
      </c>
      <c r="I61" s="78">
        <f>I59/I8</f>
        <v>1.4996516533260689</v>
      </c>
      <c r="J61" s="65">
        <f>(G61-100%)*30/K59</f>
        <v>-1.8154726895959616E-4</v>
      </c>
      <c r="K61" s="65">
        <f>(H61-100%)*30/K59</f>
        <v>-2.2816337822085858E-4</v>
      </c>
      <c r="L61" s="66">
        <f>(I61-100%)*30/K59</f>
        <v>-3.3723029988935781E-4</v>
      </c>
      <c r="M61" s="10"/>
      <c r="N61" s="2"/>
      <c r="O61" s="11"/>
    </row>
    <row r="62" spans="1:15" ht="19.5" thickBot="1" x14ac:dyDescent="0.45">
      <c r="A62" s="3"/>
      <c r="B62" s="87" t="s">
        <v>4</v>
      </c>
      <c r="C62" s="88"/>
      <c r="D62" s="79">
        <f t="shared" ref="D62:E62" si="22">D59/(D59+D60+D61)</f>
        <v>0.8</v>
      </c>
      <c r="E62" s="74">
        <f t="shared" si="22"/>
        <v>0.8</v>
      </c>
      <c r="F62" s="75">
        <f>F59/(F59+F60+F61)</f>
        <v>0.8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347"/>
  <sheetViews>
    <sheetView tabSelected="1" topLeftCell="A311" zoomScale="80" zoomScaleNormal="80" workbookViewId="0">
      <selection activeCell="A348" sqref="A348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1:2" x14ac:dyDescent="0.4">
      <c r="A2" s="84"/>
      <c r="B2" s="85" t="s">
        <v>38</v>
      </c>
    </row>
    <row r="3" spans="1:2" x14ac:dyDescent="0.4">
      <c r="B3" s="52" t="s">
        <v>39</v>
      </c>
    </row>
    <row r="4" spans="1:2" x14ac:dyDescent="0.4">
      <c r="B4" s="52" t="s">
        <v>40</v>
      </c>
    </row>
    <row r="47" spans="1:1" x14ac:dyDescent="0.4">
      <c r="A47" s="86" t="s">
        <v>41</v>
      </c>
    </row>
    <row r="48" spans="1:1" x14ac:dyDescent="0.4">
      <c r="A48" s="86" t="s">
        <v>42</v>
      </c>
    </row>
    <row r="92" spans="1:2" x14ac:dyDescent="0.4">
      <c r="A92" s="53" t="s">
        <v>48</v>
      </c>
      <c r="B92" s="52" t="s">
        <v>49</v>
      </c>
    </row>
    <row r="142" spans="1:1" x14ac:dyDescent="0.4">
      <c r="A142" s="53" t="s">
        <v>50</v>
      </c>
    </row>
    <row r="143" spans="1:1" x14ac:dyDescent="0.4">
      <c r="A143" s="53" t="s">
        <v>54</v>
      </c>
    </row>
    <row r="194" spans="1:1" x14ac:dyDescent="0.4">
      <c r="A194" s="53" t="s">
        <v>58</v>
      </c>
    </row>
    <row r="245" spans="1:1" x14ac:dyDescent="0.4">
      <c r="A245" s="53" t="s">
        <v>59</v>
      </c>
    </row>
    <row r="296" spans="1:1" x14ac:dyDescent="0.4">
      <c r="A296" s="53" t="s">
        <v>61</v>
      </c>
    </row>
    <row r="347" spans="1:1" x14ac:dyDescent="0.4">
      <c r="A347" s="53" t="s">
        <v>62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27</v>
      </c>
    </row>
    <row r="2" spans="1:10" x14ac:dyDescent="0.4">
      <c r="A2" s="97" t="s">
        <v>52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52" t="s">
        <v>28</v>
      </c>
    </row>
    <row r="12" spans="1:10" x14ac:dyDescent="0.4">
      <c r="A12" s="99" t="s">
        <v>46</v>
      </c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x14ac:dyDescent="0.4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">
      <c r="A14" s="100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0" x14ac:dyDescent="0.4">
      <c r="A15" s="100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x14ac:dyDescent="0.4">
      <c r="A16" s="100"/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x14ac:dyDescent="0.4">
      <c r="A17" s="100"/>
      <c r="B17" s="100"/>
      <c r="C17" s="100"/>
      <c r="D17" s="100"/>
      <c r="E17" s="100"/>
      <c r="F17" s="100"/>
      <c r="G17" s="100"/>
      <c r="H17" s="100"/>
      <c r="I17" s="100"/>
      <c r="J17" s="100"/>
    </row>
    <row r="18" spans="1:10" x14ac:dyDescent="0.4">
      <c r="A18" s="100"/>
      <c r="B18" s="100"/>
      <c r="C18" s="100"/>
      <c r="D18" s="100"/>
      <c r="E18" s="100"/>
      <c r="F18" s="100"/>
      <c r="G18" s="100"/>
      <c r="H18" s="100"/>
      <c r="I18" s="100"/>
      <c r="J18" s="100"/>
    </row>
    <row r="19" spans="1:10" x14ac:dyDescent="0.4">
      <c r="A19" s="100"/>
      <c r="B19" s="100"/>
      <c r="C19" s="100"/>
      <c r="D19" s="100"/>
      <c r="E19" s="100"/>
      <c r="F19" s="100"/>
      <c r="G19" s="100"/>
      <c r="H19" s="100"/>
      <c r="I19" s="100"/>
      <c r="J19" s="100"/>
    </row>
    <row r="21" spans="1:10" x14ac:dyDescent="0.4">
      <c r="A21" s="52" t="s">
        <v>29</v>
      </c>
    </row>
    <row r="22" spans="1:10" x14ac:dyDescent="0.4">
      <c r="A22" s="99" t="s">
        <v>47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E5" sqref="E5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22</v>
      </c>
      <c r="B4" s="37" t="s">
        <v>55</v>
      </c>
      <c r="C4" s="37"/>
      <c r="D4" s="38"/>
      <c r="E4" s="37" t="s">
        <v>56</v>
      </c>
      <c r="F4" s="38"/>
      <c r="G4" s="37"/>
      <c r="H4" s="38"/>
    </row>
    <row r="5" spans="1:8" x14ac:dyDescent="0.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. Tsussycom</cp:lastModifiedBy>
  <dcterms:created xsi:type="dcterms:W3CDTF">2020-09-18T03:10:57Z</dcterms:created>
  <dcterms:modified xsi:type="dcterms:W3CDTF">2021-11-23T17:35:35Z</dcterms:modified>
</cp:coreProperties>
</file>