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PB（ピンバー）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" l="1"/>
  <c r="D61" i="1"/>
  <c r="D63" i="1" l="1"/>
  <c r="E63" i="1"/>
  <c r="F63" i="1"/>
  <c r="K61" i="1"/>
  <c r="E61" i="1"/>
  <c r="I10" i="1" l="1"/>
  <c r="H10" i="1"/>
  <c r="G10" i="1"/>
  <c r="F62" i="1"/>
  <c r="F64" i="1" s="1"/>
  <c r="E62" i="1"/>
  <c r="E64" i="1" s="1"/>
  <c r="D62" i="1"/>
  <c r="D64" i="1" s="1"/>
  <c r="J11" i="1" l="1"/>
  <c r="M11" i="1" s="1"/>
  <c r="K11" i="1"/>
  <c r="N11" i="1" s="1"/>
  <c r="L11" i="1"/>
  <c r="O11" i="1" s="1"/>
  <c r="G11" i="1" l="1"/>
  <c r="J12" i="1" s="1"/>
  <c r="M12" i="1" s="1"/>
  <c r="I11" i="1"/>
  <c r="L12" i="1" s="1"/>
  <c r="O12" i="1" s="1"/>
  <c r="H11" i="1"/>
  <c r="K12" i="1" s="1"/>
  <c r="N12" i="1" s="1"/>
  <c r="H12" i="1" s="1"/>
  <c r="G12" i="1" l="1"/>
  <c r="J13" i="1" s="1"/>
  <c r="M13" i="1" s="1"/>
  <c r="I12" i="1"/>
  <c r="L13" i="1" l="1"/>
  <c r="O13" i="1" s="1"/>
  <c r="G13" i="1"/>
  <c r="K13" i="1"/>
  <c r="N13" i="1" s="1"/>
  <c r="H13" i="1" l="1"/>
  <c r="K14" i="1" s="1"/>
  <c r="N14" i="1" s="1"/>
  <c r="H14" i="1" s="1"/>
  <c r="I13" i="1"/>
  <c r="L14" i="1" s="1"/>
  <c r="O14" i="1" s="1"/>
  <c r="I14" i="1" s="1"/>
  <c r="J14" i="1"/>
  <c r="M14" i="1" s="1"/>
  <c r="G14" i="1" l="1"/>
  <c r="L15" i="1"/>
  <c r="O15" i="1" s="1"/>
  <c r="I15" i="1" s="1"/>
  <c r="K15" i="1"/>
  <c r="N15" i="1" s="1"/>
  <c r="L16" i="1" l="1"/>
  <c r="O16" i="1" s="1"/>
  <c r="I16" i="1" s="1"/>
  <c r="J15" i="1"/>
  <c r="M15" i="1" s="1"/>
  <c r="H15" i="1"/>
  <c r="G15" i="1" l="1"/>
  <c r="J16" i="1" s="1"/>
  <c r="M16" i="1" s="1"/>
  <c r="G16" i="1" s="1"/>
  <c r="L17" i="1"/>
  <c r="O17" i="1" s="1"/>
  <c r="I17" i="1" s="1"/>
  <c r="K16" i="1"/>
  <c r="N16" i="1" s="1"/>
  <c r="H16" i="1" l="1"/>
  <c r="K17" i="1" s="1"/>
  <c r="N17" i="1" s="1"/>
  <c r="H17" i="1" s="1"/>
  <c r="L18" i="1"/>
  <c r="O18" i="1" s="1"/>
  <c r="I18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K41" i="1"/>
  <c r="N41" i="1" s="1"/>
  <c r="H41" i="1" s="1"/>
  <c r="J41" i="1"/>
  <c r="M41" i="1" s="1"/>
  <c r="G41" i="1" s="1"/>
  <c r="J42" i="1" l="1"/>
  <c r="M42" i="1" s="1"/>
  <c r="G42" i="1" s="1"/>
  <c r="K42" i="1"/>
  <c r="N42" i="1" s="1"/>
  <c r="H42" i="1" s="1"/>
  <c r="L43" i="1"/>
  <c r="O43" i="1" s="1"/>
  <c r="I43" i="1" s="1"/>
  <c r="L44" i="1" l="1"/>
  <c r="O44" i="1" s="1"/>
  <c r="I44" i="1" s="1"/>
  <c r="L45" i="1" s="1"/>
  <c r="O45" i="1" s="1"/>
  <c r="I45" i="1" s="1"/>
  <c r="L46" i="1" s="1"/>
  <c r="O46" i="1" s="1"/>
  <c r="I46" i="1" s="1"/>
  <c r="K43" i="1"/>
  <c r="N43" i="1" s="1"/>
  <c r="H43" i="1" s="1"/>
  <c r="J43" i="1"/>
  <c r="M43" i="1" s="1"/>
  <c r="G43" i="1" s="1"/>
  <c r="K44" i="1" l="1"/>
  <c r="N44" i="1" s="1"/>
  <c r="H44" i="1" s="1"/>
  <c r="K45" i="1" s="1"/>
  <c r="N45" i="1" s="1"/>
  <c r="H45" i="1" s="1"/>
  <c r="J44" i="1"/>
  <c r="M44" i="1" s="1"/>
  <c r="G44" i="1" s="1"/>
  <c r="L47" i="1"/>
  <c r="O47" i="1" s="1"/>
  <c r="I47" i="1" s="1"/>
  <c r="J45" i="1" l="1"/>
  <c r="M45" i="1" s="1"/>
  <c r="G45" i="1" s="1"/>
  <c r="K46" i="1"/>
  <c r="N46" i="1" s="1"/>
  <c r="H46" i="1" s="1"/>
  <c r="K47" i="1" s="1"/>
  <c r="N47" i="1" s="1"/>
  <c r="H47" i="1" s="1"/>
  <c r="L48" i="1"/>
  <c r="O48" i="1" s="1"/>
  <c r="I48" i="1" s="1"/>
  <c r="J46" i="1" l="1"/>
  <c r="M46" i="1" s="1"/>
  <c r="G46" i="1" s="1"/>
  <c r="K48" i="1"/>
  <c r="N48" i="1" s="1"/>
  <c r="H48" i="1" s="1"/>
  <c r="K49" i="1" s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L60" i="1"/>
  <c r="O60" i="1" s="1"/>
  <c r="H60" i="1" l="1"/>
  <c r="N61" i="1"/>
  <c r="H61" i="1" s="1"/>
  <c r="I60" i="1"/>
  <c r="O61" i="1"/>
  <c r="I61" i="1" s="1"/>
  <c r="I63" i="1" s="1"/>
  <c r="J58" i="1"/>
  <c r="M58" i="1" s="1"/>
  <c r="G58" i="1" s="1"/>
  <c r="H63" i="1" l="1"/>
  <c r="K63" i="1" s="1"/>
  <c r="L63" i="1"/>
  <c r="J59" i="1"/>
  <c r="M59" i="1" s="1"/>
  <c r="G59" i="1" s="1"/>
  <c r="J60" i="1" l="1"/>
  <c r="M60" i="1" s="1"/>
  <c r="G60" i="1" l="1"/>
  <c r="M61" i="1"/>
  <c r="G61" i="1" s="1"/>
  <c r="G63" i="1" s="1"/>
  <c r="J63" i="1" s="1"/>
</calcChain>
</file>

<file path=xl/sharedStrings.xml><?xml version="1.0" encoding="utf-8"?>
<sst xmlns="http://schemas.openxmlformats.org/spreadsheetml/2006/main" count="63" uniqueCount="51">
  <si>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</si>
  <si>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</si>
  <si>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</si>
  <si>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</si>
  <si>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</si>
  <si>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</si>
  <si>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</si>
  <si>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</si>
  <si>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</si>
  <si>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</si>
  <si>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</si>
  <si>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</si>
  <si>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</si>
  <si>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</si>
  <si>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</si>
  <si>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</si>
  <si>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</si>
  <si>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</si>
  <si>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</si>
  <si>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</si>
  <si>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</si>
  <si>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</si>
  <si>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</si>
  <si>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</si>
  <si>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</si>
  <si>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</si>
  <si>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</si>
  <si>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</si>
  <si>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</si>
  <si>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</si>
  <si>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</si>
  <si>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</si>
  <si>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</si>
  <si>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</si>
  <si>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</si>
  <si>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</si>
  <si>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</si>
  <si>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1H足</t>
    <rPh sb="2" eb="3">
      <t>アシ</t>
    </rPh>
    <phoneticPr fontId="1"/>
  </si>
  <si>
    <t>トレンドフォロー、レジサポ</t>
    <phoneticPr fontId="1"/>
  </si>
  <si>
    <t>青色で塗りつぶしたところはフィボナッチターゲット３までとれている）</t>
    <phoneticPr fontId="1"/>
  </si>
  <si>
    <t>1-1</t>
    <phoneticPr fontId="1"/>
  </si>
  <si>
    <t>1-2</t>
    <phoneticPr fontId="1"/>
  </si>
  <si>
    <t>2-1</t>
    <phoneticPr fontId="1"/>
  </si>
  <si>
    <t>4-1</t>
    <phoneticPr fontId="1"/>
  </si>
  <si>
    <t>4-2</t>
    <phoneticPr fontId="1"/>
  </si>
  <si>
    <t>ゴールデンクロス</t>
    <phoneticPr fontId="1"/>
  </si>
  <si>
    <t>デッドクロス</t>
    <phoneticPr fontId="1"/>
  </si>
  <si>
    <t>5-1</t>
    <phoneticPr fontId="1"/>
  </si>
  <si>
    <t>5-2</t>
    <phoneticPr fontId="1"/>
  </si>
  <si>
    <t xml:space="preserve">トレンドとレジサポに今まで以上に注意した
ピンパーに気を取れないよう引きでチャートを見て　トレンドの転換を待った
ピンパーがしばらく出ない後に出ると、ついエントリーしたくなる
ローソク足を見るよりSMAの流れを見た方が動きが分かりやすい
</t>
    <rPh sb="10" eb="11">
      <t>イマ</t>
    </rPh>
    <rPh sb="13" eb="15">
      <t>イジョウ</t>
    </rPh>
    <rPh sb="16" eb="18">
      <t>チュウイ</t>
    </rPh>
    <rPh sb="66" eb="67">
      <t>デ</t>
    </rPh>
    <rPh sb="69" eb="70">
      <t>アト</t>
    </rPh>
    <rPh sb="71" eb="72">
      <t>デ</t>
    </rPh>
    <rPh sb="92" eb="93">
      <t>アシ</t>
    </rPh>
    <rPh sb="94" eb="95">
      <t>ミ</t>
    </rPh>
    <rPh sb="102" eb="103">
      <t>ナガ</t>
    </rPh>
    <rPh sb="105" eb="106">
      <t>ミ</t>
    </rPh>
    <rPh sb="107" eb="108">
      <t>ホウ</t>
    </rPh>
    <rPh sb="109" eb="110">
      <t>ウゴ</t>
    </rPh>
    <rPh sb="112" eb="113">
      <t>ワ</t>
    </rPh>
    <phoneticPr fontId="1"/>
  </si>
  <si>
    <t>・アップトレンドでSMAがゴールデンクロスした後、早めに出た買いピンバーと
その逆パターンが良さそうに感じるのでチェックしてみる。
・2本のSMAが離れて近づいてきたら様子見
・変にヒゲの長いピンパーはエントリーしない
・レンジを抜けるまで待つ（レンジ中のピンパーはエントリーしない）</t>
    <rPh sb="23" eb="24">
      <t>アト</t>
    </rPh>
    <rPh sb="25" eb="26">
      <t>ハヤ</t>
    </rPh>
    <rPh sb="28" eb="29">
      <t>デ</t>
    </rPh>
    <rPh sb="30" eb="31">
      <t>カ</t>
    </rPh>
    <rPh sb="40" eb="41">
      <t>ギャク</t>
    </rPh>
    <rPh sb="46" eb="47">
      <t>ヨ</t>
    </rPh>
    <rPh sb="51" eb="52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</si>
</sst>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3" xfId="0" applyNumberFormat="1" applyFont="1" applyBorder="1">
      <alignment vertical="center"/>
    </xf>
    <xf numFmtId="0" fontId="11" fillId="0" borderId="4" xfId="0" applyNumberFormat="1" applyFont="1" applyBorder="1">
      <alignment vertical="center"/>
    </xf>
    <xf numFmtId="0" fontId="11" fillId="0" borderId="5" xfId="0" applyNumberFormat="1" applyFont="1" applyBorder="1">
      <alignment vertical="center"/>
    </xf>
    <xf numFmtId="0" fontId="11" fillId="0" borderId="8" xfId="0" applyNumberFormat="1" applyFont="1" applyBorder="1">
      <alignment vertical="center"/>
    </xf>
    <xf numFmtId="0" fontId="11" fillId="0" borderId="0" xfId="0" applyNumberFormat="1" applyFont="1" applyBorder="1">
      <alignment vertical="center"/>
    </xf>
    <xf numFmtId="0" fontId="11" fillId="0" borderId="9" xfId="0" applyNumberFormat="1" applyFont="1" applyBorder="1">
      <alignment vertical="center"/>
    </xf>
    <xf numFmtId="0" fontId="11" fillId="0" borderId="0" xfId="0" applyNumberFormat="1" applyFont="1" applyFill="1" applyBorder="1">
      <alignment vertical="center"/>
    </xf>
    <xf numFmtId="0" fontId="11" fillId="0" borderId="6" xfId="0" applyNumberFormat="1" applyFont="1" applyBorder="1">
      <alignment vertical="center"/>
    </xf>
    <xf numFmtId="0" fontId="11" fillId="0" borderId="1" xfId="0" applyNumberFormat="1" applyFont="1" applyBorder="1">
      <alignment vertical="center"/>
    </xf>
    <xf numFmtId="0" fontId="11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2" fillId="0" borderId="13" xfId="1" applyFont="1" applyFill="1" applyBorder="1">
      <alignment vertical="center"/>
    </xf>
    <xf numFmtId="0" fontId="12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1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49" fontId="13" fillId="0" borderId="0" xfId="2" applyNumberFormat="1" applyFont="1" applyAlignment="1">
      <alignment horizontal="center" vertical="center"/>
    </xf>
    <xf numFmtId="0" fontId="11" fillId="4" borderId="9" xfId="0" applyNumberFormat="1" applyFont="1" applyFill="1" applyBorder="1">
      <alignment vertical="center"/>
    </xf>
    <xf numFmtId="0" fontId="11" fillId="0" borderId="9" xfId="0" applyNumberFormat="1" applyFont="1" applyFill="1" applyBorder="1">
      <alignment vertical="center"/>
    </xf>
    <xf numFmtId="0" fontId="11" fillId="5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27</xdr:col>
      <xdr:colOff>272838</xdr:colOff>
      <xdr:row>40</xdr:row>
      <xdr:rowOff>100094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0"/>
          <a:ext cx="16298650" cy="72438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27</xdr:col>
      <xdr:colOff>268524</xdr:colOff>
      <xdr:row>81</xdr:row>
      <xdr:rowOff>98177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7322344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27</xdr:col>
      <xdr:colOff>272838</xdr:colOff>
      <xdr:row>127</xdr:row>
      <xdr:rowOff>100094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5537656"/>
          <a:ext cx="16298650" cy="72438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27</xdr:col>
      <xdr:colOff>268524</xdr:colOff>
      <xdr:row>169</xdr:row>
      <xdr:rowOff>98177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0063" y="23038594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175</xdr:row>
      <xdr:rowOff>0</xdr:rowOff>
    </xdr:from>
    <xdr:to>
      <xdr:col>27</xdr:col>
      <xdr:colOff>272838</xdr:colOff>
      <xdr:row>215</xdr:row>
      <xdr:rowOff>100094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0063" y="31253906"/>
          <a:ext cx="16298650" cy="72438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27</xdr:col>
      <xdr:colOff>268524</xdr:colOff>
      <xdr:row>257</xdr:row>
      <xdr:rowOff>98177</xdr:rowOff>
    </xdr:to>
    <xdr:pic>
      <xdr:nvPicPr>
        <xdr:cNvPr id="30" name="図 2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0063" y="38754844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262</xdr:row>
      <xdr:rowOff>0</xdr:rowOff>
    </xdr:from>
    <xdr:to>
      <xdr:col>27</xdr:col>
      <xdr:colOff>272838</xdr:colOff>
      <xdr:row>302</xdr:row>
      <xdr:rowOff>100094</xdr:rowOff>
    </xdr:to>
    <xdr:pic>
      <xdr:nvPicPr>
        <xdr:cNvPr id="31" name="図 30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063" y="46791563"/>
          <a:ext cx="16298650" cy="72438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303</xdr:row>
      <xdr:rowOff>0</xdr:rowOff>
    </xdr:from>
    <xdr:to>
      <xdr:col>27</xdr:col>
      <xdr:colOff>268524</xdr:colOff>
      <xdr:row>343</xdr:row>
      <xdr:rowOff>98177</xdr:rowOff>
    </xdr:to>
    <xdr:pic>
      <xdr:nvPicPr>
        <xdr:cNvPr id="32" name="図 3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0063" y="54113906"/>
          <a:ext cx="16294336" cy="7241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zoomScaleNormal="10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H57" sqref="H5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 t="s">
        <v>14</v>
      </c>
    </row>
    <row r="5" spans="1:18" x14ac:dyDescent="0.4">
      <c r="A5" s="1"/>
      <c r="C5" s="29" t="s">
        <v>38</v>
      </c>
    </row>
    <row r="6" spans="1:18" x14ac:dyDescent="0.4">
      <c r="A6" s="1" t="s">
        <v>13</v>
      </c>
      <c r="C6" s="29" t="s">
        <v>35</v>
      </c>
    </row>
    <row r="7" spans="1:18" ht="19.5" thickBot="1" x14ac:dyDescent="0.45">
      <c r="A7" s="1"/>
      <c r="C7" s="29"/>
      <c r="G7" t="s">
        <v>39</v>
      </c>
    </row>
    <row r="8" spans="1:18" ht="19.5" thickBot="1" x14ac:dyDescent="0.45">
      <c r="A8" s="24" t="s">
        <v>0</v>
      </c>
      <c r="B8" s="24" t="s">
        <v>1</v>
      </c>
      <c r="C8" s="24" t="s">
        <v>1</v>
      </c>
      <c r="D8" s="48" t="s">
        <v>26</v>
      </c>
      <c r="E8" s="25"/>
      <c r="F8" s="26"/>
      <c r="G8" s="87" t="s">
        <v>3</v>
      </c>
      <c r="H8" s="88"/>
      <c r="I8" s="94"/>
      <c r="J8" s="87" t="s">
        <v>24</v>
      </c>
      <c r="K8" s="88"/>
      <c r="L8" s="94"/>
      <c r="M8" s="87" t="s">
        <v>25</v>
      </c>
      <c r="N8" s="88"/>
      <c r="O8" s="94"/>
    </row>
    <row r="9" spans="1:18" ht="19.5" thickBot="1" x14ac:dyDescent="0.45">
      <c r="A9" s="27"/>
      <c r="B9" s="27" t="s">
        <v>2</v>
      </c>
      <c r="C9" s="63" t="s">
        <v>30</v>
      </c>
      <c r="D9" s="13">
        <v>1.27</v>
      </c>
      <c r="E9" s="14">
        <v>1.5</v>
      </c>
      <c r="F9" s="15">
        <v>2</v>
      </c>
      <c r="G9" s="13">
        <v>1.27</v>
      </c>
      <c r="H9" s="14">
        <v>1.5</v>
      </c>
      <c r="I9" s="15">
        <v>2</v>
      </c>
      <c r="J9" s="13">
        <v>1.27</v>
      </c>
      <c r="K9" s="14">
        <v>1.5</v>
      </c>
      <c r="L9" s="15">
        <v>2</v>
      </c>
      <c r="M9" s="13">
        <v>1.27</v>
      </c>
      <c r="N9" s="14">
        <v>1.5</v>
      </c>
      <c r="O9" s="15">
        <v>2</v>
      </c>
    </row>
    <row r="10" spans="1:18" ht="19.5" thickBot="1" x14ac:dyDescent="0.45">
      <c r="A10" s="28" t="s">
        <v>10</v>
      </c>
      <c r="B10" s="12"/>
      <c r="C10" s="49"/>
      <c r="D10" s="17"/>
      <c r="E10" s="16"/>
      <c r="F10" s="18"/>
      <c r="G10" s="19">
        <f>C3</f>
        <v>100000</v>
      </c>
      <c r="H10" s="20">
        <f>C3</f>
        <v>100000</v>
      </c>
      <c r="I10" s="21">
        <f>C3</f>
        <v>100000</v>
      </c>
      <c r="J10" s="91" t="s">
        <v>24</v>
      </c>
      <c r="K10" s="92"/>
      <c r="L10" s="93"/>
      <c r="M10" s="91"/>
      <c r="N10" s="92"/>
      <c r="O10" s="93"/>
    </row>
    <row r="11" spans="1:18" x14ac:dyDescent="0.4">
      <c r="A11" s="9">
        <v>1</v>
      </c>
      <c r="B11" s="23">
        <v>44742</v>
      </c>
      <c r="C11" s="50">
        <v>2</v>
      </c>
      <c r="D11" s="53">
        <v>1.27</v>
      </c>
      <c r="E11" s="54">
        <v>-1</v>
      </c>
      <c r="F11" s="55">
        <v>-1</v>
      </c>
      <c r="G11" s="22">
        <f>IF(D11="","",G10+M11)</f>
        <v>103810</v>
      </c>
      <c r="H11" s="22">
        <f t="shared" ref="H11" si="0">IF(E11="","",H10+N11)</f>
        <v>97000</v>
      </c>
      <c r="I11" s="22">
        <f t="shared" ref="I11" si="1">IF(F11="","",I10+O11)</f>
        <v>97000</v>
      </c>
      <c r="J11" s="41">
        <f>IF(G10="","",G10*0.03)</f>
        <v>3000</v>
      </c>
      <c r="K11" s="42">
        <f>IF(H10="","",H10*0.03)</f>
        <v>3000</v>
      </c>
      <c r="L11" s="43">
        <f>IF(I10="","",I10*0.03)</f>
        <v>3000</v>
      </c>
      <c r="M11" s="41">
        <f>IF(D11="","",J11*D11)</f>
        <v>3810</v>
      </c>
      <c r="N11" s="42">
        <f>IF(E11="","",K11*E11)</f>
        <v>-3000</v>
      </c>
      <c r="O11" s="43">
        <f>IF(F11="","",L11*F11)</f>
        <v>-3000</v>
      </c>
      <c r="P11" s="40"/>
      <c r="Q11" s="40"/>
      <c r="R11" s="40"/>
    </row>
    <row r="12" spans="1:18" x14ac:dyDescent="0.4">
      <c r="A12" s="9">
        <v>2</v>
      </c>
      <c r="B12" s="5">
        <v>44760</v>
      </c>
      <c r="C12" s="47">
        <v>1</v>
      </c>
      <c r="D12" s="56">
        <v>1.27</v>
      </c>
      <c r="E12" s="57">
        <v>1.5</v>
      </c>
      <c r="F12" s="58">
        <v>-1</v>
      </c>
      <c r="G12" s="22">
        <f t="shared" ref="G12:G44" si="2">IF(D12="","",G11+M12)</f>
        <v>107765.16099999999</v>
      </c>
      <c r="H12" s="22">
        <f t="shared" ref="H12:H44" si="3">IF(E12="","",H11+N12)</f>
        <v>101365</v>
      </c>
      <c r="I12" s="22">
        <f t="shared" ref="I12:I44" si="4">IF(F12="","",I11+O12)</f>
        <v>94090</v>
      </c>
      <c r="J12" s="44">
        <f t="shared" ref="J12:J14" si="5">IF(G11="","",G11*0.03)</f>
        <v>3114.2999999999997</v>
      </c>
      <c r="K12" s="45">
        <f t="shared" ref="K12:K14" si="6">IF(H11="","",H11*0.03)</f>
        <v>2910</v>
      </c>
      <c r="L12" s="46">
        <f t="shared" ref="L12:L14" si="7">IF(I11="","",I11*0.03)</f>
        <v>2910</v>
      </c>
      <c r="M12" s="44">
        <f t="shared" ref="M12:M14" si="8">IF(D12="","",J12*D12)</f>
        <v>3955.1609999999996</v>
      </c>
      <c r="N12" s="45">
        <f t="shared" ref="N12:N14" si="9">IF(E12="","",K12*E12)</f>
        <v>4365</v>
      </c>
      <c r="O12" s="46">
        <f t="shared" ref="O12:O14" si="10">IF(F12="","",L12*F12)</f>
        <v>-2910</v>
      </c>
      <c r="P12" s="40"/>
      <c r="Q12" s="40"/>
      <c r="R12" s="40"/>
    </row>
    <row r="13" spans="1:18" x14ac:dyDescent="0.4">
      <c r="A13" s="9">
        <v>3</v>
      </c>
      <c r="B13" s="5">
        <v>44844</v>
      </c>
      <c r="C13" s="47">
        <v>2</v>
      </c>
      <c r="D13" s="56">
        <v>-1</v>
      </c>
      <c r="E13" s="57">
        <v>-1</v>
      </c>
      <c r="F13" s="79">
        <v>-1</v>
      </c>
      <c r="G13" s="22">
        <f t="shared" si="2"/>
        <v>104532.20616999999</v>
      </c>
      <c r="H13" s="22">
        <f t="shared" si="3"/>
        <v>98324.05</v>
      </c>
      <c r="I13" s="22">
        <f t="shared" si="4"/>
        <v>91267.3</v>
      </c>
      <c r="J13" s="44">
        <f t="shared" si="5"/>
        <v>3232.9548299999997</v>
      </c>
      <c r="K13" s="45">
        <f t="shared" si="6"/>
        <v>3040.95</v>
      </c>
      <c r="L13" s="46">
        <f t="shared" si="7"/>
        <v>2822.7</v>
      </c>
      <c r="M13" s="44">
        <f t="shared" si="8"/>
        <v>-3232.9548299999997</v>
      </c>
      <c r="N13" s="45">
        <f t="shared" si="9"/>
        <v>-3040.95</v>
      </c>
      <c r="O13" s="46">
        <f t="shared" si="10"/>
        <v>-2822.7</v>
      </c>
      <c r="P13" s="40"/>
      <c r="Q13" s="40"/>
      <c r="R13" s="40"/>
    </row>
    <row r="14" spans="1:18" x14ac:dyDescent="0.4">
      <c r="A14" s="9">
        <v>4</v>
      </c>
      <c r="B14" s="5">
        <v>44854</v>
      </c>
      <c r="C14" s="47">
        <v>1</v>
      </c>
      <c r="D14" s="56">
        <v>1.27</v>
      </c>
      <c r="E14" s="57">
        <v>1.5</v>
      </c>
      <c r="F14" s="84">
        <v>2</v>
      </c>
      <c r="G14" s="22">
        <f t="shared" si="2"/>
        <v>108514.88322507699</v>
      </c>
      <c r="H14" s="22">
        <f t="shared" si="3"/>
        <v>102748.63225000001</v>
      </c>
      <c r="I14" s="22">
        <f t="shared" si="4"/>
        <v>96743.338000000003</v>
      </c>
      <c r="J14" s="44">
        <f t="shared" si="5"/>
        <v>3135.9661850999996</v>
      </c>
      <c r="K14" s="45">
        <f t="shared" si="6"/>
        <v>2949.7215000000001</v>
      </c>
      <c r="L14" s="46">
        <f t="shared" si="7"/>
        <v>2738.0189999999998</v>
      </c>
      <c r="M14" s="44">
        <f t="shared" si="8"/>
        <v>3982.6770550769997</v>
      </c>
      <c r="N14" s="45">
        <f t="shared" si="9"/>
        <v>4424.5822500000004</v>
      </c>
      <c r="O14" s="46">
        <f t="shared" si="10"/>
        <v>5476.0379999999996</v>
      </c>
      <c r="P14" s="40" t="s">
        <v>45</v>
      </c>
      <c r="Q14" s="40"/>
      <c r="R14" s="40"/>
    </row>
    <row r="15" spans="1:18" x14ac:dyDescent="0.4">
      <c r="A15" s="9">
        <v>5</v>
      </c>
      <c r="B15" s="5">
        <v>44861</v>
      </c>
      <c r="C15" s="47">
        <v>2</v>
      </c>
      <c r="D15" s="56">
        <v>1.27</v>
      </c>
      <c r="E15" s="57">
        <v>1.5</v>
      </c>
      <c r="F15" s="84">
        <v>2</v>
      </c>
      <c r="G15" s="22">
        <f t="shared" si="2"/>
        <v>112649.30027595242</v>
      </c>
      <c r="H15" s="22">
        <f t="shared" si="3"/>
        <v>107372.32070125001</v>
      </c>
      <c r="I15" s="22">
        <f t="shared" si="4"/>
        <v>102547.93828</v>
      </c>
      <c r="J15" s="44">
        <f t="shared" ref="J15:J60" si="11">IF(G14="","",G14*0.03)</f>
        <v>3255.4464967523095</v>
      </c>
      <c r="K15" s="45">
        <f t="shared" ref="K15:K60" si="12">IF(H14="","",H14*0.03)</f>
        <v>3082.4589675000002</v>
      </c>
      <c r="L15" s="46">
        <f t="shared" ref="L15:L60" si="13">IF(I14="","",I14*0.03)</f>
        <v>2902.3001399999998</v>
      </c>
      <c r="M15" s="44">
        <f t="shared" ref="M15:M60" si="14">IF(D15="","",J15*D15)</f>
        <v>4134.4170508754332</v>
      </c>
      <c r="N15" s="45">
        <f t="shared" ref="N15:N60" si="15">IF(E15="","",K15*E15)</f>
        <v>4623.6884512500001</v>
      </c>
      <c r="O15" s="46">
        <f t="shared" ref="O15:O60" si="16">IF(F15="","",L15*F15)</f>
        <v>5804.6002799999997</v>
      </c>
      <c r="P15" s="40" t="s">
        <v>46</v>
      </c>
      <c r="Q15" s="40"/>
      <c r="R15" s="40"/>
    </row>
    <row r="16" spans="1:18" x14ac:dyDescent="0.4">
      <c r="A16" s="9">
        <v>6</v>
      </c>
      <c r="B16" s="5">
        <v>44862</v>
      </c>
      <c r="C16" s="47">
        <v>2</v>
      </c>
      <c r="D16" s="56">
        <v>-1</v>
      </c>
      <c r="E16" s="57">
        <v>-1</v>
      </c>
      <c r="F16" s="79">
        <v>-1</v>
      </c>
      <c r="G16" s="22">
        <f t="shared" si="2"/>
        <v>109269.82126767385</v>
      </c>
      <c r="H16" s="22">
        <f t="shared" si="3"/>
        <v>104151.15108021251</v>
      </c>
      <c r="I16" s="22">
        <f t="shared" si="4"/>
        <v>99471.500131599998</v>
      </c>
      <c r="J16" s="44">
        <f t="shared" si="11"/>
        <v>3379.4790082785726</v>
      </c>
      <c r="K16" s="45">
        <f t="shared" si="12"/>
        <v>3221.1696210374998</v>
      </c>
      <c r="L16" s="46">
        <f t="shared" si="13"/>
        <v>3076.4381484</v>
      </c>
      <c r="M16" s="44">
        <f t="shared" si="14"/>
        <v>-3379.4790082785726</v>
      </c>
      <c r="N16" s="45">
        <f t="shared" si="15"/>
        <v>-3221.1696210374998</v>
      </c>
      <c r="O16" s="46">
        <f t="shared" si="16"/>
        <v>-3076.4381484</v>
      </c>
      <c r="P16" s="40"/>
      <c r="Q16" s="40"/>
      <c r="R16" s="40"/>
    </row>
    <row r="17" spans="1:18" x14ac:dyDescent="0.4">
      <c r="A17" s="9">
        <v>7</v>
      </c>
      <c r="B17" s="5">
        <v>44867</v>
      </c>
      <c r="C17" s="47">
        <v>2</v>
      </c>
      <c r="D17" s="56">
        <v>1.27</v>
      </c>
      <c r="E17" s="57">
        <v>-1</v>
      </c>
      <c r="F17" s="58">
        <v>-1</v>
      </c>
      <c r="G17" s="22">
        <f t="shared" si="2"/>
        <v>113433.00145797222</v>
      </c>
      <c r="H17" s="22">
        <f t="shared" si="3"/>
        <v>101026.61654780613</v>
      </c>
      <c r="I17" s="22">
        <f t="shared" si="4"/>
        <v>96487.355127652001</v>
      </c>
      <c r="J17" s="44">
        <f t="shared" si="11"/>
        <v>3278.0946380302153</v>
      </c>
      <c r="K17" s="45">
        <f t="shared" si="12"/>
        <v>3124.5345324063751</v>
      </c>
      <c r="L17" s="46">
        <f t="shared" si="13"/>
        <v>2984.1450039479996</v>
      </c>
      <c r="M17" s="44">
        <f t="shared" si="14"/>
        <v>4163.1801902983734</v>
      </c>
      <c r="N17" s="45">
        <f t="shared" si="15"/>
        <v>-3124.5345324063751</v>
      </c>
      <c r="O17" s="46">
        <f t="shared" si="16"/>
        <v>-2984.1450039479996</v>
      </c>
      <c r="P17" s="40"/>
      <c r="Q17" s="40"/>
      <c r="R17" s="40"/>
    </row>
    <row r="18" spans="1:18" x14ac:dyDescent="0.4">
      <c r="A18" s="9">
        <v>8</v>
      </c>
      <c r="B18" s="5">
        <v>44888</v>
      </c>
      <c r="C18" s="47">
        <v>1</v>
      </c>
      <c r="D18" s="56">
        <v>1.27</v>
      </c>
      <c r="E18" s="57">
        <v>1.5</v>
      </c>
      <c r="F18" s="58">
        <v>-1</v>
      </c>
      <c r="G18" s="22">
        <f t="shared" si="2"/>
        <v>117754.79881352096</v>
      </c>
      <c r="H18" s="22">
        <f t="shared" si="3"/>
        <v>105572.81429245741</v>
      </c>
      <c r="I18" s="22">
        <f t="shared" si="4"/>
        <v>93592.734473822435</v>
      </c>
      <c r="J18" s="44">
        <f t="shared" si="11"/>
        <v>3402.9900437391666</v>
      </c>
      <c r="K18" s="45">
        <f t="shared" si="12"/>
        <v>3030.798496434184</v>
      </c>
      <c r="L18" s="46">
        <f t="shared" si="13"/>
        <v>2894.6206538295601</v>
      </c>
      <c r="M18" s="44">
        <f t="shared" si="14"/>
        <v>4321.7973555487415</v>
      </c>
      <c r="N18" s="45">
        <f t="shared" si="15"/>
        <v>4546.1977446512756</v>
      </c>
      <c r="O18" s="46">
        <f t="shared" si="16"/>
        <v>-2894.6206538295601</v>
      </c>
      <c r="P18" s="40"/>
      <c r="Q18" s="40"/>
      <c r="R18" s="40"/>
    </row>
    <row r="19" spans="1:18" x14ac:dyDescent="0.4">
      <c r="A19" s="9">
        <v>9</v>
      </c>
      <c r="B19" s="5">
        <v>44894</v>
      </c>
      <c r="C19" s="47">
        <v>1</v>
      </c>
      <c r="D19" s="56">
        <v>-1</v>
      </c>
      <c r="E19" s="57">
        <v>-1</v>
      </c>
      <c r="F19" s="79">
        <v>-1</v>
      </c>
      <c r="G19" s="22">
        <f t="shared" si="2"/>
        <v>114222.15484911534</v>
      </c>
      <c r="H19" s="22">
        <f t="shared" si="3"/>
        <v>102405.62986368369</v>
      </c>
      <c r="I19" s="22">
        <f t="shared" si="4"/>
        <v>90784.952439607761</v>
      </c>
      <c r="J19" s="44">
        <f t="shared" si="11"/>
        <v>3532.6439644056286</v>
      </c>
      <c r="K19" s="45">
        <f t="shared" si="12"/>
        <v>3167.1844287737222</v>
      </c>
      <c r="L19" s="46">
        <f t="shared" si="13"/>
        <v>2807.7820342146729</v>
      </c>
      <c r="M19" s="44">
        <f t="shared" si="14"/>
        <v>-3532.6439644056286</v>
      </c>
      <c r="N19" s="45">
        <f t="shared" si="15"/>
        <v>-3167.1844287737222</v>
      </c>
      <c r="O19" s="46">
        <f t="shared" si="16"/>
        <v>-2807.7820342146729</v>
      </c>
      <c r="P19" s="40"/>
      <c r="Q19" s="40"/>
      <c r="R19" s="40"/>
    </row>
    <row r="20" spans="1:18" x14ac:dyDescent="0.4">
      <c r="A20" s="9">
        <v>10</v>
      </c>
      <c r="B20" s="5">
        <v>44896</v>
      </c>
      <c r="C20" s="47">
        <v>1</v>
      </c>
      <c r="D20" s="56">
        <v>-1</v>
      </c>
      <c r="E20" s="57">
        <v>-1</v>
      </c>
      <c r="F20" s="79">
        <v>-1</v>
      </c>
      <c r="G20" s="22">
        <f t="shared" si="2"/>
        <v>110795.49020364188</v>
      </c>
      <c r="H20" s="22">
        <f t="shared" si="3"/>
        <v>99333.460967773179</v>
      </c>
      <c r="I20" s="22">
        <f t="shared" si="4"/>
        <v>88061.403866419525</v>
      </c>
      <c r="J20" s="44">
        <f t="shared" si="11"/>
        <v>3426.66464547346</v>
      </c>
      <c r="K20" s="45">
        <f t="shared" si="12"/>
        <v>3072.1688959105104</v>
      </c>
      <c r="L20" s="46">
        <f t="shared" si="13"/>
        <v>2723.5485731882327</v>
      </c>
      <c r="M20" s="44">
        <f t="shared" si="14"/>
        <v>-3426.66464547346</v>
      </c>
      <c r="N20" s="45">
        <f t="shared" si="15"/>
        <v>-3072.1688959105104</v>
      </c>
      <c r="O20" s="46">
        <f t="shared" si="16"/>
        <v>-2723.5485731882327</v>
      </c>
      <c r="P20" s="40"/>
      <c r="Q20" s="40"/>
      <c r="R20" s="40"/>
    </row>
    <row r="21" spans="1:18" x14ac:dyDescent="0.4">
      <c r="A21" s="9">
        <v>11</v>
      </c>
      <c r="B21" s="5">
        <v>44903</v>
      </c>
      <c r="C21" s="47">
        <v>1</v>
      </c>
      <c r="D21" s="56">
        <v>1.27</v>
      </c>
      <c r="E21" s="57">
        <v>1.5</v>
      </c>
      <c r="F21" s="86">
        <v>2</v>
      </c>
      <c r="G21" s="22">
        <f t="shared" si="2"/>
        <v>115016.79838040064</v>
      </c>
      <c r="H21" s="22">
        <f t="shared" si="3"/>
        <v>103803.46671132297</v>
      </c>
      <c r="I21" s="22">
        <f t="shared" si="4"/>
        <v>93345.088098404696</v>
      </c>
      <c r="J21" s="44">
        <f t="shared" si="11"/>
        <v>3323.8647061092561</v>
      </c>
      <c r="K21" s="45">
        <f t="shared" si="12"/>
        <v>2980.0038290331954</v>
      </c>
      <c r="L21" s="46">
        <f t="shared" si="13"/>
        <v>2641.8421159925856</v>
      </c>
      <c r="M21" s="44">
        <f t="shared" si="14"/>
        <v>4221.3081767587555</v>
      </c>
      <c r="N21" s="45">
        <f t="shared" si="15"/>
        <v>4470.0057435497929</v>
      </c>
      <c r="O21" s="46">
        <f t="shared" si="16"/>
        <v>5283.6842319851712</v>
      </c>
      <c r="P21" s="40"/>
      <c r="Q21" s="40"/>
      <c r="R21" s="40"/>
    </row>
    <row r="22" spans="1:18" x14ac:dyDescent="0.4">
      <c r="A22" s="9">
        <v>12</v>
      </c>
      <c r="B22" s="5">
        <v>44951</v>
      </c>
      <c r="C22" s="47">
        <v>1</v>
      </c>
      <c r="D22" s="56">
        <v>-1</v>
      </c>
      <c r="E22" s="57">
        <v>-1</v>
      </c>
      <c r="F22" s="79">
        <v>-1</v>
      </c>
      <c r="G22" s="22">
        <f t="shared" si="2"/>
        <v>111566.29442898862</v>
      </c>
      <c r="H22" s="22">
        <f t="shared" si="3"/>
        <v>100689.36270998328</v>
      </c>
      <c r="I22" s="22">
        <f t="shared" si="4"/>
        <v>90544.735455452552</v>
      </c>
      <c r="J22" s="44">
        <f t="shared" si="11"/>
        <v>3450.503951412019</v>
      </c>
      <c r="K22" s="45">
        <f t="shared" si="12"/>
        <v>3114.1040013396887</v>
      </c>
      <c r="L22" s="46">
        <f t="shared" si="13"/>
        <v>2800.3526429521407</v>
      </c>
      <c r="M22" s="44">
        <f t="shared" si="14"/>
        <v>-3450.503951412019</v>
      </c>
      <c r="N22" s="45">
        <f t="shared" si="15"/>
        <v>-3114.1040013396887</v>
      </c>
      <c r="O22" s="46">
        <f t="shared" si="16"/>
        <v>-2800.3526429521407</v>
      </c>
      <c r="P22" s="40"/>
      <c r="Q22" s="40"/>
      <c r="R22" s="40"/>
    </row>
    <row r="23" spans="1:18" x14ac:dyDescent="0.4">
      <c r="A23" s="9">
        <v>13</v>
      </c>
      <c r="B23" s="5">
        <v>45027</v>
      </c>
      <c r="C23" s="47">
        <v>1</v>
      </c>
      <c r="D23" s="56">
        <v>1.27</v>
      </c>
      <c r="E23" s="57">
        <v>1.5</v>
      </c>
      <c r="F23" s="86">
        <v>2</v>
      </c>
      <c r="G23" s="22">
        <f t="shared" si="2"/>
        <v>115816.97024673309</v>
      </c>
      <c r="H23" s="22">
        <f t="shared" si="3"/>
        <v>105220.38403193252</v>
      </c>
      <c r="I23" s="22">
        <f t="shared" si="4"/>
        <v>95977.419582779708</v>
      </c>
      <c r="J23" s="44">
        <f t="shared" si="11"/>
        <v>3346.9888328696584</v>
      </c>
      <c r="K23" s="45">
        <f t="shared" si="12"/>
        <v>3020.6808812994982</v>
      </c>
      <c r="L23" s="46">
        <f t="shared" si="13"/>
        <v>2716.3420636635765</v>
      </c>
      <c r="M23" s="44">
        <f t="shared" si="14"/>
        <v>4250.6758177444663</v>
      </c>
      <c r="N23" s="45">
        <f t="shared" si="15"/>
        <v>4531.0213219492471</v>
      </c>
      <c r="O23" s="46">
        <f t="shared" si="16"/>
        <v>5432.684127327153</v>
      </c>
      <c r="P23" s="40"/>
      <c r="Q23" s="40"/>
      <c r="R23" s="40"/>
    </row>
    <row r="24" spans="1:18" x14ac:dyDescent="0.4">
      <c r="A24" s="9">
        <v>14</v>
      </c>
      <c r="B24" s="5">
        <v>45063</v>
      </c>
      <c r="C24" s="47">
        <v>2</v>
      </c>
      <c r="D24" s="56">
        <v>1.27</v>
      </c>
      <c r="E24" s="57">
        <v>1.5</v>
      </c>
      <c r="F24" s="86">
        <v>2</v>
      </c>
      <c r="G24" s="22">
        <f t="shared" si="2"/>
        <v>120229.59681313363</v>
      </c>
      <c r="H24" s="22">
        <f t="shared" si="3"/>
        <v>109955.30131336949</v>
      </c>
      <c r="I24" s="22">
        <f t="shared" si="4"/>
        <v>101736.06475774648</v>
      </c>
      <c r="J24" s="44">
        <f t="shared" si="11"/>
        <v>3474.5091074019929</v>
      </c>
      <c r="K24" s="45">
        <f t="shared" si="12"/>
        <v>3156.6115209579757</v>
      </c>
      <c r="L24" s="46">
        <f t="shared" si="13"/>
        <v>2879.3225874833911</v>
      </c>
      <c r="M24" s="44">
        <f t="shared" si="14"/>
        <v>4412.6265664005314</v>
      </c>
      <c r="N24" s="45">
        <f t="shared" si="15"/>
        <v>4734.9172814369631</v>
      </c>
      <c r="O24" s="46">
        <f t="shared" si="16"/>
        <v>5758.6451749667822</v>
      </c>
      <c r="P24" s="40"/>
      <c r="Q24" s="40"/>
      <c r="R24" s="40"/>
    </row>
    <row r="25" spans="1:18" x14ac:dyDescent="0.4">
      <c r="A25" s="9">
        <v>15</v>
      </c>
      <c r="B25" s="5">
        <v>45078</v>
      </c>
      <c r="C25" s="47">
        <v>1</v>
      </c>
      <c r="D25" s="56">
        <v>1.27</v>
      </c>
      <c r="E25" s="57">
        <v>1.5</v>
      </c>
      <c r="F25" s="85">
        <v>2</v>
      </c>
      <c r="G25" s="22">
        <f t="shared" si="2"/>
        <v>124810.34445171402</v>
      </c>
      <c r="H25" s="22">
        <f t="shared" si="3"/>
        <v>114903.28987247111</v>
      </c>
      <c r="I25" s="22">
        <f t="shared" si="4"/>
        <v>107840.22864321127</v>
      </c>
      <c r="J25" s="44">
        <f t="shared" si="11"/>
        <v>3606.8879043940087</v>
      </c>
      <c r="K25" s="45">
        <f t="shared" si="12"/>
        <v>3298.6590394010846</v>
      </c>
      <c r="L25" s="46">
        <f t="shared" si="13"/>
        <v>3052.0819427323945</v>
      </c>
      <c r="M25" s="44">
        <f t="shared" si="14"/>
        <v>4580.7476385803911</v>
      </c>
      <c r="N25" s="45">
        <f t="shared" si="15"/>
        <v>4947.9885591016264</v>
      </c>
      <c r="O25" s="46">
        <f t="shared" si="16"/>
        <v>6104.163885464789</v>
      </c>
      <c r="P25" s="40"/>
      <c r="Q25" s="40"/>
      <c r="R25" s="40"/>
    </row>
    <row r="26" spans="1:18" x14ac:dyDescent="0.4">
      <c r="A26" s="9">
        <v>16</v>
      </c>
      <c r="B26" s="5">
        <v>45079</v>
      </c>
      <c r="C26" s="47">
        <v>2</v>
      </c>
      <c r="D26" s="56">
        <v>1.27</v>
      </c>
      <c r="E26" s="57">
        <v>1.5</v>
      </c>
      <c r="F26" s="85">
        <v>2</v>
      </c>
      <c r="G26" s="22">
        <f t="shared" si="2"/>
        <v>129565.61857532432</v>
      </c>
      <c r="H26" s="22">
        <f t="shared" si="3"/>
        <v>120073.93791673231</v>
      </c>
      <c r="I26" s="22">
        <f t="shared" si="4"/>
        <v>114310.64236180396</v>
      </c>
      <c r="J26" s="44">
        <f t="shared" si="11"/>
        <v>3744.3103335514202</v>
      </c>
      <c r="K26" s="45">
        <f t="shared" si="12"/>
        <v>3447.0986961741332</v>
      </c>
      <c r="L26" s="46">
        <f t="shared" si="13"/>
        <v>3235.2068592963383</v>
      </c>
      <c r="M26" s="44">
        <f t="shared" si="14"/>
        <v>4755.2741236103038</v>
      </c>
      <c r="N26" s="45">
        <f t="shared" si="15"/>
        <v>5170.6480442612001</v>
      </c>
      <c r="O26" s="46">
        <f t="shared" si="16"/>
        <v>6470.4137185926766</v>
      </c>
      <c r="P26" s="40"/>
      <c r="Q26" s="40"/>
      <c r="R26" s="40"/>
    </row>
    <row r="27" spans="1:18" x14ac:dyDescent="0.4">
      <c r="A27" s="9">
        <v>17</v>
      </c>
      <c r="B27" s="5">
        <v>45085</v>
      </c>
      <c r="C27" s="47">
        <v>1</v>
      </c>
      <c r="D27" s="56">
        <v>1.27</v>
      </c>
      <c r="E27" s="57">
        <v>1.5</v>
      </c>
      <c r="F27" s="86">
        <v>2</v>
      </c>
      <c r="G27" s="22">
        <f t="shared" si="2"/>
        <v>134502.06864304419</v>
      </c>
      <c r="H27" s="22">
        <f t="shared" si="3"/>
        <v>125477.26512298526</v>
      </c>
      <c r="I27" s="22">
        <f t="shared" si="4"/>
        <v>121169.28090351219</v>
      </c>
      <c r="J27" s="44">
        <f t="shared" si="11"/>
        <v>3886.9685572597296</v>
      </c>
      <c r="K27" s="45">
        <f t="shared" si="12"/>
        <v>3602.2181375019691</v>
      </c>
      <c r="L27" s="46">
        <f t="shared" si="13"/>
        <v>3429.3192708541187</v>
      </c>
      <c r="M27" s="44">
        <f t="shared" si="14"/>
        <v>4936.4500677198566</v>
      </c>
      <c r="N27" s="45">
        <f t="shared" si="15"/>
        <v>5403.3272062529541</v>
      </c>
      <c r="O27" s="46">
        <f t="shared" si="16"/>
        <v>6858.6385417082374</v>
      </c>
      <c r="P27" s="40"/>
      <c r="Q27" s="40"/>
      <c r="R27" s="40"/>
    </row>
    <row r="28" spans="1:18" x14ac:dyDescent="0.4">
      <c r="A28" s="9">
        <v>18</v>
      </c>
      <c r="B28" s="5">
        <v>45104</v>
      </c>
      <c r="C28" s="47">
        <v>1</v>
      </c>
      <c r="D28" s="56">
        <v>1.27</v>
      </c>
      <c r="E28" s="57">
        <v>1.5</v>
      </c>
      <c r="F28" s="58">
        <v>-1</v>
      </c>
      <c r="G28" s="22">
        <f t="shared" si="2"/>
        <v>139626.59745834416</v>
      </c>
      <c r="H28" s="22">
        <f t="shared" si="3"/>
        <v>131123.74205351959</v>
      </c>
      <c r="I28" s="22">
        <f t="shared" si="4"/>
        <v>117534.20247640682</v>
      </c>
      <c r="J28" s="44">
        <f t="shared" si="11"/>
        <v>4035.0620592913256</v>
      </c>
      <c r="K28" s="45">
        <f t="shared" si="12"/>
        <v>3764.3179536895577</v>
      </c>
      <c r="L28" s="46">
        <f t="shared" si="13"/>
        <v>3635.0784271053658</v>
      </c>
      <c r="M28" s="44">
        <f t="shared" si="14"/>
        <v>5124.5288152999838</v>
      </c>
      <c r="N28" s="45">
        <f t="shared" si="15"/>
        <v>5646.4769305343361</v>
      </c>
      <c r="O28" s="46">
        <f t="shared" si="16"/>
        <v>-3635.0784271053658</v>
      </c>
      <c r="P28" s="40"/>
      <c r="Q28" s="40"/>
      <c r="R28" s="40"/>
    </row>
    <row r="29" spans="1:18" x14ac:dyDescent="0.4">
      <c r="A29" s="9">
        <v>19</v>
      </c>
      <c r="B29" s="5">
        <v>45121</v>
      </c>
      <c r="C29" s="47">
        <v>1</v>
      </c>
      <c r="D29" s="56">
        <v>-1</v>
      </c>
      <c r="E29" s="57">
        <v>-1</v>
      </c>
      <c r="F29" s="58">
        <v>-1</v>
      </c>
      <c r="G29" s="22">
        <f t="shared" si="2"/>
        <v>135437.79953459383</v>
      </c>
      <c r="H29" s="22">
        <f t="shared" si="3"/>
        <v>127190.029791914</v>
      </c>
      <c r="I29" s="22">
        <f t="shared" si="4"/>
        <v>114008.17640211461</v>
      </c>
      <c r="J29" s="44">
        <f t="shared" si="11"/>
        <v>4188.7979237503241</v>
      </c>
      <c r="K29" s="45">
        <f t="shared" si="12"/>
        <v>3933.7122616055876</v>
      </c>
      <c r="L29" s="46">
        <f t="shared" si="13"/>
        <v>3526.0260742922046</v>
      </c>
      <c r="M29" s="44">
        <f t="shared" si="14"/>
        <v>-4188.7979237503241</v>
      </c>
      <c r="N29" s="45">
        <f t="shared" si="15"/>
        <v>-3933.7122616055876</v>
      </c>
      <c r="O29" s="46">
        <f t="shared" si="16"/>
        <v>-3526.0260742922046</v>
      </c>
      <c r="P29" s="40"/>
      <c r="Q29" s="40"/>
      <c r="R29" s="40"/>
    </row>
    <row r="30" spans="1:18" x14ac:dyDescent="0.4">
      <c r="A30" s="9">
        <v>20</v>
      </c>
      <c r="B30" s="5">
        <v>45142</v>
      </c>
      <c r="C30" s="47">
        <v>1</v>
      </c>
      <c r="D30" s="56">
        <v>1.27</v>
      </c>
      <c r="E30" s="57">
        <v>-1</v>
      </c>
      <c r="F30" s="58">
        <v>-1</v>
      </c>
      <c r="G30" s="22">
        <f t="shared" si="2"/>
        <v>140597.97969686185</v>
      </c>
      <c r="H30" s="22">
        <f t="shared" si="3"/>
        <v>123374.32889815659</v>
      </c>
      <c r="I30" s="22">
        <f t="shared" si="4"/>
        <v>110587.93111005117</v>
      </c>
      <c r="J30" s="44">
        <f t="shared" si="11"/>
        <v>4063.1339860378148</v>
      </c>
      <c r="K30" s="45">
        <f t="shared" si="12"/>
        <v>3815.7008937574196</v>
      </c>
      <c r="L30" s="46">
        <f t="shared" si="13"/>
        <v>3420.2452920634382</v>
      </c>
      <c r="M30" s="44">
        <f t="shared" si="14"/>
        <v>5160.180162268025</v>
      </c>
      <c r="N30" s="45">
        <f t="shared" si="15"/>
        <v>-3815.7008937574196</v>
      </c>
      <c r="O30" s="46">
        <f t="shared" si="16"/>
        <v>-3420.2452920634382</v>
      </c>
      <c r="P30" s="40"/>
      <c r="Q30" s="40"/>
      <c r="R30" s="40"/>
    </row>
    <row r="31" spans="1:18" x14ac:dyDescent="0.4">
      <c r="A31" s="9">
        <v>21</v>
      </c>
      <c r="B31" s="5">
        <v>45184</v>
      </c>
      <c r="C31" s="47">
        <v>1</v>
      </c>
      <c r="D31" s="56">
        <v>-1</v>
      </c>
      <c r="E31" s="57">
        <v>-1</v>
      </c>
      <c r="F31" s="58">
        <v>-1</v>
      </c>
      <c r="G31" s="22">
        <f t="shared" si="2"/>
        <v>136380.040305956</v>
      </c>
      <c r="H31" s="22">
        <f t="shared" si="3"/>
        <v>119673.0990312119</v>
      </c>
      <c r="I31" s="22">
        <f t="shared" si="4"/>
        <v>107270.29317674963</v>
      </c>
      <c r="J31" s="44">
        <f t="shared" si="11"/>
        <v>4217.9393909058554</v>
      </c>
      <c r="K31" s="45">
        <f t="shared" si="12"/>
        <v>3701.2298669446973</v>
      </c>
      <c r="L31" s="46">
        <f t="shared" si="13"/>
        <v>3317.6379333015348</v>
      </c>
      <c r="M31" s="44">
        <f t="shared" si="14"/>
        <v>-4217.9393909058554</v>
      </c>
      <c r="N31" s="45">
        <f t="shared" si="15"/>
        <v>-3701.2298669446973</v>
      </c>
      <c r="O31" s="46">
        <f t="shared" si="16"/>
        <v>-3317.6379333015348</v>
      </c>
      <c r="P31" s="40"/>
      <c r="Q31" s="40"/>
      <c r="R31" s="40"/>
    </row>
    <row r="32" spans="1:18" x14ac:dyDescent="0.4">
      <c r="A32" s="9">
        <v>22</v>
      </c>
      <c r="B32" s="5">
        <v>45188</v>
      </c>
      <c r="C32" s="47">
        <v>1</v>
      </c>
      <c r="D32" s="56">
        <v>-1</v>
      </c>
      <c r="E32" s="57">
        <v>-1</v>
      </c>
      <c r="F32" s="58">
        <v>-1</v>
      </c>
      <c r="G32" s="22">
        <f t="shared" si="2"/>
        <v>132288.63909677733</v>
      </c>
      <c r="H32" s="22">
        <f t="shared" si="3"/>
        <v>116082.90606027553</v>
      </c>
      <c r="I32" s="22">
        <f t="shared" si="4"/>
        <v>104052.18438144715</v>
      </c>
      <c r="J32" s="44">
        <f t="shared" si="11"/>
        <v>4091.4012091786799</v>
      </c>
      <c r="K32" s="45">
        <f t="shared" si="12"/>
        <v>3590.1929709363567</v>
      </c>
      <c r="L32" s="46">
        <f t="shared" si="13"/>
        <v>3218.1087953024889</v>
      </c>
      <c r="M32" s="44">
        <f t="shared" si="14"/>
        <v>-4091.4012091786799</v>
      </c>
      <c r="N32" s="45">
        <f t="shared" si="15"/>
        <v>-3590.1929709363567</v>
      </c>
      <c r="O32" s="46">
        <f t="shared" si="16"/>
        <v>-3218.1087953024889</v>
      </c>
      <c r="P32" s="40"/>
      <c r="Q32" s="40"/>
      <c r="R32" s="40"/>
    </row>
    <row r="33" spans="1:18" x14ac:dyDescent="0.4">
      <c r="A33" s="9">
        <v>23</v>
      </c>
      <c r="B33" s="5">
        <v>45196</v>
      </c>
      <c r="C33" s="47">
        <v>2</v>
      </c>
      <c r="D33" s="56">
        <v>-1</v>
      </c>
      <c r="E33" s="57">
        <v>-1</v>
      </c>
      <c r="F33" s="58">
        <v>-1</v>
      </c>
      <c r="G33" s="22">
        <f t="shared" si="2"/>
        <v>128319.97992387401</v>
      </c>
      <c r="H33" s="22">
        <f t="shared" si="3"/>
        <v>112600.41887846727</v>
      </c>
      <c r="I33" s="22">
        <f t="shared" si="4"/>
        <v>100930.61885000374</v>
      </c>
      <c r="J33" s="44">
        <f t="shared" si="11"/>
        <v>3968.6591729033198</v>
      </c>
      <c r="K33" s="45">
        <f t="shared" si="12"/>
        <v>3482.4871818082661</v>
      </c>
      <c r="L33" s="46">
        <f t="shared" si="13"/>
        <v>3121.5655314434143</v>
      </c>
      <c r="M33" s="44">
        <f t="shared" si="14"/>
        <v>-3968.6591729033198</v>
      </c>
      <c r="N33" s="45">
        <f t="shared" si="15"/>
        <v>-3482.4871818082661</v>
      </c>
      <c r="O33" s="46">
        <f t="shared" si="16"/>
        <v>-3121.5655314434143</v>
      </c>
      <c r="P33" s="40"/>
      <c r="Q33" s="40"/>
      <c r="R33" s="40"/>
    </row>
    <row r="34" spans="1:18" x14ac:dyDescent="0.4">
      <c r="A34" s="9">
        <v>24</v>
      </c>
      <c r="B34" s="5">
        <v>45198</v>
      </c>
      <c r="C34" s="47">
        <v>1</v>
      </c>
      <c r="D34" s="56">
        <v>1.27</v>
      </c>
      <c r="E34" s="57">
        <v>1.5</v>
      </c>
      <c r="F34" s="84">
        <v>2</v>
      </c>
      <c r="G34" s="22">
        <f t="shared" si="2"/>
        <v>133208.97115897361</v>
      </c>
      <c r="H34" s="22">
        <f t="shared" si="3"/>
        <v>117667.4377279983</v>
      </c>
      <c r="I34" s="22">
        <f t="shared" si="4"/>
        <v>106986.45598100396</v>
      </c>
      <c r="J34" s="44">
        <f t="shared" si="11"/>
        <v>3849.5993977162202</v>
      </c>
      <c r="K34" s="45">
        <f t="shared" si="12"/>
        <v>3378.012566354018</v>
      </c>
      <c r="L34" s="46">
        <f t="shared" si="13"/>
        <v>3027.918565500112</v>
      </c>
      <c r="M34" s="44">
        <f t="shared" si="14"/>
        <v>4888.9912350996001</v>
      </c>
      <c r="N34" s="45">
        <f t="shared" si="15"/>
        <v>5067.0188495310267</v>
      </c>
      <c r="O34" s="46">
        <f t="shared" si="16"/>
        <v>6055.837131000224</v>
      </c>
      <c r="P34" s="40"/>
      <c r="Q34" s="40"/>
      <c r="R34" s="40"/>
    </row>
    <row r="35" spans="1:18" x14ac:dyDescent="0.4">
      <c r="A35" s="9">
        <v>25</v>
      </c>
      <c r="B35" s="5">
        <v>45219</v>
      </c>
      <c r="C35" s="47">
        <v>1</v>
      </c>
      <c r="D35" s="56">
        <v>-1</v>
      </c>
      <c r="E35" s="57">
        <v>-1</v>
      </c>
      <c r="F35" s="58">
        <v>-1</v>
      </c>
      <c r="G35" s="22">
        <f t="shared" si="2"/>
        <v>129212.70202420441</v>
      </c>
      <c r="H35" s="22">
        <f t="shared" si="3"/>
        <v>114137.41459615836</v>
      </c>
      <c r="I35" s="22">
        <f t="shared" si="4"/>
        <v>103776.86230157384</v>
      </c>
      <c r="J35" s="44">
        <f t="shared" si="11"/>
        <v>3996.269134769208</v>
      </c>
      <c r="K35" s="45">
        <f t="shared" si="12"/>
        <v>3530.0231318399487</v>
      </c>
      <c r="L35" s="46">
        <f t="shared" si="13"/>
        <v>3209.5936794301188</v>
      </c>
      <c r="M35" s="44">
        <f t="shared" si="14"/>
        <v>-3996.269134769208</v>
      </c>
      <c r="N35" s="45">
        <f t="shared" si="15"/>
        <v>-3530.0231318399487</v>
      </c>
      <c r="O35" s="46">
        <f t="shared" si="16"/>
        <v>-3209.5936794301188</v>
      </c>
      <c r="P35" s="40"/>
      <c r="Q35" s="40"/>
      <c r="R35" s="40"/>
    </row>
    <row r="36" spans="1:18" x14ac:dyDescent="0.4">
      <c r="A36" s="9">
        <v>26</v>
      </c>
      <c r="B36" s="5">
        <v>45222</v>
      </c>
      <c r="C36" s="47">
        <v>1</v>
      </c>
      <c r="D36" s="56">
        <v>1.27</v>
      </c>
      <c r="E36" s="57">
        <v>1.5</v>
      </c>
      <c r="F36" s="84">
        <v>2</v>
      </c>
      <c r="G36" s="22">
        <f t="shared" si="2"/>
        <v>134135.70597132659</v>
      </c>
      <c r="H36" s="22">
        <f t="shared" si="3"/>
        <v>119273.59825298548</v>
      </c>
      <c r="I36" s="22">
        <f t="shared" si="4"/>
        <v>110003.47403966828</v>
      </c>
      <c r="J36" s="44">
        <f t="shared" si="11"/>
        <v>3876.3810607261321</v>
      </c>
      <c r="K36" s="45">
        <f t="shared" si="12"/>
        <v>3424.1224378847505</v>
      </c>
      <c r="L36" s="46">
        <f t="shared" si="13"/>
        <v>3113.3058690472153</v>
      </c>
      <c r="M36" s="44">
        <f t="shared" si="14"/>
        <v>4923.003947122188</v>
      </c>
      <c r="N36" s="45">
        <f t="shared" si="15"/>
        <v>5136.1836568271256</v>
      </c>
      <c r="O36" s="46">
        <f t="shared" si="16"/>
        <v>6226.6117380944306</v>
      </c>
      <c r="P36" s="40"/>
      <c r="Q36" s="40"/>
      <c r="R36" s="40"/>
    </row>
    <row r="37" spans="1:18" x14ac:dyDescent="0.4">
      <c r="A37" s="9">
        <v>27</v>
      </c>
      <c r="B37" s="5">
        <v>45231</v>
      </c>
      <c r="C37" s="47">
        <v>2</v>
      </c>
      <c r="D37" s="56">
        <v>-1</v>
      </c>
      <c r="E37" s="57">
        <v>-1</v>
      </c>
      <c r="F37" s="58">
        <v>-1</v>
      </c>
      <c r="G37" s="22">
        <f t="shared" si="2"/>
        <v>130111.6347921868</v>
      </c>
      <c r="H37" s="22">
        <f t="shared" si="3"/>
        <v>115695.39030539592</v>
      </c>
      <c r="I37" s="22">
        <f t="shared" si="4"/>
        <v>106703.36981847823</v>
      </c>
      <c r="J37" s="44">
        <f t="shared" si="11"/>
        <v>4024.0711791397976</v>
      </c>
      <c r="K37" s="45">
        <f t="shared" si="12"/>
        <v>3578.2079475895644</v>
      </c>
      <c r="L37" s="46">
        <f t="shared" si="13"/>
        <v>3300.1042211900481</v>
      </c>
      <c r="M37" s="44">
        <f t="shared" si="14"/>
        <v>-4024.0711791397976</v>
      </c>
      <c r="N37" s="45">
        <f t="shared" si="15"/>
        <v>-3578.2079475895644</v>
      </c>
      <c r="O37" s="46">
        <f t="shared" si="16"/>
        <v>-3300.1042211900481</v>
      </c>
      <c r="P37" s="40"/>
      <c r="Q37" s="40"/>
      <c r="R37" s="40"/>
    </row>
    <row r="38" spans="1:18" x14ac:dyDescent="0.4">
      <c r="A38" s="9">
        <v>28</v>
      </c>
      <c r="B38" s="5">
        <v>45258</v>
      </c>
      <c r="C38" s="47">
        <v>1</v>
      </c>
      <c r="D38" s="56">
        <v>1.27</v>
      </c>
      <c r="E38" s="57">
        <v>1.5</v>
      </c>
      <c r="F38" s="58">
        <v>-1</v>
      </c>
      <c r="G38" s="22">
        <f t="shared" si="2"/>
        <v>135068.88807776911</v>
      </c>
      <c r="H38" s="22">
        <f t="shared" si="3"/>
        <v>120901.68286913873</v>
      </c>
      <c r="I38" s="22">
        <f t="shared" si="4"/>
        <v>103502.26872392387</v>
      </c>
      <c r="J38" s="44">
        <f t="shared" si="11"/>
        <v>3903.3490437656037</v>
      </c>
      <c r="K38" s="45">
        <f t="shared" si="12"/>
        <v>3470.8617091618776</v>
      </c>
      <c r="L38" s="46">
        <f t="shared" si="13"/>
        <v>3201.1010945543467</v>
      </c>
      <c r="M38" s="44">
        <f t="shared" si="14"/>
        <v>4957.2532855823165</v>
      </c>
      <c r="N38" s="45">
        <f t="shared" si="15"/>
        <v>5206.2925637428161</v>
      </c>
      <c r="O38" s="46">
        <f t="shared" si="16"/>
        <v>-3201.1010945543467</v>
      </c>
      <c r="P38" s="40"/>
      <c r="Q38" s="40"/>
      <c r="R38" s="40"/>
    </row>
    <row r="39" spans="1:18" x14ac:dyDescent="0.4">
      <c r="A39" s="9">
        <v>29</v>
      </c>
      <c r="B39" s="5"/>
      <c r="C39" s="47"/>
      <c r="D39" s="56"/>
      <c r="E39" s="57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>
        <f t="shared" si="11"/>
        <v>4052.0666423330731</v>
      </c>
      <c r="K39" s="45">
        <f t="shared" si="12"/>
        <v>3627.0504860741621</v>
      </c>
      <c r="L39" s="46">
        <f t="shared" si="13"/>
        <v>3105.0680617177159</v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30</v>
      </c>
      <c r="B40" s="5"/>
      <c r="C40" s="47"/>
      <c r="D40" s="56"/>
      <c r="E40" s="57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31</v>
      </c>
      <c r="B41" s="5"/>
      <c r="C41" s="47"/>
      <c r="D41" s="56"/>
      <c r="E41" s="59"/>
      <c r="F41" s="58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32</v>
      </c>
      <c r="B42" s="5"/>
      <c r="C42" s="47"/>
      <c r="D42" s="56"/>
      <c r="E42" s="59"/>
      <c r="F42" s="58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 t="shared" si="14"/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9">
        <v>33</v>
      </c>
      <c r="B43" s="5"/>
      <c r="C43" s="47"/>
      <c r="D43" s="56"/>
      <c r="E43" s="59"/>
      <c r="F43" s="79"/>
      <c r="G43" s="22" t="str">
        <f t="shared" si="2"/>
        <v/>
      </c>
      <c r="H43" s="22" t="str">
        <f t="shared" si="3"/>
        <v/>
      </c>
      <c r="I43" s="22" t="str">
        <f t="shared" si="4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  <c r="P43" s="40"/>
      <c r="Q43" s="40"/>
      <c r="R43" s="40"/>
    </row>
    <row r="44" spans="1:18" x14ac:dyDescent="0.4">
      <c r="A44" s="9">
        <v>34</v>
      </c>
      <c r="B44" s="5"/>
      <c r="C44" s="47"/>
      <c r="D44" s="56"/>
      <c r="E44" s="59"/>
      <c r="F44" s="79"/>
      <c r="G44" s="22" t="str">
        <f t="shared" si="2"/>
        <v/>
      </c>
      <c r="H44" s="22" t="str">
        <f t="shared" si="3"/>
        <v/>
      </c>
      <c r="I44" s="22" t="str">
        <f t="shared" si="4"/>
        <v/>
      </c>
      <c r="J44" s="44" t="str">
        <f t="shared" si="11"/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  <c r="P44" s="40"/>
      <c r="Q44" s="40"/>
      <c r="R44" s="40"/>
    </row>
    <row r="45" spans="1:18" x14ac:dyDescent="0.4">
      <c r="A45" s="3">
        <v>35</v>
      </c>
      <c r="B45" s="5"/>
      <c r="C45" s="47"/>
      <c r="D45" s="56"/>
      <c r="E45" s="59"/>
      <c r="F45" s="58"/>
      <c r="G45" s="22" t="str">
        <f>IF(D45="","",G44+M45)</f>
        <v/>
      </c>
      <c r="H45" s="22" t="str">
        <f t="shared" ref="H45:I45" si="17">IF(E45="","",H44+N45)</f>
        <v/>
      </c>
      <c r="I45" s="22" t="str">
        <f t="shared" si="17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36</v>
      </c>
      <c r="B46" s="5"/>
      <c r="C46" s="47"/>
      <c r="D46" s="56"/>
      <c r="E46" s="59"/>
      <c r="F46" s="58"/>
      <c r="G46" s="22" t="str">
        <f t="shared" ref="G46:G60" si="18">IF(D46="","",G45+M46)</f>
        <v/>
      </c>
      <c r="H46" s="22" t="str">
        <f t="shared" ref="H46:H60" si="19">IF(E46="","",H45+N46)</f>
        <v/>
      </c>
      <c r="I46" s="22" t="str">
        <f t="shared" ref="I46:I60" si="20">IF(F46="","",I45+O46)</f>
        <v/>
      </c>
      <c r="J46" s="44" t="str">
        <f>IF(G45="","",G45*0.03)</f>
        <v/>
      </c>
      <c r="K46" s="45" t="str">
        <f t="shared" si="12"/>
        <v/>
      </c>
      <c r="L46" s="46" t="str">
        <f t="shared" si="13"/>
        <v/>
      </c>
      <c r="M46" s="44" t="str">
        <f>IF(D46="","",J46*D46)</f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37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38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39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40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41</v>
      </c>
      <c r="B51" s="5"/>
      <c r="C51" s="47"/>
      <c r="D51" s="56"/>
      <c r="E51" s="57"/>
      <c r="F51" s="58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42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43</v>
      </c>
      <c r="B53" s="5"/>
      <c r="C53" s="47"/>
      <c r="D53" s="56"/>
      <c r="E53" s="57"/>
      <c r="F53" s="7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44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45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46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47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x14ac:dyDescent="0.4">
      <c r="A58" s="9">
        <v>48</v>
      </c>
      <c r="B58" s="5"/>
      <c r="C58" s="47"/>
      <c r="D58" s="56"/>
      <c r="E58" s="57"/>
      <c r="F58" s="58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x14ac:dyDescent="0.4">
      <c r="A59" s="9">
        <v>49</v>
      </c>
      <c r="B59" s="5"/>
      <c r="C59" s="47"/>
      <c r="D59" s="56"/>
      <c r="E59" s="57"/>
      <c r="F59" s="58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4" t="str">
        <f t="shared" si="11"/>
        <v/>
      </c>
      <c r="K59" s="45" t="str">
        <f t="shared" si="12"/>
        <v/>
      </c>
      <c r="L59" s="46" t="str">
        <f t="shared" si="13"/>
        <v/>
      </c>
      <c r="M59" s="44" t="str">
        <f t="shared" si="14"/>
        <v/>
      </c>
      <c r="N59" s="45" t="str">
        <f t="shared" si="15"/>
        <v/>
      </c>
      <c r="O59" s="46" t="str">
        <f t="shared" si="16"/>
        <v/>
      </c>
    </row>
    <row r="60" spans="1:15" ht="19.5" thickBot="1" x14ac:dyDescent="0.45">
      <c r="A60" s="9">
        <v>50</v>
      </c>
      <c r="B60" s="6">
        <v>45355</v>
      </c>
      <c r="C60" s="51"/>
      <c r="D60" s="60"/>
      <c r="E60" s="61"/>
      <c r="F60" s="62"/>
      <c r="G60" s="22" t="str">
        <f t="shared" si="18"/>
        <v/>
      </c>
      <c r="H60" s="22" t="str">
        <f t="shared" si="19"/>
        <v/>
      </c>
      <c r="I60" s="22" t="str">
        <f t="shared" si="20"/>
        <v/>
      </c>
      <c r="J60" s="44" t="str">
        <f t="shared" si="11"/>
        <v/>
      </c>
      <c r="K60" s="45" t="str">
        <f t="shared" si="12"/>
        <v/>
      </c>
      <c r="L60" s="46" t="str">
        <f t="shared" si="13"/>
        <v/>
      </c>
      <c r="M60" s="44" t="str">
        <f t="shared" si="14"/>
        <v/>
      </c>
      <c r="N60" s="45" t="str">
        <f t="shared" si="15"/>
        <v/>
      </c>
      <c r="O60" s="46" t="str">
        <f t="shared" si="16"/>
        <v/>
      </c>
    </row>
    <row r="61" spans="1:15" ht="19.5" thickBot="1" x14ac:dyDescent="0.45">
      <c r="A61" s="9"/>
      <c r="B61" s="95" t="s">
        <v>5</v>
      </c>
      <c r="C61" s="96"/>
      <c r="D61" s="7">
        <f>COUNTIF(D11:D60,1.27)</f>
        <v>17</v>
      </c>
      <c r="E61" s="7">
        <f>COUNTIF(E11:E60,1.5)</f>
        <v>14</v>
      </c>
      <c r="F61" s="8">
        <f>COUNTIF(F11:F60,2)</f>
        <v>10</v>
      </c>
      <c r="G61" s="69">
        <f>M61+G10</f>
        <v>135068.88807776911</v>
      </c>
      <c r="H61" s="70">
        <f>N61+H10</f>
        <v>120901.68286913872</v>
      </c>
      <c r="I61" s="71">
        <f>O61+I10</f>
        <v>103502.2687239239</v>
      </c>
      <c r="J61" s="66" t="s">
        <v>32</v>
      </c>
      <c r="K61" s="67">
        <f>B60-B11</f>
        <v>613</v>
      </c>
      <c r="L61" s="68" t="s">
        <v>33</v>
      </c>
      <c r="M61" s="80">
        <f>SUM(M11:M60)</f>
        <v>35068.888077769101</v>
      </c>
      <c r="N61" s="81">
        <f>SUM(N11:N60)</f>
        <v>20901.682869138727</v>
      </c>
      <c r="O61" s="82">
        <f>SUM(O11:O60)</f>
        <v>3502.2687239238958</v>
      </c>
    </row>
    <row r="62" spans="1:15" ht="19.5" thickBot="1" x14ac:dyDescent="0.45">
      <c r="A62" s="9"/>
      <c r="B62" s="89" t="s">
        <v>6</v>
      </c>
      <c r="C62" s="90"/>
      <c r="D62" s="7">
        <f>COUNTIF(D11:D60,-1)</f>
        <v>11</v>
      </c>
      <c r="E62" s="7">
        <f>COUNTIF(E11:E60,-1)</f>
        <v>14</v>
      </c>
      <c r="F62" s="8">
        <f>COUNTIF(F11:F60,-1)</f>
        <v>18</v>
      </c>
      <c r="G62" s="87" t="s">
        <v>31</v>
      </c>
      <c r="H62" s="88"/>
      <c r="I62" s="94"/>
      <c r="J62" s="87" t="s">
        <v>34</v>
      </c>
      <c r="K62" s="88"/>
      <c r="L62" s="94"/>
      <c r="M62" s="9"/>
      <c r="N62" s="3"/>
      <c r="O62" s="4"/>
    </row>
    <row r="63" spans="1:15" ht="19.5" thickBot="1" x14ac:dyDescent="0.45">
      <c r="A63" s="9"/>
      <c r="B63" s="89" t="s">
        <v>36</v>
      </c>
      <c r="C63" s="90"/>
      <c r="D63" s="7">
        <f>COUNTIF(D11:D60,0)</f>
        <v>0</v>
      </c>
      <c r="E63" s="7">
        <f>COUNTIF(E11:E60,0)</f>
        <v>0</v>
      </c>
      <c r="F63" s="7">
        <f>COUNTIF(F11:F60,0)</f>
        <v>0</v>
      </c>
      <c r="G63" s="75">
        <f>G61/G10</f>
        <v>1.3506888807776911</v>
      </c>
      <c r="H63" s="76">
        <f t="shared" ref="H63" si="21">H61/H10</f>
        <v>1.2090168286913872</v>
      </c>
      <c r="I63" s="77">
        <f>I61/I10</f>
        <v>1.035022687239239</v>
      </c>
      <c r="J63" s="64">
        <f>(G63-100%)*30/K61</f>
        <v>1.7162587966281784E-2</v>
      </c>
      <c r="K63" s="64">
        <f>(H63-100%)*30/K61</f>
        <v>1.022920858196022E-2</v>
      </c>
      <c r="L63" s="65">
        <f>(I63-100%)*30/K61</f>
        <v>1.7139977441715641E-3</v>
      </c>
      <c r="M63" s="10"/>
      <c r="N63" s="2"/>
      <c r="O63" s="11"/>
    </row>
    <row r="64" spans="1:15" ht="19.5" thickBot="1" x14ac:dyDescent="0.45">
      <c r="A64" s="3"/>
      <c r="B64" s="87" t="s">
        <v>4</v>
      </c>
      <c r="C64" s="88"/>
      <c r="D64" s="78">
        <f t="shared" ref="D64:E64" si="22">D61/(D61+D62+D63)</f>
        <v>0.6071428571428571</v>
      </c>
      <c r="E64" s="73">
        <f t="shared" si="22"/>
        <v>0.5</v>
      </c>
      <c r="F64" s="74">
        <f>F61/(F61+F62+F63)</f>
        <v>0.35714285714285715</v>
      </c>
    </row>
    <row r="66" spans="4:6" x14ac:dyDescent="0.4">
      <c r="D66" s="72"/>
      <c r="E66" s="72"/>
      <c r="F66" s="72"/>
    </row>
  </sheetData>
  <mergeCells count="11">
    <mergeCell ref="B64:C64"/>
    <mergeCell ref="B63:C63"/>
    <mergeCell ref="J10:L10"/>
    <mergeCell ref="J8:L8"/>
    <mergeCell ref="M8:O8"/>
    <mergeCell ref="G8:I8"/>
    <mergeCell ref="M10:O10"/>
    <mergeCell ref="B61:C61"/>
    <mergeCell ref="B62:C62"/>
    <mergeCell ref="G62:I62"/>
    <mergeCell ref="J62:L62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4"/>
  <sheetViews>
    <sheetView zoomScale="80" zoomScaleNormal="80" workbookViewId="0">
      <selection activeCell="A310" sqref="A310"/>
    </sheetView>
  </sheetViews>
  <sheetFormatPr defaultColWidth="8.125" defaultRowHeight="14.25" x14ac:dyDescent="0.4"/>
  <cols>
    <col min="1" max="1" width="6.625" style="8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83" t="s">
        <v>40</v>
      </c>
    </row>
    <row r="42" spans="1:1" x14ac:dyDescent="0.4">
      <c r="A42" s="83" t="s">
        <v>41</v>
      </c>
    </row>
    <row r="88" spans="1:1" x14ac:dyDescent="0.4">
      <c r="A88" s="83" t="s">
        <v>42</v>
      </c>
    </row>
    <row r="130" spans="1:1" x14ac:dyDescent="0.4">
      <c r="A130" s="83" t="s">
        <v>42</v>
      </c>
    </row>
    <row r="176" spans="1:1" x14ac:dyDescent="0.4">
      <c r="A176" s="83" t="s">
        <v>43</v>
      </c>
    </row>
    <row r="218" spans="1:1" x14ac:dyDescent="0.4">
      <c r="A218" s="83" t="s">
        <v>44</v>
      </c>
    </row>
    <row r="263" spans="1:1" x14ac:dyDescent="0.4">
      <c r="A263" s="83" t="s">
        <v>47</v>
      </c>
    </row>
    <row r="304" spans="1:1" x14ac:dyDescent="0.4">
      <c r="A304" s="83" t="s">
        <v>48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27</v>
      </c>
    </row>
    <row r="2" spans="1:10" x14ac:dyDescent="0.4">
      <c r="A2" s="97" t="s">
        <v>50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">
      <c r="A9" s="98"/>
      <c r="B9" s="98"/>
      <c r="C9" s="98"/>
      <c r="D9" s="98"/>
      <c r="E9" s="98"/>
      <c r="F9" s="98"/>
      <c r="G9" s="98"/>
      <c r="H9" s="98"/>
      <c r="I9" s="98"/>
      <c r="J9" s="98"/>
    </row>
    <row r="11" spans="1:10" x14ac:dyDescent="0.4">
      <c r="A11" s="52" t="s">
        <v>28</v>
      </c>
    </row>
    <row r="12" spans="1:10" x14ac:dyDescent="0.4">
      <c r="A12" s="99" t="s">
        <v>49</v>
      </c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 x14ac:dyDescent="0.4">
      <c r="A13" s="100"/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x14ac:dyDescent="0.4">
      <c r="A14" s="100"/>
      <c r="B14" s="100"/>
      <c r="C14" s="100"/>
      <c r="D14" s="100"/>
      <c r="E14" s="100"/>
      <c r="F14" s="100"/>
      <c r="G14" s="100"/>
      <c r="H14" s="100"/>
      <c r="I14" s="100"/>
      <c r="J14" s="100"/>
    </row>
    <row r="15" spans="1:10" x14ac:dyDescent="0.4">
      <c r="A15" s="100"/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0" x14ac:dyDescent="0.4">
      <c r="A16" s="100"/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x14ac:dyDescent="0.4">
      <c r="A17" s="100"/>
      <c r="B17" s="100"/>
      <c r="C17" s="100"/>
      <c r="D17" s="100"/>
      <c r="E17" s="100"/>
      <c r="F17" s="100"/>
      <c r="G17" s="100"/>
      <c r="H17" s="100"/>
      <c r="I17" s="100"/>
      <c r="J17" s="100"/>
    </row>
    <row r="18" spans="1:10" x14ac:dyDescent="0.4">
      <c r="A18" s="100"/>
      <c r="B18" s="100"/>
      <c r="C18" s="100"/>
      <c r="D18" s="100"/>
      <c r="E18" s="100"/>
      <c r="F18" s="100"/>
      <c r="G18" s="100"/>
      <c r="H18" s="100"/>
      <c r="I18" s="100"/>
      <c r="J18" s="100"/>
    </row>
    <row r="19" spans="1:10" x14ac:dyDescent="0.4">
      <c r="A19" s="100"/>
      <c r="B19" s="100"/>
      <c r="C19" s="100"/>
      <c r="D19" s="100"/>
      <c r="E19" s="100"/>
      <c r="F19" s="100"/>
      <c r="G19" s="100"/>
      <c r="H19" s="100"/>
      <c r="I19" s="100"/>
      <c r="J19" s="100"/>
    </row>
    <row r="21" spans="1:10" x14ac:dyDescent="0.4">
      <c r="A21" s="52" t="s">
        <v>29</v>
      </c>
    </row>
    <row r="22" spans="1:10" x14ac:dyDescent="0.4">
      <c r="A22" s="99"/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">
      <c r="A29" s="99"/>
      <c r="B29" s="99"/>
      <c r="C29" s="99"/>
      <c r="D29" s="99"/>
      <c r="E29" s="99"/>
      <c r="F29" s="99"/>
      <c r="G29" s="99"/>
      <c r="H29" s="99"/>
      <c r="I29" s="99"/>
      <c r="J29" s="9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D17" sqref="D17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">
      <c r="A4" s="37" t="s">
        <v>22</v>
      </c>
      <c r="B4" s="37" t="s">
        <v>23</v>
      </c>
      <c r="C4" s="37"/>
      <c r="D4" s="38"/>
      <c r="E4" s="37"/>
      <c r="F4" s="38"/>
      <c r="G4" s="37"/>
      <c r="H4" s="38"/>
    </row>
    <row r="5" spans="1:8" x14ac:dyDescent="0.4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2024-03-04T12:10:31Z</dcterms:modified>
</cp:coreProperties>
</file>