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EB（エンゴルフィ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D65" i="1"/>
  <c r="D67" i="1" l="1"/>
  <c r="E67" i="1"/>
  <c r="F67" i="1"/>
  <c r="K65" i="1"/>
  <c r="E65" i="1"/>
  <c r="I14" i="1" l="1"/>
  <c r="H14" i="1"/>
  <c r="G14" i="1"/>
  <c r="F66" i="1"/>
  <c r="F68" i="1" s="1"/>
  <c r="E66" i="1"/>
  <c r="E68" i="1" s="1"/>
  <c r="D66" i="1"/>
  <c r="D68" i="1" s="1"/>
  <c r="J15" i="1" l="1"/>
  <c r="M15" i="1" s="1"/>
  <c r="K15" i="1"/>
  <c r="N15" i="1" s="1"/>
  <c r="L15" i="1"/>
  <c r="O15" i="1" s="1"/>
  <c r="G15" i="1" l="1"/>
  <c r="J16" i="1" s="1"/>
  <c r="M16" i="1" s="1"/>
  <c r="I15" i="1"/>
  <c r="L16" i="1" s="1"/>
  <c r="O16" i="1" s="1"/>
  <c r="H15" i="1"/>
  <c r="K16" i="1" s="1"/>
  <c r="N16" i="1" s="1"/>
  <c r="H16" i="1" s="1"/>
  <c r="G16" i="1" l="1"/>
  <c r="J17" i="1" s="1"/>
  <c r="M17" i="1" s="1"/>
  <c r="I16" i="1"/>
  <c r="L17" i="1" l="1"/>
  <c r="O17" i="1" s="1"/>
  <c r="G17" i="1"/>
  <c r="K17" i="1"/>
  <c r="N17" i="1" s="1"/>
  <c r="H17" i="1" l="1"/>
  <c r="K18" i="1" s="1"/>
  <c r="N18" i="1" s="1"/>
  <c r="H18" i="1" s="1"/>
  <c r="I17" i="1"/>
  <c r="L18" i="1" s="1"/>
  <c r="O18" i="1" s="1"/>
  <c r="I18" i="1" s="1"/>
  <c r="J18" i="1"/>
  <c r="M18" i="1" s="1"/>
  <c r="G18" i="1" l="1"/>
  <c r="L19" i="1"/>
  <c r="O19" i="1" s="1"/>
  <c r="I19" i="1" s="1"/>
  <c r="K19" i="1"/>
  <c r="N19" i="1" s="1"/>
  <c r="L20" i="1" l="1"/>
  <c r="O20" i="1" s="1"/>
  <c r="I20" i="1" s="1"/>
  <c r="J19" i="1"/>
  <c r="M19" i="1" s="1"/>
  <c r="H19" i="1"/>
  <c r="G19" i="1" l="1"/>
  <c r="J20" i="1" s="1"/>
  <c r="M20" i="1" s="1"/>
  <c r="G20" i="1" s="1"/>
  <c r="L21" i="1"/>
  <c r="O21" i="1" s="1"/>
  <c r="I21" i="1" s="1"/>
  <c r="K20" i="1"/>
  <c r="N20" i="1" s="1"/>
  <c r="H20" i="1" l="1"/>
  <c r="K21" i="1" s="1"/>
  <c r="N21" i="1" s="1"/>
  <c r="H21" i="1" s="1"/>
  <c r="L22" i="1"/>
  <c r="O22" i="1" s="1"/>
  <c r="I22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K43" i="1"/>
  <c r="N43" i="1" s="1"/>
  <c r="H43" i="1" s="1"/>
  <c r="J43" i="1"/>
  <c r="M43" i="1" s="1"/>
  <c r="G43" i="1" s="1"/>
  <c r="J44" i="1" l="1"/>
  <c r="M44" i="1" s="1"/>
  <c r="G44" i="1" s="1"/>
  <c r="K44" i="1"/>
  <c r="N44" i="1" s="1"/>
  <c r="H44" i="1" s="1"/>
  <c r="L45" i="1"/>
  <c r="O45" i="1" s="1"/>
  <c r="I45" i="1" s="1"/>
  <c r="L46" i="1" l="1"/>
  <c r="O46" i="1" s="1"/>
  <c r="I46" i="1" s="1"/>
  <c r="K45" i="1"/>
  <c r="N45" i="1" s="1"/>
  <c r="H45" i="1" s="1"/>
  <c r="J45" i="1"/>
  <c r="M45" i="1" s="1"/>
  <c r="G45" i="1" s="1"/>
  <c r="J46" i="1" l="1"/>
  <c r="M46" i="1" s="1"/>
  <c r="G46" i="1" s="1"/>
  <c r="K46" i="1"/>
  <c r="N46" i="1" s="1"/>
  <c r="H46" i="1" s="1"/>
  <c r="L47" i="1"/>
  <c r="O47" i="1" s="1"/>
  <c r="I47" i="1" s="1"/>
  <c r="L48" i="1" l="1"/>
  <c r="O48" i="1" s="1"/>
  <c r="I48" i="1" s="1"/>
  <c r="L49" i="1" s="1"/>
  <c r="O49" i="1" s="1"/>
  <c r="I49" i="1" s="1"/>
  <c r="L50" i="1" s="1"/>
  <c r="O50" i="1" s="1"/>
  <c r="I50" i="1" s="1"/>
  <c r="K47" i="1"/>
  <c r="N47" i="1" s="1"/>
  <c r="H47" i="1" s="1"/>
  <c r="J47" i="1"/>
  <c r="M47" i="1" s="1"/>
  <c r="G47" i="1" s="1"/>
  <c r="K48" i="1" l="1"/>
  <c r="N48" i="1" s="1"/>
  <c r="H48" i="1" s="1"/>
  <c r="K49" i="1" s="1"/>
  <c r="N49" i="1" s="1"/>
  <c r="H49" i="1" s="1"/>
  <c r="J48" i="1"/>
  <c r="M48" i="1" s="1"/>
  <c r="G48" i="1" s="1"/>
  <c r="L51" i="1"/>
  <c r="O51" i="1" s="1"/>
  <c r="I51" i="1" s="1"/>
  <c r="J49" i="1" l="1"/>
  <c r="M49" i="1" s="1"/>
  <c r="G49" i="1" s="1"/>
  <c r="K50" i="1"/>
  <c r="N50" i="1" s="1"/>
  <c r="H50" i="1" s="1"/>
  <c r="K51" i="1" s="1"/>
  <c r="N51" i="1" s="1"/>
  <c r="H51" i="1" s="1"/>
  <c r="L52" i="1"/>
  <c r="O52" i="1" s="1"/>
  <c r="I52" i="1" s="1"/>
  <c r="J50" i="1" l="1"/>
  <c r="M50" i="1" s="1"/>
  <c r="G50" i="1" s="1"/>
  <c r="K52" i="1"/>
  <c r="N52" i="1" s="1"/>
  <c r="H52" i="1" s="1"/>
  <c r="K53" i="1" s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H63" i="1" s="1"/>
  <c r="L63" i="1"/>
  <c r="O63" i="1" s="1"/>
  <c r="I63" i="1" s="1"/>
  <c r="J61" i="1" l="1"/>
  <c r="M61" i="1" s="1"/>
  <c r="G61" i="1" s="1"/>
  <c r="K64" i="1"/>
  <c r="N64" i="1" s="1"/>
  <c r="L64" i="1"/>
  <c r="O64" i="1" s="1"/>
  <c r="H64" i="1" l="1"/>
  <c r="N65" i="1"/>
  <c r="H65" i="1" s="1"/>
  <c r="I64" i="1"/>
  <c r="O65" i="1"/>
  <c r="I65" i="1" s="1"/>
  <c r="I67" i="1" s="1"/>
  <c r="J62" i="1"/>
  <c r="M62" i="1" s="1"/>
  <c r="G62" i="1" s="1"/>
  <c r="H67" i="1" l="1"/>
  <c r="K67" i="1" s="1"/>
  <c r="L67" i="1"/>
  <c r="J63" i="1"/>
  <c r="M63" i="1" s="1"/>
  <c r="G63" i="1" s="1"/>
  <c r="J64" i="1" l="1"/>
  <c r="M64" i="1" s="1"/>
  <c r="G64" i="1" l="1"/>
  <c r="M65" i="1"/>
  <c r="G65" i="1" s="1"/>
  <c r="G67" i="1" s="1"/>
  <c r="J67" i="1" s="1"/>
</calcChain>
</file>

<file path=xl/sharedStrings.xml><?xml version="1.0" encoding="utf-8"?>
<sst xmlns="http://schemas.openxmlformats.org/spreadsheetml/2006/main" count="56" uniqueCount="48">
  <si>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</si>
  <si>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</si>
  <si>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</si>
  <si>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</si>
  <si>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</si>
  <si>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</si>
  <si>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</si>
  <si>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</si>
  <si>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</si>
  <si>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</si>
  <si>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</si>
  <si>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</si>
  <si>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</si>
  <si>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</si>
  <si>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</si>
  <si>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</si>
  <si>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</si>
  <si>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</si>
  <si>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</si>
  <si>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</si>
  <si>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</si>
  <si>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</si>
  <si>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</si>
  <si>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</si>
  <si>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</si>
  <si>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</si>
  <si>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</si>
  <si>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</si>
  <si>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</si>
  <si>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</si>
  <si>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</si>
  <si>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</si>
  <si>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</si>
  <si>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</si>
  <si>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</si>
  <si>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</si>
  <si>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</si>
  <si>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AUD/USD</t>
    <phoneticPr fontId="1"/>
  </si>
  <si>
    <t>EUR/USD</t>
    <phoneticPr fontId="1"/>
  </si>
  <si>
    <t>EB（エンゴルフィンバー）</t>
    <phoneticPr fontId="1"/>
  </si>
  <si>
    <t>買いの場合は左の陰線より右の陽線の実体が長いこと、MAの上にローソク足がある事</t>
    <rPh sb="28" eb="29">
      <t>ウエ</t>
    </rPh>
    <rPh sb="34" eb="35">
      <t>アシ</t>
    </rPh>
    <rPh sb="38" eb="39">
      <t>コト</t>
    </rPh>
    <phoneticPr fontId="1"/>
  </si>
  <si>
    <t>売りの場合は左の陽線より右の陰線の実体が長いこと、MAの下にローソク足がある事</t>
    <rPh sb="28" eb="29">
      <t>シタ</t>
    </rPh>
    <rPh sb="34" eb="35">
      <t>アシ</t>
    </rPh>
    <rPh sb="38" eb="39">
      <t>コト</t>
    </rPh>
    <phoneticPr fontId="1"/>
  </si>
  <si>
    <t>必ずどちらかの MA にヒゲか実体がタッチしていること　※2つの MA を実体でまたぐものは NG</t>
    <rPh sb="15" eb="17">
      <t>ジッタイ</t>
    </rPh>
    <phoneticPr fontId="1"/>
  </si>
  <si>
    <t>1H足</t>
    <rPh sb="2" eb="3">
      <t>アシ</t>
    </rPh>
    <phoneticPr fontId="1"/>
  </si>
  <si>
    <t>伸びる所が分からない</t>
    <rPh sb="0" eb="1">
      <t>ノ</t>
    </rPh>
    <rPh sb="3" eb="4">
      <t>トコロ</t>
    </rPh>
    <rPh sb="5" eb="6">
      <t>ワ</t>
    </rPh>
    <phoneticPr fontId="1"/>
  </si>
  <si>
    <t>GBP/USD</t>
    <phoneticPr fontId="1"/>
  </si>
  <si>
    <t>NZD/USD</t>
    <phoneticPr fontId="1"/>
  </si>
  <si>
    <t>EB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</si>
</sst>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12" fillId="4" borderId="9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26</xdr:col>
      <xdr:colOff>439793</xdr:colOff>
      <xdr:row>41</xdr:row>
      <xdr:rowOff>98177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178594"/>
          <a:ext cx="15846480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26</xdr:col>
      <xdr:colOff>439793</xdr:colOff>
      <xdr:row>84</xdr:row>
      <xdr:rowOff>98177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858125"/>
          <a:ext cx="15846480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0</xdr:rowOff>
    </xdr:from>
    <xdr:to>
      <xdr:col>26</xdr:col>
      <xdr:colOff>439793</xdr:colOff>
      <xdr:row>127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537656"/>
          <a:ext cx="15846480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26</xdr:col>
      <xdr:colOff>439793</xdr:colOff>
      <xdr:row>170</xdr:row>
      <xdr:rowOff>98177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3217188"/>
          <a:ext cx="15846480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9" sqref="A9"/>
      <selection pane="bottomRight" activeCell="M3" sqref="M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38</v>
      </c>
    </row>
    <row r="2" spans="1:18" x14ac:dyDescent="0.4">
      <c r="A2" s="1" t="s">
        <v>8</v>
      </c>
      <c r="C2" t="s">
        <v>43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84" t="s">
        <v>39</v>
      </c>
    </row>
    <row r="5" spans="1:18" x14ac:dyDescent="0.4">
      <c r="A5" s="1"/>
      <c r="D5" t="s">
        <v>40</v>
      </c>
    </row>
    <row r="6" spans="1:18" x14ac:dyDescent="0.4">
      <c r="A6" s="1"/>
      <c r="D6" t="s">
        <v>41</v>
      </c>
    </row>
    <row r="7" spans="1:18" x14ac:dyDescent="0.4">
      <c r="A7" s="1"/>
      <c r="D7" t="s">
        <v>42</v>
      </c>
    </row>
    <row r="8" spans="1:18" x14ac:dyDescent="0.4">
      <c r="A8" s="1"/>
      <c r="C8" s="29" t="s">
        <v>34</v>
      </c>
    </row>
    <row r="9" spans="1:18" x14ac:dyDescent="0.4">
      <c r="A9" s="1"/>
      <c r="C9" s="83"/>
    </row>
    <row r="10" spans="1:18" x14ac:dyDescent="0.4">
      <c r="A10" s="1" t="s">
        <v>12</v>
      </c>
      <c r="C10" s="29" t="s">
        <v>36</v>
      </c>
    </row>
    <row r="11" spans="1:18" ht="19.5" thickBot="1" x14ac:dyDescent="0.45">
      <c r="A11" s="1"/>
      <c r="C11" s="29" t="s">
        <v>35</v>
      </c>
    </row>
    <row r="12" spans="1:18" ht="19.5" thickBot="1" x14ac:dyDescent="0.45">
      <c r="A12" s="24" t="s">
        <v>0</v>
      </c>
      <c r="B12" s="24" t="s">
        <v>1</v>
      </c>
      <c r="C12" s="24" t="s">
        <v>1</v>
      </c>
      <c r="D12" s="47" t="s">
        <v>24</v>
      </c>
      <c r="E12" s="25"/>
      <c r="F12" s="26"/>
      <c r="G12" s="87" t="s">
        <v>3</v>
      </c>
      <c r="H12" s="88"/>
      <c r="I12" s="94"/>
      <c r="J12" s="87" t="s">
        <v>22</v>
      </c>
      <c r="K12" s="88"/>
      <c r="L12" s="94"/>
      <c r="M12" s="87" t="s">
        <v>23</v>
      </c>
      <c r="N12" s="88"/>
      <c r="O12" s="94"/>
    </row>
    <row r="13" spans="1:18" ht="19.5" thickBot="1" x14ac:dyDescent="0.45">
      <c r="A13" s="27"/>
      <c r="B13" s="27" t="s">
        <v>2</v>
      </c>
      <c r="C13" s="63" t="s">
        <v>28</v>
      </c>
      <c r="D13" s="13">
        <v>1.27</v>
      </c>
      <c r="E13" s="14">
        <v>1.5</v>
      </c>
      <c r="F13" s="15">
        <v>2</v>
      </c>
      <c r="G13" s="13">
        <v>1.27</v>
      </c>
      <c r="H13" s="14">
        <v>1.5</v>
      </c>
      <c r="I13" s="15">
        <v>2</v>
      </c>
      <c r="J13" s="13">
        <v>1.27</v>
      </c>
      <c r="K13" s="14">
        <v>1.5</v>
      </c>
      <c r="L13" s="15">
        <v>2</v>
      </c>
      <c r="M13" s="13">
        <v>1.27</v>
      </c>
      <c r="N13" s="14">
        <v>1.5</v>
      </c>
      <c r="O13" s="15">
        <v>2</v>
      </c>
    </row>
    <row r="14" spans="1:18" ht="19.5" thickBot="1" x14ac:dyDescent="0.45">
      <c r="A14" s="28" t="s">
        <v>9</v>
      </c>
      <c r="B14" s="12"/>
      <c r="C14" s="48"/>
      <c r="D14" s="17"/>
      <c r="E14" s="16"/>
      <c r="F14" s="18"/>
      <c r="G14" s="19">
        <f>C3</f>
        <v>100000</v>
      </c>
      <c r="H14" s="20">
        <f>C3</f>
        <v>100000</v>
      </c>
      <c r="I14" s="21">
        <f>C3</f>
        <v>100000</v>
      </c>
      <c r="J14" s="91" t="s">
        <v>22</v>
      </c>
      <c r="K14" s="92"/>
      <c r="L14" s="93"/>
      <c r="M14" s="91"/>
      <c r="N14" s="92"/>
      <c r="O14" s="93"/>
    </row>
    <row r="15" spans="1:18" x14ac:dyDescent="0.4">
      <c r="A15" s="9">
        <v>1</v>
      </c>
      <c r="B15" s="23">
        <v>45131</v>
      </c>
      <c r="C15" s="49">
        <v>2</v>
      </c>
      <c r="D15" s="53">
        <v>1.27</v>
      </c>
      <c r="E15" s="54">
        <v>1.5</v>
      </c>
      <c r="F15" s="55">
        <v>2</v>
      </c>
      <c r="G15" s="22">
        <f>IF(D15="","",G14+M15)</f>
        <v>103810</v>
      </c>
      <c r="H15" s="22">
        <f t="shared" ref="H15" si="0">IF(E15="","",H14+N15)</f>
        <v>104500</v>
      </c>
      <c r="I15" s="22">
        <f t="shared" ref="I15" si="1">IF(F15="","",I14+O15)</f>
        <v>106000</v>
      </c>
      <c r="J15" s="40">
        <f>IF(G14="","",G14*0.03)</f>
        <v>3000</v>
      </c>
      <c r="K15" s="41">
        <f>IF(H14="","",H14*0.03)</f>
        <v>3000</v>
      </c>
      <c r="L15" s="42">
        <f>IF(I14="","",I14*0.03)</f>
        <v>3000</v>
      </c>
      <c r="M15" s="40">
        <f>IF(D15="","",J15*D15)</f>
        <v>3810</v>
      </c>
      <c r="N15" s="41">
        <f>IF(E15="","",K15*E15)</f>
        <v>4500</v>
      </c>
      <c r="O15" s="42">
        <f>IF(F15="","",L15*F15)</f>
        <v>6000</v>
      </c>
      <c r="P15" s="39"/>
      <c r="Q15" s="39"/>
      <c r="R15" s="39"/>
    </row>
    <row r="16" spans="1:18" x14ac:dyDescent="0.4">
      <c r="A16" s="9">
        <v>2</v>
      </c>
      <c r="B16" s="5">
        <v>45152</v>
      </c>
      <c r="C16" s="46">
        <v>2</v>
      </c>
      <c r="D16" s="56">
        <v>-1</v>
      </c>
      <c r="E16" s="57">
        <v>-1</v>
      </c>
      <c r="F16" s="58">
        <v>-1</v>
      </c>
      <c r="G16" s="22">
        <f t="shared" ref="G16:G48" si="2">IF(D16="","",G15+M16)</f>
        <v>100695.7</v>
      </c>
      <c r="H16" s="22">
        <f t="shared" ref="H16:H48" si="3">IF(E16="","",H15+N16)</f>
        <v>101365</v>
      </c>
      <c r="I16" s="22">
        <f t="shared" ref="I16:I48" si="4">IF(F16="","",I15+O16)</f>
        <v>102820</v>
      </c>
      <c r="J16" s="43">
        <f t="shared" ref="J16:J18" si="5">IF(G15="","",G15*0.03)</f>
        <v>3114.2999999999997</v>
      </c>
      <c r="K16" s="44">
        <f t="shared" ref="K16:K18" si="6">IF(H15="","",H15*0.03)</f>
        <v>3135</v>
      </c>
      <c r="L16" s="45">
        <f t="shared" ref="L16:L18" si="7">IF(I15="","",I15*0.03)</f>
        <v>3180</v>
      </c>
      <c r="M16" s="43">
        <f t="shared" ref="M16:M18" si="8">IF(D16="","",J16*D16)</f>
        <v>-3114.2999999999997</v>
      </c>
      <c r="N16" s="44">
        <f t="shared" ref="N16:N18" si="9">IF(E16="","",K16*E16)</f>
        <v>-3135</v>
      </c>
      <c r="O16" s="45">
        <f t="shared" ref="O16:O18" si="10">IF(F16="","",L16*F16)</f>
        <v>-3180</v>
      </c>
      <c r="P16" s="39"/>
      <c r="Q16" s="39"/>
      <c r="R16" s="39"/>
    </row>
    <row r="17" spans="1:18" x14ac:dyDescent="0.4">
      <c r="A17" s="9">
        <v>3</v>
      </c>
      <c r="B17" s="5">
        <v>45160</v>
      </c>
      <c r="C17" s="46">
        <v>1</v>
      </c>
      <c r="D17" s="56">
        <v>-1</v>
      </c>
      <c r="E17" s="57">
        <v>-1</v>
      </c>
      <c r="F17" s="58">
        <v>-1</v>
      </c>
      <c r="G17" s="22">
        <f t="shared" si="2"/>
        <v>97674.828999999998</v>
      </c>
      <c r="H17" s="22">
        <f t="shared" si="3"/>
        <v>98324.05</v>
      </c>
      <c r="I17" s="22">
        <f t="shared" si="4"/>
        <v>99735.4</v>
      </c>
      <c r="J17" s="43">
        <f t="shared" si="5"/>
        <v>3020.8709999999996</v>
      </c>
      <c r="K17" s="44">
        <f t="shared" si="6"/>
        <v>3040.95</v>
      </c>
      <c r="L17" s="45">
        <f t="shared" si="7"/>
        <v>3084.6</v>
      </c>
      <c r="M17" s="43">
        <f t="shared" si="8"/>
        <v>-3020.8709999999996</v>
      </c>
      <c r="N17" s="44">
        <f t="shared" si="9"/>
        <v>-3040.95</v>
      </c>
      <c r="O17" s="45">
        <f t="shared" si="10"/>
        <v>-3084.6</v>
      </c>
      <c r="P17" s="39"/>
      <c r="Q17" s="39"/>
      <c r="R17" s="39"/>
    </row>
    <row r="18" spans="1:18" x14ac:dyDescent="0.4">
      <c r="A18" s="9">
        <v>4</v>
      </c>
      <c r="B18" s="5">
        <v>45197</v>
      </c>
      <c r="C18" s="46">
        <v>1</v>
      </c>
      <c r="D18" s="56">
        <v>1.27</v>
      </c>
      <c r="E18" s="57">
        <v>-1</v>
      </c>
      <c r="F18" s="58">
        <v>-1</v>
      </c>
      <c r="G18" s="22">
        <f t="shared" si="2"/>
        <v>101396.23998489999</v>
      </c>
      <c r="H18" s="22">
        <f t="shared" si="3"/>
        <v>95374.328500000003</v>
      </c>
      <c r="I18" s="22">
        <f t="shared" si="4"/>
        <v>96743.337999999989</v>
      </c>
      <c r="J18" s="43">
        <f t="shared" si="5"/>
        <v>2930.24487</v>
      </c>
      <c r="K18" s="44">
        <f t="shared" si="6"/>
        <v>2949.7215000000001</v>
      </c>
      <c r="L18" s="45">
        <f t="shared" si="7"/>
        <v>2992.0619999999999</v>
      </c>
      <c r="M18" s="43">
        <f t="shared" si="8"/>
        <v>3721.4109849000001</v>
      </c>
      <c r="N18" s="44">
        <f t="shared" si="9"/>
        <v>-2949.7215000000001</v>
      </c>
      <c r="O18" s="45">
        <f t="shared" si="10"/>
        <v>-2992.0619999999999</v>
      </c>
      <c r="P18" s="39"/>
      <c r="Q18" s="39"/>
      <c r="R18" s="39"/>
    </row>
    <row r="19" spans="1:18" x14ac:dyDescent="0.4">
      <c r="A19" s="9">
        <v>5</v>
      </c>
      <c r="B19" s="5">
        <v>45205</v>
      </c>
      <c r="C19" s="46">
        <v>1</v>
      </c>
      <c r="D19" s="56">
        <v>-1</v>
      </c>
      <c r="E19" s="57">
        <v>-1</v>
      </c>
      <c r="F19" s="58">
        <v>-1</v>
      </c>
      <c r="G19" s="22">
        <f t="shared" si="2"/>
        <v>98354.352785352996</v>
      </c>
      <c r="H19" s="22">
        <f t="shared" si="3"/>
        <v>92513.098645000005</v>
      </c>
      <c r="I19" s="22">
        <f t="shared" si="4"/>
        <v>93841.037859999982</v>
      </c>
      <c r="J19" s="43">
        <f t="shared" ref="J19:J64" si="11">IF(G18="","",G18*0.03)</f>
        <v>3041.8871995469995</v>
      </c>
      <c r="K19" s="44">
        <f t="shared" ref="K19:K64" si="12">IF(H18="","",H18*0.03)</f>
        <v>2861.229855</v>
      </c>
      <c r="L19" s="45">
        <f t="shared" ref="L19:L64" si="13">IF(I18="","",I18*0.03)</f>
        <v>2902.3001399999994</v>
      </c>
      <c r="M19" s="43">
        <f t="shared" ref="M19:M64" si="14">IF(D19="","",J19*D19)</f>
        <v>-3041.8871995469995</v>
      </c>
      <c r="N19" s="44">
        <f t="shared" ref="N19:N64" si="15">IF(E19="","",K19*E19)</f>
        <v>-2861.229855</v>
      </c>
      <c r="O19" s="45">
        <f t="shared" ref="O19:O64" si="16">IF(F19="","",L19*F19)</f>
        <v>-2902.3001399999994</v>
      </c>
      <c r="P19" s="39"/>
      <c r="Q19" s="39"/>
      <c r="R19" s="39"/>
    </row>
    <row r="20" spans="1:18" x14ac:dyDescent="0.4">
      <c r="A20" s="9">
        <v>6</v>
      </c>
      <c r="B20" s="5">
        <v>45212</v>
      </c>
      <c r="C20" s="46">
        <v>2</v>
      </c>
      <c r="D20" s="56">
        <v>-1</v>
      </c>
      <c r="E20" s="57">
        <v>-1</v>
      </c>
      <c r="F20" s="58">
        <v>-1</v>
      </c>
      <c r="G20" s="22">
        <f t="shared" si="2"/>
        <v>95403.722201792407</v>
      </c>
      <c r="H20" s="22">
        <f t="shared" si="3"/>
        <v>89737.705685649998</v>
      </c>
      <c r="I20" s="22">
        <f t="shared" si="4"/>
        <v>91025.806724199982</v>
      </c>
      <c r="J20" s="43">
        <f t="shared" si="11"/>
        <v>2950.6305835605899</v>
      </c>
      <c r="K20" s="44">
        <f t="shared" si="12"/>
        <v>2775.3929593500002</v>
      </c>
      <c r="L20" s="45">
        <f t="shared" si="13"/>
        <v>2815.2311357999993</v>
      </c>
      <c r="M20" s="43">
        <f t="shared" si="14"/>
        <v>-2950.6305835605899</v>
      </c>
      <c r="N20" s="44">
        <f t="shared" si="15"/>
        <v>-2775.3929593500002</v>
      </c>
      <c r="O20" s="45">
        <f t="shared" si="16"/>
        <v>-2815.2311357999993</v>
      </c>
      <c r="P20" s="39"/>
      <c r="Q20" s="39"/>
      <c r="R20" s="39"/>
    </row>
    <row r="21" spans="1:18" x14ac:dyDescent="0.4">
      <c r="A21" s="9">
        <v>7</v>
      </c>
      <c r="B21" s="5">
        <v>45217</v>
      </c>
      <c r="C21" s="46">
        <v>2</v>
      </c>
      <c r="D21" s="56">
        <v>-1</v>
      </c>
      <c r="E21" s="57">
        <v>-1</v>
      </c>
      <c r="F21" s="58">
        <v>-1</v>
      </c>
      <c r="G21" s="22">
        <f t="shared" si="2"/>
        <v>92541.61053573864</v>
      </c>
      <c r="H21" s="22">
        <f t="shared" si="3"/>
        <v>87045.574515080501</v>
      </c>
      <c r="I21" s="22">
        <f t="shared" si="4"/>
        <v>88295.032522473979</v>
      </c>
      <c r="J21" s="43">
        <f t="shared" si="11"/>
        <v>2862.1116660537723</v>
      </c>
      <c r="K21" s="44">
        <f t="shared" si="12"/>
        <v>2692.1311705694998</v>
      </c>
      <c r="L21" s="45">
        <f t="shared" si="13"/>
        <v>2730.7742017259993</v>
      </c>
      <c r="M21" s="43">
        <f t="shared" si="14"/>
        <v>-2862.1116660537723</v>
      </c>
      <c r="N21" s="44">
        <f t="shared" si="15"/>
        <v>-2692.1311705694998</v>
      </c>
      <c r="O21" s="45">
        <f t="shared" si="16"/>
        <v>-2730.7742017259993</v>
      </c>
      <c r="P21" s="39"/>
      <c r="Q21" s="39"/>
      <c r="R21" s="39"/>
    </row>
    <row r="22" spans="1:18" x14ac:dyDescent="0.4">
      <c r="A22" s="9">
        <v>8</v>
      </c>
      <c r="B22" s="5">
        <v>45222</v>
      </c>
      <c r="C22" s="46">
        <v>1</v>
      </c>
      <c r="D22" s="56">
        <v>1.27</v>
      </c>
      <c r="E22" s="57">
        <v>1.5</v>
      </c>
      <c r="F22" s="58">
        <v>-1</v>
      </c>
      <c r="G22" s="22">
        <f t="shared" si="2"/>
        <v>96067.445897150275</v>
      </c>
      <c r="H22" s="22">
        <f t="shared" si="3"/>
        <v>90962.62536825912</v>
      </c>
      <c r="I22" s="22">
        <f t="shared" si="4"/>
        <v>85646.181546799766</v>
      </c>
      <c r="J22" s="43">
        <f t="shared" si="11"/>
        <v>2776.248316072159</v>
      </c>
      <c r="K22" s="44">
        <f t="shared" si="12"/>
        <v>2611.3672354524151</v>
      </c>
      <c r="L22" s="45">
        <f t="shared" si="13"/>
        <v>2648.8509756742192</v>
      </c>
      <c r="M22" s="43">
        <f t="shared" si="14"/>
        <v>3525.8353614116418</v>
      </c>
      <c r="N22" s="44">
        <f t="shared" si="15"/>
        <v>3917.0508531786227</v>
      </c>
      <c r="O22" s="45">
        <f t="shared" si="16"/>
        <v>-2648.8509756742192</v>
      </c>
      <c r="P22" s="39"/>
      <c r="Q22" s="39"/>
      <c r="R22" s="39"/>
    </row>
    <row r="23" spans="1:18" x14ac:dyDescent="0.4">
      <c r="A23" s="9">
        <v>9</v>
      </c>
      <c r="B23" s="5">
        <v>45225</v>
      </c>
      <c r="C23" s="46">
        <v>2</v>
      </c>
      <c r="D23" s="56">
        <v>1.27</v>
      </c>
      <c r="E23" s="57">
        <v>1.5</v>
      </c>
      <c r="F23" s="85">
        <v>2</v>
      </c>
      <c r="G23" s="22">
        <f t="shared" si="2"/>
        <v>99727.615585831707</v>
      </c>
      <c r="H23" s="22">
        <f t="shared" si="3"/>
        <v>95055.943509830773</v>
      </c>
      <c r="I23" s="22">
        <f t="shared" si="4"/>
        <v>90784.952439607747</v>
      </c>
      <c r="J23" s="43">
        <f t="shared" si="11"/>
        <v>2882.0233769145079</v>
      </c>
      <c r="K23" s="44">
        <f t="shared" si="12"/>
        <v>2728.8787610477734</v>
      </c>
      <c r="L23" s="45">
        <f t="shared" si="13"/>
        <v>2569.3854464039928</v>
      </c>
      <c r="M23" s="43">
        <f t="shared" si="14"/>
        <v>3660.1696886814252</v>
      </c>
      <c r="N23" s="44">
        <f t="shared" si="15"/>
        <v>4093.3181415716599</v>
      </c>
      <c r="O23" s="45">
        <f t="shared" si="16"/>
        <v>5138.7708928079855</v>
      </c>
      <c r="P23" s="39"/>
      <c r="Q23" s="39"/>
      <c r="R23" s="39"/>
    </row>
    <row r="24" spans="1:18" x14ac:dyDescent="0.4">
      <c r="A24" s="9">
        <v>10</v>
      </c>
      <c r="B24" s="5">
        <v>45232</v>
      </c>
      <c r="C24" s="46">
        <v>1</v>
      </c>
      <c r="D24" s="56">
        <v>1.27</v>
      </c>
      <c r="E24" s="57">
        <v>1.5</v>
      </c>
      <c r="F24" s="86">
        <v>2</v>
      </c>
      <c r="G24" s="22">
        <f t="shared" si="2"/>
        <v>103527.2377396519</v>
      </c>
      <c r="H24" s="22">
        <f t="shared" si="3"/>
        <v>99333.460967773164</v>
      </c>
      <c r="I24" s="22">
        <f t="shared" si="4"/>
        <v>96232.049585984205</v>
      </c>
      <c r="J24" s="43">
        <f t="shared" si="11"/>
        <v>2991.828467574951</v>
      </c>
      <c r="K24" s="44">
        <f t="shared" si="12"/>
        <v>2851.6783052949231</v>
      </c>
      <c r="L24" s="45">
        <f t="shared" si="13"/>
        <v>2723.5485731882322</v>
      </c>
      <c r="M24" s="43">
        <f t="shared" si="14"/>
        <v>3799.622153820188</v>
      </c>
      <c r="N24" s="44">
        <f t="shared" si="15"/>
        <v>4277.5174579423847</v>
      </c>
      <c r="O24" s="45">
        <f t="shared" si="16"/>
        <v>5447.0971463764645</v>
      </c>
      <c r="P24" s="39"/>
      <c r="Q24" s="39"/>
      <c r="R24" s="39"/>
    </row>
    <row r="25" spans="1:18" x14ac:dyDescent="0.4">
      <c r="A25" s="9">
        <v>11</v>
      </c>
      <c r="B25" s="5">
        <v>45250</v>
      </c>
      <c r="C25" s="46">
        <v>1</v>
      </c>
      <c r="D25" s="56">
        <v>1.27</v>
      </c>
      <c r="E25" s="57">
        <v>1.5</v>
      </c>
      <c r="F25" s="85">
        <v>2</v>
      </c>
      <c r="G25" s="22">
        <f t="shared" si="2"/>
        <v>107471.62549753264</v>
      </c>
      <c r="H25" s="22">
        <f t="shared" si="3"/>
        <v>103803.46671132295</v>
      </c>
      <c r="I25" s="22">
        <f t="shared" si="4"/>
        <v>102005.97256114325</v>
      </c>
      <c r="J25" s="43">
        <f t="shared" si="11"/>
        <v>3105.817132189557</v>
      </c>
      <c r="K25" s="44">
        <f t="shared" si="12"/>
        <v>2980.003829033195</v>
      </c>
      <c r="L25" s="45">
        <f t="shared" si="13"/>
        <v>2886.961487579526</v>
      </c>
      <c r="M25" s="43">
        <f t="shared" si="14"/>
        <v>3944.3877578807374</v>
      </c>
      <c r="N25" s="44">
        <f t="shared" si="15"/>
        <v>4470.0057435497929</v>
      </c>
      <c r="O25" s="45">
        <f t="shared" si="16"/>
        <v>5773.9229751590519</v>
      </c>
      <c r="P25" s="39"/>
      <c r="Q25" s="39"/>
      <c r="R25" s="39"/>
    </row>
    <row r="26" spans="1:18" x14ac:dyDescent="0.4">
      <c r="A26" s="9">
        <v>12</v>
      </c>
      <c r="B26" s="5">
        <v>45258</v>
      </c>
      <c r="C26" s="46">
        <v>1</v>
      </c>
      <c r="D26" s="56">
        <v>-1</v>
      </c>
      <c r="E26" s="57">
        <v>-1</v>
      </c>
      <c r="F26" s="58">
        <v>-1</v>
      </c>
      <c r="G26" s="22">
        <f t="shared" si="2"/>
        <v>104247.47673260666</v>
      </c>
      <c r="H26" s="22">
        <f t="shared" si="3"/>
        <v>100689.36270998327</v>
      </c>
      <c r="I26" s="22">
        <f t="shared" si="4"/>
        <v>98945.793384308956</v>
      </c>
      <c r="J26" s="43">
        <f t="shared" si="11"/>
        <v>3224.1487649259793</v>
      </c>
      <c r="K26" s="44">
        <f t="shared" si="12"/>
        <v>3114.1040013396882</v>
      </c>
      <c r="L26" s="45">
        <f t="shared" si="13"/>
        <v>3060.1791768342973</v>
      </c>
      <c r="M26" s="43">
        <f t="shared" si="14"/>
        <v>-3224.1487649259793</v>
      </c>
      <c r="N26" s="44">
        <f t="shared" si="15"/>
        <v>-3114.1040013396882</v>
      </c>
      <c r="O26" s="45">
        <f t="shared" si="16"/>
        <v>-3060.1791768342973</v>
      </c>
      <c r="P26" s="39"/>
      <c r="Q26" s="39"/>
      <c r="R26" s="39"/>
    </row>
    <row r="27" spans="1:18" x14ac:dyDescent="0.4">
      <c r="A27" s="9">
        <v>13</v>
      </c>
      <c r="B27" s="5">
        <v>45274</v>
      </c>
      <c r="C27" s="46">
        <v>1</v>
      </c>
      <c r="D27" s="56">
        <v>-1</v>
      </c>
      <c r="E27" s="57">
        <v>-1</v>
      </c>
      <c r="F27" s="58">
        <v>-1</v>
      </c>
      <c r="G27" s="22">
        <f t="shared" si="2"/>
        <v>101120.05243062846</v>
      </c>
      <c r="H27" s="22">
        <f t="shared" si="3"/>
        <v>97668.681828683766</v>
      </c>
      <c r="I27" s="22">
        <f t="shared" si="4"/>
        <v>95977.419582779694</v>
      </c>
      <c r="J27" s="43">
        <f t="shared" si="11"/>
        <v>3127.4243019781998</v>
      </c>
      <c r="K27" s="44">
        <f t="shared" si="12"/>
        <v>3020.6808812994977</v>
      </c>
      <c r="L27" s="45">
        <f t="shared" si="13"/>
        <v>2968.3738015292683</v>
      </c>
      <c r="M27" s="43">
        <f t="shared" si="14"/>
        <v>-3127.4243019781998</v>
      </c>
      <c r="N27" s="44">
        <f t="shared" si="15"/>
        <v>-3020.6808812994977</v>
      </c>
      <c r="O27" s="45">
        <f t="shared" si="16"/>
        <v>-2968.3738015292683</v>
      </c>
      <c r="P27" s="39"/>
      <c r="Q27" s="39"/>
      <c r="R27" s="39"/>
    </row>
    <row r="28" spans="1:18" x14ac:dyDescent="0.4">
      <c r="A28" s="9">
        <v>14</v>
      </c>
      <c r="B28" s="5">
        <v>45287</v>
      </c>
      <c r="C28" s="46">
        <v>1</v>
      </c>
      <c r="D28" s="56">
        <v>1.27</v>
      </c>
      <c r="E28" s="57">
        <v>1.5</v>
      </c>
      <c r="F28" s="85">
        <v>2</v>
      </c>
      <c r="G28" s="22">
        <f t="shared" si="2"/>
        <v>104972.72642823542</v>
      </c>
      <c r="H28" s="22">
        <f t="shared" si="3"/>
        <v>102063.77251097454</v>
      </c>
      <c r="I28" s="22">
        <f t="shared" si="4"/>
        <v>101736.06475774647</v>
      </c>
      <c r="J28" s="43">
        <f t="shared" si="11"/>
        <v>3033.6015729188539</v>
      </c>
      <c r="K28" s="44">
        <f t="shared" si="12"/>
        <v>2930.0604548605129</v>
      </c>
      <c r="L28" s="45">
        <f t="shared" si="13"/>
        <v>2879.3225874833906</v>
      </c>
      <c r="M28" s="43">
        <f t="shared" si="14"/>
        <v>3852.6739976069443</v>
      </c>
      <c r="N28" s="44">
        <f t="shared" si="15"/>
        <v>4395.0906822907691</v>
      </c>
      <c r="O28" s="45">
        <f t="shared" si="16"/>
        <v>5758.6451749667813</v>
      </c>
      <c r="P28" s="39"/>
      <c r="Q28" s="39"/>
      <c r="R28" s="39"/>
    </row>
    <row r="29" spans="1:18" x14ac:dyDescent="0.4">
      <c r="A29" s="9">
        <v>15</v>
      </c>
      <c r="B29" s="5">
        <v>45301</v>
      </c>
      <c r="C29" s="46">
        <v>1</v>
      </c>
      <c r="D29" s="56">
        <v>-1</v>
      </c>
      <c r="E29" s="57">
        <v>-1</v>
      </c>
      <c r="F29" s="79">
        <v>-1</v>
      </c>
      <c r="G29" s="22">
        <f t="shared" si="2"/>
        <v>101823.54463538836</v>
      </c>
      <c r="H29" s="22">
        <f t="shared" si="3"/>
        <v>99001.859335645306</v>
      </c>
      <c r="I29" s="22">
        <f t="shared" si="4"/>
        <v>98683.982815014082</v>
      </c>
      <c r="J29" s="43">
        <f t="shared" si="11"/>
        <v>3149.1817928470623</v>
      </c>
      <c r="K29" s="44">
        <f t="shared" si="12"/>
        <v>3061.9131753292359</v>
      </c>
      <c r="L29" s="45">
        <f t="shared" si="13"/>
        <v>3052.0819427323941</v>
      </c>
      <c r="M29" s="43">
        <f t="shared" si="14"/>
        <v>-3149.1817928470623</v>
      </c>
      <c r="N29" s="44">
        <f t="shared" si="15"/>
        <v>-3061.9131753292359</v>
      </c>
      <c r="O29" s="45">
        <f t="shared" si="16"/>
        <v>-3052.0819427323941</v>
      </c>
      <c r="P29" s="39"/>
      <c r="Q29" s="39"/>
      <c r="R29" s="39"/>
    </row>
    <row r="30" spans="1:18" x14ac:dyDescent="0.4">
      <c r="A30" s="9">
        <v>16</v>
      </c>
      <c r="B30" s="5">
        <v>45357</v>
      </c>
      <c r="C30" s="46">
        <v>1</v>
      </c>
      <c r="D30" s="56">
        <v>1.27</v>
      </c>
      <c r="E30" s="57">
        <v>1.5</v>
      </c>
      <c r="F30" s="58">
        <v>-1</v>
      </c>
      <c r="G30" s="22">
        <f t="shared" si="2"/>
        <v>105703.02168599666</v>
      </c>
      <c r="H30" s="22">
        <f t="shared" si="3"/>
        <v>103456.94300574934</v>
      </c>
      <c r="I30" s="22">
        <f t="shared" si="4"/>
        <v>95723.463330563653</v>
      </c>
      <c r="J30" s="43">
        <f t="shared" si="11"/>
        <v>3054.7063390616509</v>
      </c>
      <c r="K30" s="44">
        <f t="shared" si="12"/>
        <v>2970.0557800693591</v>
      </c>
      <c r="L30" s="45">
        <f t="shared" si="13"/>
        <v>2960.5194844504222</v>
      </c>
      <c r="M30" s="43">
        <f t="shared" si="14"/>
        <v>3879.4770506082968</v>
      </c>
      <c r="N30" s="44">
        <f t="shared" si="15"/>
        <v>4455.0836701040389</v>
      </c>
      <c r="O30" s="45">
        <f t="shared" si="16"/>
        <v>-2960.5194844504222</v>
      </c>
      <c r="P30" s="39"/>
      <c r="Q30" s="39"/>
      <c r="R30" s="39"/>
    </row>
    <row r="31" spans="1:18" x14ac:dyDescent="0.4">
      <c r="A31" s="9">
        <v>17</v>
      </c>
      <c r="B31" s="5">
        <v>45370</v>
      </c>
      <c r="C31" s="46">
        <v>2</v>
      </c>
      <c r="D31" s="56">
        <v>-1</v>
      </c>
      <c r="E31" s="57">
        <v>-1</v>
      </c>
      <c r="F31" s="58">
        <v>-1</v>
      </c>
      <c r="G31" s="22">
        <f t="shared" si="2"/>
        <v>102531.93103541675</v>
      </c>
      <c r="H31" s="22">
        <f t="shared" si="3"/>
        <v>100353.23471557687</v>
      </c>
      <c r="I31" s="22">
        <f t="shared" si="4"/>
        <v>92851.759430646736</v>
      </c>
      <c r="J31" s="43">
        <f t="shared" si="11"/>
        <v>3171.0906505798998</v>
      </c>
      <c r="K31" s="44">
        <f t="shared" si="12"/>
        <v>3103.7082901724802</v>
      </c>
      <c r="L31" s="45">
        <f t="shared" si="13"/>
        <v>2871.7038999169094</v>
      </c>
      <c r="M31" s="43">
        <f t="shared" si="14"/>
        <v>-3171.0906505798998</v>
      </c>
      <c r="N31" s="44">
        <f t="shared" si="15"/>
        <v>-3103.7082901724802</v>
      </c>
      <c r="O31" s="45">
        <f t="shared" si="16"/>
        <v>-2871.7038999169094</v>
      </c>
      <c r="P31" s="39"/>
      <c r="Q31" s="39"/>
      <c r="R31" s="39"/>
    </row>
    <row r="32" spans="1:18" x14ac:dyDescent="0.4">
      <c r="A32" s="9">
        <v>18</v>
      </c>
      <c r="B32" s="5">
        <v>45370</v>
      </c>
      <c r="C32" s="46">
        <v>2</v>
      </c>
      <c r="D32" s="56">
        <v>1.27</v>
      </c>
      <c r="E32" s="57">
        <v>1.5</v>
      </c>
      <c r="F32" s="85">
        <v>2</v>
      </c>
      <c r="G32" s="22">
        <f t="shared" si="2"/>
        <v>106438.39760786614</v>
      </c>
      <c r="H32" s="22">
        <f t="shared" si="3"/>
        <v>104869.13027777782</v>
      </c>
      <c r="I32" s="22">
        <f t="shared" si="4"/>
        <v>98422.864996485543</v>
      </c>
      <c r="J32" s="43">
        <f t="shared" si="11"/>
        <v>3075.9579310625027</v>
      </c>
      <c r="K32" s="44">
        <f t="shared" si="12"/>
        <v>3010.5970414673056</v>
      </c>
      <c r="L32" s="45">
        <f t="shared" si="13"/>
        <v>2785.552782919402</v>
      </c>
      <c r="M32" s="43">
        <f t="shared" si="14"/>
        <v>3906.4665724493784</v>
      </c>
      <c r="N32" s="44">
        <f t="shared" si="15"/>
        <v>4515.895562200958</v>
      </c>
      <c r="O32" s="45">
        <f t="shared" si="16"/>
        <v>5571.1055658388041</v>
      </c>
      <c r="P32" s="39"/>
      <c r="Q32" s="39"/>
      <c r="R32" s="39"/>
    </row>
    <row r="33" spans="1:18" x14ac:dyDescent="0.4">
      <c r="A33" s="9">
        <v>19</v>
      </c>
      <c r="B33" s="5">
        <v>45372</v>
      </c>
      <c r="C33" s="46">
        <v>1</v>
      </c>
      <c r="D33" s="56">
        <v>-1</v>
      </c>
      <c r="E33" s="57">
        <v>-1</v>
      </c>
      <c r="F33" s="58">
        <v>-1</v>
      </c>
      <c r="G33" s="22">
        <f t="shared" si="2"/>
        <v>103245.24567963016</v>
      </c>
      <c r="H33" s="22">
        <f t="shared" si="3"/>
        <v>101723.05636944449</v>
      </c>
      <c r="I33" s="22">
        <f t="shared" si="4"/>
        <v>95470.179046590973</v>
      </c>
      <c r="J33" s="43">
        <f t="shared" si="11"/>
        <v>3193.1519282359841</v>
      </c>
      <c r="K33" s="44">
        <f t="shared" si="12"/>
        <v>3146.0739083333347</v>
      </c>
      <c r="L33" s="45">
        <f t="shared" si="13"/>
        <v>2952.685949894566</v>
      </c>
      <c r="M33" s="43">
        <f t="shared" si="14"/>
        <v>-3193.1519282359841</v>
      </c>
      <c r="N33" s="44">
        <f t="shared" si="15"/>
        <v>-3146.0739083333347</v>
      </c>
      <c r="O33" s="45">
        <f t="shared" si="16"/>
        <v>-2952.685949894566</v>
      </c>
      <c r="P33" s="39"/>
      <c r="Q33" s="39"/>
      <c r="R33" s="39"/>
    </row>
    <row r="34" spans="1:18" x14ac:dyDescent="0.4">
      <c r="A34" s="9">
        <v>20</v>
      </c>
      <c r="B34" s="5">
        <v>45380</v>
      </c>
      <c r="C34" s="46">
        <v>2</v>
      </c>
      <c r="D34" s="56">
        <v>1.27</v>
      </c>
      <c r="E34" s="57">
        <v>1.5</v>
      </c>
      <c r="F34" s="58">
        <v>-1</v>
      </c>
      <c r="G34" s="22">
        <f t="shared" si="2"/>
        <v>107178.88954002406</v>
      </c>
      <c r="H34" s="22">
        <f t="shared" si="3"/>
        <v>106300.59390606949</v>
      </c>
      <c r="I34" s="22">
        <f t="shared" si="4"/>
        <v>92606.073675193242</v>
      </c>
      <c r="J34" s="43">
        <f t="shared" si="11"/>
        <v>3097.3573703889047</v>
      </c>
      <c r="K34" s="44">
        <f t="shared" si="12"/>
        <v>3051.6916910833343</v>
      </c>
      <c r="L34" s="45">
        <f t="shared" si="13"/>
        <v>2864.105371397729</v>
      </c>
      <c r="M34" s="43">
        <f t="shared" si="14"/>
        <v>3933.6438603939091</v>
      </c>
      <c r="N34" s="44">
        <f t="shared" si="15"/>
        <v>4577.5375366250009</v>
      </c>
      <c r="O34" s="45">
        <f t="shared" si="16"/>
        <v>-2864.105371397729</v>
      </c>
      <c r="P34" s="39"/>
      <c r="Q34" s="39"/>
      <c r="R34" s="39"/>
    </row>
    <row r="35" spans="1:18" x14ac:dyDescent="0.4">
      <c r="A35" s="9">
        <v>21</v>
      </c>
      <c r="B35" s="5">
        <v>45385</v>
      </c>
      <c r="C35" s="46">
        <v>1</v>
      </c>
      <c r="D35" s="56">
        <v>1.27</v>
      </c>
      <c r="E35" s="57">
        <v>1.5</v>
      </c>
      <c r="F35" s="85">
        <v>2</v>
      </c>
      <c r="G35" s="22">
        <f t="shared" si="2"/>
        <v>111262.40523149897</v>
      </c>
      <c r="H35" s="22">
        <f t="shared" si="3"/>
        <v>111084.12063184263</v>
      </c>
      <c r="I35" s="22">
        <f t="shared" si="4"/>
        <v>98162.438095704842</v>
      </c>
      <c r="J35" s="43">
        <f t="shared" si="11"/>
        <v>3215.3666862007217</v>
      </c>
      <c r="K35" s="44">
        <f t="shared" si="12"/>
        <v>3189.0178171820849</v>
      </c>
      <c r="L35" s="45">
        <f t="shared" si="13"/>
        <v>2778.1822102557971</v>
      </c>
      <c r="M35" s="43">
        <f t="shared" si="14"/>
        <v>4083.5156914749168</v>
      </c>
      <c r="N35" s="44">
        <f t="shared" si="15"/>
        <v>4783.5267257731275</v>
      </c>
      <c r="O35" s="45">
        <f t="shared" si="16"/>
        <v>5556.3644205115943</v>
      </c>
      <c r="P35" s="39"/>
      <c r="Q35" s="39"/>
      <c r="R35" s="39"/>
    </row>
    <row r="36" spans="1:18" x14ac:dyDescent="0.4">
      <c r="A36" s="9">
        <v>22</v>
      </c>
      <c r="B36" s="5">
        <v>45391</v>
      </c>
      <c r="C36" s="46">
        <v>1</v>
      </c>
      <c r="D36" s="56">
        <v>-1</v>
      </c>
      <c r="E36" s="57">
        <v>-1</v>
      </c>
      <c r="F36" s="79">
        <v>-1</v>
      </c>
      <c r="G36" s="22">
        <f t="shared" si="2"/>
        <v>107924.533074554</v>
      </c>
      <c r="H36" s="22">
        <f t="shared" si="3"/>
        <v>107751.59701288735</v>
      </c>
      <c r="I36" s="22">
        <f t="shared" si="4"/>
        <v>95217.564952833694</v>
      </c>
      <c r="J36" s="43">
        <f t="shared" si="11"/>
        <v>3337.872156944969</v>
      </c>
      <c r="K36" s="44">
        <f t="shared" si="12"/>
        <v>3332.5236189552788</v>
      </c>
      <c r="L36" s="45">
        <f t="shared" si="13"/>
        <v>2944.8731428711453</v>
      </c>
      <c r="M36" s="43">
        <f t="shared" si="14"/>
        <v>-3337.872156944969</v>
      </c>
      <c r="N36" s="44">
        <f t="shared" si="15"/>
        <v>-3332.5236189552788</v>
      </c>
      <c r="O36" s="45">
        <f t="shared" si="16"/>
        <v>-2944.8731428711453</v>
      </c>
      <c r="P36" s="39"/>
      <c r="Q36" s="39"/>
      <c r="R36" s="39"/>
    </row>
    <row r="37" spans="1:18" x14ac:dyDescent="0.4">
      <c r="A37" s="9">
        <v>23</v>
      </c>
      <c r="B37" s="5">
        <v>45394</v>
      </c>
      <c r="C37" s="46">
        <v>2</v>
      </c>
      <c r="D37" s="56">
        <v>1.27</v>
      </c>
      <c r="E37" s="57">
        <v>1.5</v>
      </c>
      <c r="F37" s="86">
        <v>2</v>
      </c>
      <c r="G37" s="22">
        <f t="shared" si="2"/>
        <v>112036.4577846945</v>
      </c>
      <c r="H37" s="22">
        <f t="shared" si="3"/>
        <v>112600.41887846727</v>
      </c>
      <c r="I37" s="22">
        <f t="shared" si="4"/>
        <v>100930.61885000371</v>
      </c>
      <c r="J37" s="43">
        <f t="shared" si="11"/>
        <v>3237.7359922366199</v>
      </c>
      <c r="K37" s="44">
        <f t="shared" si="12"/>
        <v>3232.5479103866201</v>
      </c>
      <c r="L37" s="45">
        <f t="shared" si="13"/>
        <v>2856.5269485850108</v>
      </c>
      <c r="M37" s="43">
        <f t="shared" si="14"/>
        <v>4111.9247101405072</v>
      </c>
      <c r="N37" s="44">
        <f t="shared" si="15"/>
        <v>4848.8218655799301</v>
      </c>
      <c r="O37" s="45">
        <f t="shared" si="16"/>
        <v>5713.0538971700216</v>
      </c>
      <c r="P37" s="39"/>
      <c r="Q37" s="39"/>
      <c r="R37" s="39"/>
    </row>
    <row r="38" spans="1:18" x14ac:dyDescent="0.4">
      <c r="A38" s="9">
        <v>24</v>
      </c>
      <c r="B38" s="5"/>
      <c r="C38" s="46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>
        <f t="shared" si="11"/>
        <v>3361.0937335408348</v>
      </c>
      <c r="K38" s="44">
        <f t="shared" si="12"/>
        <v>3378.012566354018</v>
      </c>
      <c r="L38" s="45">
        <f t="shared" si="13"/>
        <v>3027.9185655001111</v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25</v>
      </c>
      <c r="B39" s="5"/>
      <c r="C39" s="46"/>
      <c r="D39" s="56"/>
      <c r="E39" s="57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26</v>
      </c>
      <c r="B40" s="5"/>
      <c r="C40" s="46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27</v>
      </c>
      <c r="B41" s="5"/>
      <c r="C41" s="46"/>
      <c r="D41" s="56"/>
      <c r="E41" s="57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28</v>
      </c>
      <c r="B42" s="5"/>
      <c r="C42" s="46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29</v>
      </c>
      <c r="B43" s="5"/>
      <c r="C43" s="46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30</v>
      </c>
      <c r="B44" s="5"/>
      <c r="C44" s="46"/>
      <c r="D44" s="56"/>
      <c r="E44" s="57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31</v>
      </c>
      <c r="B45" s="5"/>
      <c r="C45" s="46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32</v>
      </c>
      <c r="B46" s="5"/>
      <c r="C46" s="46"/>
      <c r="D46" s="56"/>
      <c r="E46" s="59"/>
      <c r="F46" s="58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33</v>
      </c>
      <c r="B47" s="5"/>
      <c r="C47" s="46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 t="shared" si="14"/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9">
        <v>34</v>
      </c>
      <c r="B48" s="5"/>
      <c r="C48" s="46"/>
      <c r="D48" s="56"/>
      <c r="E48" s="59"/>
      <c r="F48" s="79"/>
      <c r="G48" s="22" t="str">
        <f t="shared" si="2"/>
        <v/>
      </c>
      <c r="H48" s="22" t="str">
        <f t="shared" si="3"/>
        <v/>
      </c>
      <c r="I48" s="22" t="str">
        <f t="shared" si="4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>IF(D48="","",J48*D48)</f>
        <v/>
      </c>
      <c r="N48" s="44" t="str">
        <f t="shared" si="15"/>
        <v/>
      </c>
      <c r="O48" s="45" t="str">
        <f t="shared" si="16"/>
        <v/>
      </c>
      <c r="P48" s="39"/>
      <c r="Q48" s="39"/>
      <c r="R48" s="39"/>
    </row>
    <row r="49" spans="1:15" x14ac:dyDescent="0.4">
      <c r="A49" s="3">
        <v>35</v>
      </c>
      <c r="B49" s="5"/>
      <c r="C49" s="46"/>
      <c r="D49" s="56"/>
      <c r="E49" s="59"/>
      <c r="F49" s="58"/>
      <c r="G49" s="22" t="str">
        <f>IF(D49="","",G48+M49)</f>
        <v/>
      </c>
      <c r="H49" s="22" t="str">
        <f t="shared" ref="H49:I49" si="17">IF(E49="","",H48+N49)</f>
        <v/>
      </c>
      <c r="I49" s="22" t="str">
        <f t="shared" si="17"/>
        <v/>
      </c>
      <c r="J49" s="43" t="str">
        <f t="shared" si="11"/>
        <v/>
      </c>
      <c r="K49" s="44" t="str">
        <f t="shared" si="12"/>
        <v/>
      </c>
      <c r="L49" s="45" t="str">
        <f t="shared" si="13"/>
        <v/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36</v>
      </c>
      <c r="B50" s="5"/>
      <c r="C50" s="46"/>
      <c r="D50" s="56"/>
      <c r="E50" s="59"/>
      <c r="F50" s="58"/>
      <c r="G50" s="22" t="str">
        <f t="shared" ref="G50:G64" si="18">IF(D50="","",G49+M50)</f>
        <v/>
      </c>
      <c r="H50" s="22" t="str">
        <f t="shared" ref="H50:H64" si="19">IF(E50="","",H49+N50)</f>
        <v/>
      </c>
      <c r="I50" s="22" t="str">
        <f t="shared" ref="I50:I64" si="20">IF(F50="","",I49+O50)</f>
        <v/>
      </c>
      <c r="J50" s="43" t="str">
        <f>IF(G49="","",G49*0.03)</f>
        <v/>
      </c>
      <c r="K50" s="44" t="str">
        <f t="shared" si="12"/>
        <v/>
      </c>
      <c r="L50" s="45" t="str">
        <f t="shared" si="13"/>
        <v/>
      </c>
      <c r="M50" s="43" t="str">
        <f>IF(D50="","",J50*D50)</f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37</v>
      </c>
      <c r="B51" s="5"/>
      <c r="C51" s="46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38</v>
      </c>
      <c r="B52" s="5"/>
      <c r="C52" s="46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39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40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41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42</v>
      </c>
      <c r="B56" s="5"/>
      <c r="C56" s="46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43</v>
      </c>
      <c r="B57" s="5"/>
      <c r="C57" s="46"/>
      <c r="D57" s="56"/>
      <c r="E57" s="57"/>
      <c r="F57" s="7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44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45</v>
      </c>
      <c r="B59" s="5"/>
      <c r="C59" s="46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46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47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48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x14ac:dyDescent="0.4">
      <c r="A63" s="9">
        <v>49</v>
      </c>
      <c r="B63" s="5"/>
      <c r="C63" s="46"/>
      <c r="D63" s="56"/>
      <c r="E63" s="57"/>
      <c r="F63" s="58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>
        <v>50</v>
      </c>
      <c r="B64" s="6">
        <v>45394</v>
      </c>
      <c r="C64" s="50"/>
      <c r="D64" s="60"/>
      <c r="E64" s="61"/>
      <c r="F64" s="62"/>
      <c r="G64" s="22" t="str">
        <f t="shared" si="18"/>
        <v/>
      </c>
      <c r="H64" s="22" t="str">
        <f t="shared" si="19"/>
        <v/>
      </c>
      <c r="I64" s="22" t="str">
        <f t="shared" si="20"/>
        <v/>
      </c>
      <c r="J64" s="43" t="str">
        <f t="shared" si="11"/>
        <v/>
      </c>
      <c r="K64" s="44" t="str">
        <f t="shared" si="12"/>
        <v/>
      </c>
      <c r="L64" s="45" t="str">
        <f t="shared" si="13"/>
        <v/>
      </c>
      <c r="M64" s="43" t="str">
        <f t="shared" si="14"/>
        <v/>
      </c>
      <c r="N64" s="44" t="str">
        <f t="shared" si="15"/>
        <v/>
      </c>
      <c r="O64" s="45" t="str">
        <f t="shared" si="16"/>
        <v/>
      </c>
    </row>
    <row r="65" spans="1:15" ht="19.5" thickBot="1" x14ac:dyDescent="0.45">
      <c r="A65" s="9"/>
      <c r="B65" s="95" t="s">
        <v>5</v>
      </c>
      <c r="C65" s="96"/>
      <c r="D65" s="7">
        <f>COUNTIF(D15:D64,1.27)</f>
        <v>12</v>
      </c>
      <c r="E65" s="7">
        <f>COUNTIF(E15:E64,1.5)</f>
        <v>11</v>
      </c>
      <c r="F65" s="8">
        <f>COUNTIF(F15:F64,2)</f>
        <v>8</v>
      </c>
      <c r="G65" s="69">
        <f>M65+G14</f>
        <v>112036.45778469449</v>
      </c>
      <c r="H65" s="70">
        <f>N65+H14</f>
        <v>112600.41887846727</v>
      </c>
      <c r="I65" s="71">
        <f>O65+I14</f>
        <v>100930.61885000375</v>
      </c>
      <c r="J65" s="66" t="s">
        <v>30</v>
      </c>
      <c r="K65" s="67">
        <f>B64-B15</f>
        <v>263</v>
      </c>
      <c r="L65" s="68" t="s">
        <v>31</v>
      </c>
      <c r="M65" s="80">
        <f>SUM(M15:M64)</f>
        <v>12036.457784694489</v>
      </c>
      <c r="N65" s="81">
        <f>SUM(N15:N64)</f>
        <v>12600.41887846727</v>
      </c>
      <c r="O65" s="82">
        <f>SUM(O15:O64)</f>
        <v>930.61885000375423</v>
      </c>
    </row>
    <row r="66" spans="1:15" ht="19.5" thickBot="1" x14ac:dyDescent="0.45">
      <c r="A66" s="9"/>
      <c r="B66" s="89" t="s">
        <v>6</v>
      </c>
      <c r="C66" s="90"/>
      <c r="D66" s="7">
        <f>COUNTIF(D15:D64,-1)</f>
        <v>11</v>
      </c>
      <c r="E66" s="7">
        <f>COUNTIF(E15:E64,-1)</f>
        <v>12</v>
      </c>
      <c r="F66" s="8">
        <f>COUNTIF(F15:F64,-1)</f>
        <v>15</v>
      </c>
      <c r="G66" s="87" t="s">
        <v>29</v>
      </c>
      <c r="H66" s="88"/>
      <c r="I66" s="94"/>
      <c r="J66" s="87" t="s">
        <v>32</v>
      </c>
      <c r="K66" s="88"/>
      <c r="L66" s="94"/>
      <c r="M66" s="9"/>
      <c r="N66" s="3"/>
      <c r="O66" s="4"/>
    </row>
    <row r="67" spans="1:15" ht="19.5" thickBot="1" x14ac:dyDescent="0.45">
      <c r="A67" s="9"/>
      <c r="B67" s="89" t="s">
        <v>33</v>
      </c>
      <c r="C67" s="90"/>
      <c r="D67" s="7">
        <f>COUNTIF(D15:D64,0)</f>
        <v>0</v>
      </c>
      <c r="E67" s="7">
        <f>COUNTIF(E15:E64,0)</f>
        <v>0</v>
      </c>
      <c r="F67" s="7">
        <f>COUNTIF(F15:F64,0)</f>
        <v>0</v>
      </c>
      <c r="G67" s="75">
        <f>G65/G14</f>
        <v>1.1203645778469449</v>
      </c>
      <c r="H67" s="76">
        <f t="shared" ref="H67" si="21">H65/H14</f>
        <v>1.1260041887846728</v>
      </c>
      <c r="I67" s="77">
        <f>I65/I14</f>
        <v>1.0093061885000376</v>
      </c>
      <c r="J67" s="64">
        <f>(G67-100%)*30/K65</f>
        <v>1.3729799754404359E-2</v>
      </c>
      <c r="K67" s="64">
        <f>(H67-100%)*30/K65</f>
        <v>1.4373101382282066E-2</v>
      </c>
      <c r="L67" s="65">
        <f>(I67-100%)*30/K65</f>
        <v>1.06154241445296E-3</v>
      </c>
      <c r="M67" s="10"/>
      <c r="N67" s="2"/>
      <c r="O67" s="11"/>
    </row>
    <row r="68" spans="1:15" ht="19.5" thickBot="1" x14ac:dyDescent="0.45">
      <c r="A68" s="3"/>
      <c r="B68" s="87" t="s">
        <v>4</v>
      </c>
      <c r="C68" s="88"/>
      <c r="D68" s="78">
        <f t="shared" ref="D68:E68" si="22">D65/(D65+D66+D67)</f>
        <v>0.52173913043478259</v>
      </c>
      <c r="E68" s="73">
        <f t="shared" si="22"/>
        <v>0.47826086956521741</v>
      </c>
      <c r="F68" s="74">
        <f>F65/(F65+F66+F67)</f>
        <v>0.34782608695652173</v>
      </c>
    </row>
    <row r="70" spans="1:15" x14ac:dyDescent="0.4">
      <c r="D70" s="72"/>
      <c r="E70" s="72"/>
      <c r="F70" s="72"/>
    </row>
  </sheetData>
  <mergeCells count="11">
    <mergeCell ref="B68:C68"/>
    <mergeCell ref="B67:C67"/>
    <mergeCell ref="J14:L14"/>
    <mergeCell ref="J12:L12"/>
    <mergeCell ref="M12:O12"/>
    <mergeCell ref="G12:I12"/>
    <mergeCell ref="M14:O14"/>
    <mergeCell ref="B65:C65"/>
    <mergeCell ref="B66:C66"/>
    <mergeCell ref="G66:I66"/>
    <mergeCell ref="J66:L6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0"/>
  <sheetViews>
    <sheetView zoomScale="80" zoomScaleNormal="80" workbookViewId="0">
      <selection activeCell="AD145" sqref="AD14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52">
        <v>1</v>
      </c>
    </row>
    <row r="44" spans="1:1" x14ac:dyDescent="0.4">
      <c r="A44" s="52">
        <v>2</v>
      </c>
    </row>
    <row r="87" spans="1:1" x14ac:dyDescent="0.4">
      <c r="A87" s="52">
        <v>3</v>
      </c>
    </row>
    <row r="130" spans="1:1" x14ac:dyDescent="0.4">
      <c r="A130" s="52">
        <v>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25</v>
      </c>
    </row>
    <row r="2" spans="1:10" x14ac:dyDescent="0.4">
      <c r="A2" s="97"/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">
      <c r="A11" s="51" t="s">
        <v>26</v>
      </c>
    </row>
    <row r="12" spans="1:10" x14ac:dyDescent="0.4">
      <c r="A12" s="99" t="s">
        <v>44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">
      <c r="A21" s="51" t="s">
        <v>27</v>
      </c>
    </row>
    <row r="22" spans="1:10" x14ac:dyDescent="0.4">
      <c r="A22" s="99"/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B33" sqref="B33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20</v>
      </c>
      <c r="B5" s="37" t="s">
        <v>45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20</v>
      </c>
      <c r="B6" s="37" t="s">
        <v>46</v>
      </c>
      <c r="C6" s="37"/>
      <c r="D6" s="38">
        <v>45364</v>
      </c>
      <c r="E6" s="37"/>
      <c r="F6" s="38">
        <v>45364</v>
      </c>
      <c r="G6" s="37"/>
      <c r="H6" s="38">
        <v>45365</v>
      </c>
    </row>
    <row r="7" spans="1:8" x14ac:dyDescent="0.4">
      <c r="A7" s="37" t="s">
        <v>20</v>
      </c>
      <c r="B7" s="37" t="s">
        <v>37</v>
      </c>
      <c r="C7" s="37"/>
      <c r="D7" s="38">
        <v>45371</v>
      </c>
      <c r="E7" s="37"/>
      <c r="F7" s="38">
        <v>45372</v>
      </c>
      <c r="G7" s="37"/>
      <c r="H7" s="38">
        <v>45375</v>
      </c>
    </row>
    <row r="8" spans="1:8" x14ac:dyDescent="0.4">
      <c r="A8" s="37" t="s">
        <v>47</v>
      </c>
      <c r="B8" s="37" t="s">
        <v>21</v>
      </c>
      <c r="C8" s="37"/>
      <c r="D8" s="38">
        <v>45378</v>
      </c>
      <c r="E8" s="37"/>
      <c r="F8" s="38">
        <v>45390</v>
      </c>
      <c r="G8" s="37"/>
      <c r="H8" s="38">
        <v>45394</v>
      </c>
    </row>
    <row r="9" spans="1:8" x14ac:dyDescent="0.4">
      <c r="A9" s="37"/>
      <c r="B9" s="37"/>
      <c r="C9" s="37"/>
      <c r="D9" s="38"/>
      <c r="E9" s="37"/>
      <c r="F9" s="38"/>
      <c r="G9" s="37"/>
      <c r="H9" s="38"/>
    </row>
    <row r="10" spans="1:8" x14ac:dyDescent="0.4">
      <c r="A10" s="37"/>
      <c r="B10" s="37"/>
      <c r="C10" s="37"/>
      <c r="D10" s="38"/>
      <c r="E10" s="37"/>
      <c r="F10" s="38"/>
      <c r="G10" s="37"/>
      <c r="H10" s="38"/>
    </row>
    <row r="11" spans="1:8" x14ac:dyDescent="0.4">
      <c r="A11" s="37"/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2024-04-12T11:30:26Z</dcterms:modified>
</cp:coreProperties>
</file>